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kuz/Box Sync/ModelingBcLOV/SPR/Cellular/"/>
    </mc:Choice>
  </mc:AlternateContent>
  <xr:revisionPtr revIDLastSave="0" documentId="13_ncr:1_{90681913-08C5-1641-9A28-E710F1396966}" xr6:coauthVersionLast="47" xr6:coauthVersionMax="47" xr10:uidLastSave="{00000000-0000-0000-0000-000000000000}"/>
  <bookViews>
    <workbookView xWindow="0" yWindow="500" windowWidth="28800" windowHeight="17500" activeTab="3" xr2:uid="{381E7D27-3BB1-D64D-8DCC-D6AD20B24010}"/>
  </bookViews>
  <sheets>
    <sheet name="5s_period_100ms" sheetId="1" r:id="rId1"/>
    <sheet name="5s_period_100ms_fit_mem_only" sheetId="5" r:id="rId2"/>
    <sheet name="5s_period_100ms_combo_fit" sheetId="6" r:id="rId3"/>
    <sheet name="2.28.21-100%" sheetId="2" r:id="rId4"/>
    <sheet name="2.28.21-SinglePulse" sheetId="3" r:id="rId5"/>
    <sheet name="Off" sheetId="4" r:id="rId6"/>
    <sheet name="Concentra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6" l="1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I36" i="2"/>
  <c r="K33" i="2"/>
  <c r="J33" i="2"/>
  <c r="I33" i="2"/>
  <c r="G31" i="2"/>
  <c r="H31" i="2"/>
  <c r="M31" i="2" s="1"/>
  <c r="I31" i="2"/>
  <c r="J31" i="2"/>
  <c r="K31" i="2"/>
  <c r="L31" i="2"/>
  <c r="G30" i="2"/>
  <c r="H30" i="2"/>
  <c r="I30" i="2"/>
  <c r="J30" i="2"/>
  <c r="K30" i="2"/>
  <c r="L30" i="2"/>
  <c r="M30" i="2"/>
  <c r="Q30" i="2" s="1"/>
  <c r="N30" i="2"/>
  <c r="O30" i="2" s="1"/>
  <c r="G29" i="2"/>
  <c r="L29" i="2" s="1"/>
  <c r="N29" i="2" s="1"/>
  <c r="O29" i="2" s="1"/>
  <c r="H29" i="2"/>
  <c r="M29" i="2" s="1"/>
  <c r="I29" i="2"/>
  <c r="J29" i="2"/>
  <c r="K29" i="2"/>
  <c r="K28" i="2"/>
  <c r="G28" i="2"/>
  <c r="H28" i="2"/>
  <c r="I28" i="2"/>
  <c r="J28" i="2"/>
  <c r="P28" i="2"/>
  <c r="G27" i="2"/>
  <c r="H27" i="2"/>
  <c r="I27" i="2"/>
  <c r="J27" i="2"/>
  <c r="K27" i="2"/>
  <c r="L27" i="2"/>
  <c r="M27" i="2"/>
  <c r="P27" i="2" s="1"/>
  <c r="N27" i="2"/>
  <c r="O27" i="2" s="1"/>
  <c r="G26" i="2"/>
  <c r="L26" i="2" s="1"/>
  <c r="H26" i="2"/>
  <c r="M26" i="2" s="1"/>
  <c r="P26" i="2" s="1"/>
  <c r="I26" i="2"/>
  <c r="J26" i="2"/>
  <c r="K26" i="2"/>
  <c r="G25" i="2"/>
  <c r="H25" i="2"/>
  <c r="M25" i="2" s="1"/>
  <c r="P25" i="2" s="1"/>
  <c r="I25" i="2"/>
  <c r="J25" i="2"/>
  <c r="K25" i="2"/>
  <c r="L25" i="2"/>
  <c r="G24" i="2"/>
  <c r="L24" i="2" s="1"/>
  <c r="H24" i="2"/>
  <c r="M24" i="2" s="1"/>
  <c r="P24" i="2" s="1"/>
  <c r="I24" i="2"/>
  <c r="J24" i="2"/>
  <c r="K24" i="2"/>
  <c r="G21" i="2"/>
  <c r="L21" i="2" s="1"/>
  <c r="H21" i="2"/>
  <c r="M21" i="2" s="1"/>
  <c r="I21" i="2"/>
  <c r="J21" i="2"/>
  <c r="K21" i="2"/>
  <c r="G22" i="2"/>
  <c r="L22" i="2" s="1"/>
  <c r="H22" i="2"/>
  <c r="M22" i="2" s="1"/>
  <c r="I22" i="2"/>
  <c r="J22" i="2"/>
  <c r="K22" i="2"/>
  <c r="G23" i="2"/>
  <c r="L23" i="2" s="1"/>
  <c r="H23" i="2"/>
  <c r="M23" i="2" s="1"/>
  <c r="I23" i="2"/>
  <c r="J23" i="2"/>
  <c r="K23" i="2"/>
  <c r="G19" i="2"/>
  <c r="L19" i="2" s="1"/>
  <c r="H19" i="2"/>
  <c r="M19" i="2" s="1"/>
  <c r="P19" i="2" s="1"/>
  <c r="I19" i="2"/>
  <c r="J19" i="2"/>
  <c r="K19" i="2"/>
  <c r="G20" i="2"/>
  <c r="L20" i="2" s="1"/>
  <c r="H20" i="2"/>
  <c r="M20" i="2" s="1"/>
  <c r="P20" i="2" s="1"/>
  <c r="I20" i="2"/>
  <c r="J20" i="2"/>
  <c r="K20" i="2"/>
  <c r="I16" i="2"/>
  <c r="J16" i="2"/>
  <c r="K16" i="2"/>
  <c r="I17" i="2"/>
  <c r="J17" i="2"/>
  <c r="K17" i="2"/>
  <c r="L17" i="2"/>
  <c r="I18" i="2"/>
  <c r="J18" i="2"/>
  <c r="K18" i="2"/>
  <c r="H16" i="2"/>
  <c r="M16" i="2" s="1"/>
  <c r="Q16" i="2" s="1"/>
  <c r="H17" i="2"/>
  <c r="M17" i="2" s="1"/>
  <c r="P17" i="2" s="1"/>
  <c r="H18" i="2"/>
  <c r="M18" i="2" s="1"/>
  <c r="P18" i="2" s="1"/>
  <c r="G16" i="2"/>
  <c r="L16" i="2" s="1"/>
  <c r="G17" i="2"/>
  <c r="G18" i="2"/>
  <c r="L18" i="2" s="1"/>
  <c r="Q12" i="4"/>
  <c r="Q13" i="4"/>
  <c r="P12" i="4"/>
  <c r="P13" i="4"/>
  <c r="O12" i="4"/>
  <c r="O13" i="4"/>
  <c r="N12" i="4"/>
  <c r="N13" i="4"/>
  <c r="M12" i="4"/>
  <c r="M13" i="4"/>
  <c r="L12" i="4"/>
  <c r="L13" i="4"/>
  <c r="K12" i="4"/>
  <c r="K13" i="4"/>
  <c r="J12" i="4"/>
  <c r="J13" i="4"/>
  <c r="I12" i="4"/>
  <c r="I13" i="4"/>
  <c r="H12" i="4"/>
  <c r="H13" i="4"/>
  <c r="G12" i="4"/>
  <c r="G13" i="4"/>
  <c r="Q11" i="4"/>
  <c r="P11" i="4"/>
  <c r="O11" i="4"/>
  <c r="N11" i="4"/>
  <c r="M11" i="4"/>
  <c r="L11" i="4"/>
  <c r="K11" i="4"/>
  <c r="J11" i="4"/>
  <c r="I11" i="4"/>
  <c r="H11" i="4"/>
  <c r="G11" i="4"/>
  <c r="Q10" i="4"/>
  <c r="P10" i="4"/>
  <c r="O10" i="4"/>
  <c r="N10" i="4"/>
  <c r="M10" i="4"/>
  <c r="M9" i="4"/>
  <c r="L10" i="4"/>
  <c r="K10" i="4"/>
  <c r="J10" i="4"/>
  <c r="I10" i="4"/>
  <c r="H10" i="4"/>
  <c r="G10" i="4"/>
  <c r="L2" i="4"/>
  <c r="Q9" i="4"/>
  <c r="P9" i="4"/>
  <c r="O9" i="4"/>
  <c r="N9" i="4"/>
  <c r="L9" i="4"/>
  <c r="K9" i="4"/>
  <c r="J9" i="4"/>
  <c r="I9" i="4"/>
  <c r="H9" i="4"/>
  <c r="G9" i="4"/>
  <c r="Q8" i="4"/>
  <c r="P8" i="4"/>
  <c r="O8" i="4"/>
  <c r="N8" i="4"/>
  <c r="M8" i="4"/>
  <c r="L8" i="4"/>
  <c r="K8" i="4"/>
  <c r="J8" i="4"/>
  <c r="I8" i="4"/>
  <c r="H8" i="4"/>
  <c r="G8" i="4"/>
  <c r="Q7" i="4"/>
  <c r="P7" i="4"/>
  <c r="O6" i="4"/>
  <c r="O7" i="4"/>
  <c r="N6" i="4"/>
  <c r="N7" i="4"/>
  <c r="M7" i="4"/>
  <c r="L7" i="4"/>
  <c r="K6" i="4"/>
  <c r="K7" i="4"/>
  <c r="J6" i="4"/>
  <c r="J7" i="4"/>
  <c r="I6" i="4"/>
  <c r="I7" i="4"/>
  <c r="I3" i="4"/>
  <c r="I4" i="4"/>
  <c r="I5" i="4"/>
  <c r="H3" i="4"/>
  <c r="H4" i="4"/>
  <c r="H5" i="4"/>
  <c r="H6" i="4"/>
  <c r="M6" i="4" s="1"/>
  <c r="H7" i="4"/>
  <c r="G3" i="4"/>
  <c r="G4" i="4"/>
  <c r="G5" i="4"/>
  <c r="G6" i="4"/>
  <c r="L6" i="4" s="1"/>
  <c r="G7" i="4"/>
  <c r="P31" i="2" l="1"/>
  <c r="Q31" i="2"/>
  <c r="N31" i="2"/>
  <c r="O31" i="2" s="1"/>
  <c r="P30" i="2"/>
  <c r="Q29" i="2"/>
  <c r="P29" i="2"/>
  <c r="Q28" i="2"/>
  <c r="Q27" i="2"/>
  <c r="N17" i="2"/>
  <c r="N21" i="2"/>
  <c r="O21" i="2" s="1"/>
  <c r="N18" i="2"/>
  <c r="O18" i="2" s="1"/>
  <c r="N26" i="2"/>
  <c r="O26" i="2" s="1"/>
  <c r="N24" i="2"/>
  <c r="O24" i="2" s="1"/>
  <c r="Q26" i="2"/>
  <c r="N16" i="2"/>
  <c r="O16" i="2" s="1"/>
  <c r="Q21" i="2"/>
  <c r="N23" i="2"/>
  <c r="O23" i="2" s="1"/>
  <c r="N19" i="2"/>
  <c r="O19" i="2" s="1"/>
  <c r="O17" i="2"/>
  <c r="N22" i="2"/>
  <c r="O22" i="2" s="1"/>
  <c r="N25" i="2"/>
  <c r="O25" i="2" s="1"/>
  <c r="Q25" i="2"/>
  <c r="Q24" i="2"/>
  <c r="Q23" i="2"/>
  <c r="Q22" i="2"/>
  <c r="P22" i="2"/>
  <c r="P23" i="2"/>
  <c r="P21" i="2"/>
  <c r="Q20" i="2"/>
  <c r="N20" i="2"/>
  <c r="O20" i="2" s="1"/>
  <c r="Q19" i="2"/>
  <c r="P16" i="2"/>
  <c r="Q18" i="2"/>
  <c r="Q17" i="2"/>
  <c r="Q6" i="4"/>
  <c r="P6" i="4"/>
  <c r="L3" i="4" l="1"/>
  <c r="L5" i="4"/>
  <c r="M3" i="4"/>
  <c r="P3" i="4" s="1"/>
  <c r="J3" i="4"/>
  <c r="K3" i="4"/>
  <c r="J4" i="4"/>
  <c r="K4" i="4"/>
  <c r="L4" i="4"/>
  <c r="M4" i="4"/>
  <c r="P4" i="4" s="1"/>
  <c r="M5" i="4"/>
  <c r="J5" i="4"/>
  <c r="K5" i="4"/>
  <c r="M2" i="4"/>
  <c r="Q2" i="4" s="1"/>
  <c r="N2" i="4"/>
  <c r="O2" i="4" s="1"/>
  <c r="K2" i="4"/>
  <c r="J2" i="4"/>
  <c r="I2" i="4"/>
  <c r="H2" i="4"/>
  <c r="G2" i="4"/>
  <c r="G31" i="3"/>
  <c r="H31" i="3"/>
  <c r="I31" i="3"/>
  <c r="N31" i="3" s="1"/>
  <c r="O31" i="3" s="1"/>
  <c r="J31" i="3"/>
  <c r="K31" i="3"/>
  <c r="L31" i="3"/>
  <c r="M31" i="3"/>
  <c r="Q31" i="3" s="1"/>
  <c r="G30" i="3"/>
  <c r="L30" i="3" s="1"/>
  <c r="Q30" i="3" s="1"/>
  <c r="H30" i="3"/>
  <c r="I30" i="3"/>
  <c r="J30" i="3"/>
  <c r="K30" i="3"/>
  <c r="M30" i="3"/>
  <c r="P30" i="3" s="1"/>
  <c r="G29" i="3"/>
  <c r="H29" i="3"/>
  <c r="I29" i="3"/>
  <c r="J29" i="3"/>
  <c r="K29" i="3"/>
  <c r="L29" i="3"/>
  <c r="N29" i="3" s="1"/>
  <c r="O29" i="3" s="1"/>
  <c r="M29" i="3"/>
  <c r="P29" i="3" s="1"/>
  <c r="G28" i="3"/>
  <c r="H28" i="3"/>
  <c r="I28" i="3"/>
  <c r="J28" i="3"/>
  <c r="K28" i="3"/>
  <c r="L28" i="3"/>
  <c r="M28" i="3"/>
  <c r="P28" i="3" s="1"/>
  <c r="G27" i="3"/>
  <c r="L27" i="3" s="1"/>
  <c r="H27" i="3"/>
  <c r="M27" i="3" s="1"/>
  <c r="I27" i="3"/>
  <c r="J27" i="3"/>
  <c r="K27" i="3"/>
  <c r="K25" i="3"/>
  <c r="K26" i="3"/>
  <c r="G26" i="3"/>
  <c r="L26" i="3" s="1"/>
  <c r="N26" i="3" s="1"/>
  <c r="O26" i="3" s="1"/>
  <c r="H26" i="3"/>
  <c r="I26" i="3"/>
  <c r="J26" i="3"/>
  <c r="M26" i="3"/>
  <c r="P26" i="3" s="1"/>
  <c r="G25" i="3"/>
  <c r="H25" i="3"/>
  <c r="M25" i="3" s="1"/>
  <c r="I25" i="3"/>
  <c r="J25" i="3"/>
  <c r="L25" i="3"/>
  <c r="G24" i="3"/>
  <c r="H24" i="3"/>
  <c r="I24" i="3"/>
  <c r="J24" i="3"/>
  <c r="L24" i="3"/>
  <c r="N24" i="3" s="1"/>
  <c r="O24" i="3" s="1"/>
  <c r="M24" i="3"/>
  <c r="P24" i="3" s="1"/>
  <c r="G23" i="3"/>
  <c r="H23" i="3"/>
  <c r="M23" i="3" s="1"/>
  <c r="I23" i="3"/>
  <c r="J23" i="3"/>
  <c r="K23" i="3"/>
  <c r="L23" i="3"/>
  <c r="N23" i="3" s="1"/>
  <c r="O23" i="3" s="1"/>
  <c r="G21" i="3"/>
  <c r="L21" i="3" s="1"/>
  <c r="H21" i="3"/>
  <c r="M21" i="3" s="1"/>
  <c r="Q21" i="3" s="1"/>
  <c r="I21" i="3"/>
  <c r="J21" i="3"/>
  <c r="K21" i="3"/>
  <c r="G22" i="3"/>
  <c r="L22" i="3" s="1"/>
  <c r="H22" i="3"/>
  <c r="M22" i="3" s="1"/>
  <c r="I22" i="3"/>
  <c r="J22" i="3"/>
  <c r="K22" i="3"/>
  <c r="G20" i="3"/>
  <c r="H20" i="3"/>
  <c r="M20" i="3" s="1"/>
  <c r="Q20" i="3" s="1"/>
  <c r="I20" i="3"/>
  <c r="J20" i="3"/>
  <c r="K20" i="3"/>
  <c r="L20" i="3"/>
  <c r="G19" i="3"/>
  <c r="L19" i="3" s="1"/>
  <c r="H19" i="3"/>
  <c r="M19" i="3" s="1"/>
  <c r="I19" i="3"/>
  <c r="J19" i="3"/>
  <c r="K19" i="3"/>
  <c r="G17" i="3"/>
  <c r="L17" i="3" s="1"/>
  <c r="H17" i="3"/>
  <c r="M17" i="3" s="1"/>
  <c r="P17" i="3" s="1"/>
  <c r="I17" i="3"/>
  <c r="J17" i="3"/>
  <c r="K17" i="3"/>
  <c r="G18" i="3"/>
  <c r="L18" i="3" s="1"/>
  <c r="H18" i="3"/>
  <c r="M18" i="3" s="1"/>
  <c r="P18" i="3" s="1"/>
  <c r="I18" i="3"/>
  <c r="J18" i="3"/>
  <c r="K18" i="3"/>
  <c r="G16" i="3"/>
  <c r="L16" i="3" s="1"/>
  <c r="H16" i="3"/>
  <c r="M16" i="3" s="1"/>
  <c r="I16" i="3"/>
  <c r="J16" i="3"/>
  <c r="K16" i="3"/>
  <c r="G15" i="3"/>
  <c r="H15" i="3"/>
  <c r="M15" i="3" s="1"/>
  <c r="P15" i="3" s="1"/>
  <c r="I15" i="3"/>
  <c r="J15" i="3"/>
  <c r="K15" i="3"/>
  <c r="L15" i="3"/>
  <c r="K14" i="3"/>
  <c r="J14" i="3"/>
  <c r="I14" i="3"/>
  <c r="H14" i="3"/>
  <c r="M14" i="3"/>
  <c r="P14" i="3" s="1"/>
  <c r="G14" i="3"/>
  <c r="L14" i="3"/>
  <c r="N14" i="3" s="1"/>
  <c r="O14" i="3" s="1"/>
  <c r="G13" i="3"/>
  <c r="L13" i="3" s="1"/>
  <c r="H13" i="3"/>
  <c r="M13" i="3" s="1"/>
  <c r="I13" i="3"/>
  <c r="J13" i="3"/>
  <c r="K13" i="3"/>
  <c r="I12" i="3"/>
  <c r="J12" i="3"/>
  <c r="K12" i="3"/>
  <c r="L12" i="3"/>
  <c r="M12" i="3"/>
  <c r="Q12" i="3" s="1"/>
  <c r="N12" i="3"/>
  <c r="O12" i="3" s="1"/>
  <c r="H12" i="3"/>
  <c r="G12" i="3"/>
  <c r="K11" i="3"/>
  <c r="J11" i="3"/>
  <c r="I11" i="3"/>
  <c r="H11" i="3"/>
  <c r="M11" i="3" s="1"/>
  <c r="G11" i="3"/>
  <c r="L11" i="3"/>
  <c r="E10" i="3"/>
  <c r="K10" i="3" s="1"/>
  <c r="D10" i="3"/>
  <c r="J10" i="3" s="1"/>
  <c r="H10" i="3"/>
  <c r="M10" i="3"/>
  <c r="P10" i="3" s="1"/>
  <c r="G10" i="3"/>
  <c r="L10" i="3" s="1"/>
  <c r="K9" i="3"/>
  <c r="J9" i="3"/>
  <c r="I9" i="3"/>
  <c r="H9" i="3"/>
  <c r="M9" i="3" s="1"/>
  <c r="G9" i="3"/>
  <c r="L9" i="3" s="1"/>
  <c r="K8" i="3"/>
  <c r="J8" i="3"/>
  <c r="I8" i="3"/>
  <c r="H8" i="3"/>
  <c r="M8" i="3" s="1"/>
  <c r="G8" i="3"/>
  <c r="L8" i="3" s="1"/>
  <c r="N8" i="3" s="1"/>
  <c r="O8" i="3" s="1"/>
  <c r="K7" i="3"/>
  <c r="J7" i="3"/>
  <c r="I7" i="3"/>
  <c r="H7" i="3"/>
  <c r="M7" i="3"/>
  <c r="P7" i="3"/>
  <c r="G7" i="3"/>
  <c r="L7" i="3" s="1"/>
  <c r="Q7" i="3" s="1"/>
  <c r="N4" i="4" l="1"/>
  <c r="O4" i="4" s="1"/>
  <c r="N3" i="4"/>
  <c r="O3" i="4" s="1"/>
  <c r="N5" i="4"/>
  <c r="O5" i="4" s="1"/>
  <c r="P5" i="4"/>
  <c r="Q5" i="4"/>
  <c r="Q4" i="4"/>
  <c r="Q3" i="4"/>
  <c r="P2" i="4"/>
  <c r="P9" i="3"/>
  <c r="N9" i="3"/>
  <c r="O9" i="3" s="1"/>
  <c r="N17" i="3"/>
  <c r="O17" i="3" s="1"/>
  <c r="P8" i="3"/>
  <c r="Q8" i="3"/>
  <c r="P11" i="3"/>
  <c r="Q11" i="3"/>
  <c r="N11" i="3"/>
  <c r="O11" i="3" s="1"/>
  <c r="N20" i="3"/>
  <c r="O20" i="3" s="1"/>
  <c r="I10" i="3"/>
  <c r="N10" i="3" s="1"/>
  <c r="O10" i="3" s="1"/>
  <c r="N28" i="3"/>
  <c r="O28" i="3" s="1"/>
  <c r="N15" i="3"/>
  <c r="O15" i="3" s="1"/>
  <c r="N7" i="3"/>
  <c r="O7" i="3" s="1"/>
  <c r="N22" i="3"/>
  <c r="O22" i="3" s="1"/>
  <c r="Q10" i="3"/>
  <c r="P12" i="3"/>
  <c r="Q14" i="3"/>
  <c r="P31" i="3"/>
  <c r="N30" i="3"/>
  <c r="O30" i="3" s="1"/>
  <c r="Q29" i="3"/>
  <c r="Q28" i="3"/>
  <c r="P27" i="3"/>
  <c r="N27" i="3"/>
  <c r="O27" i="3" s="1"/>
  <c r="Q27" i="3"/>
  <c r="Q26" i="3"/>
  <c r="P25" i="3"/>
  <c r="Q25" i="3"/>
  <c r="N25" i="3"/>
  <c r="O25" i="3" s="1"/>
  <c r="Q24" i="3"/>
  <c r="P23" i="3"/>
  <c r="Q23" i="3"/>
  <c r="P22" i="3"/>
  <c r="Q22" i="3"/>
  <c r="P21" i="3"/>
  <c r="N21" i="3"/>
  <c r="O21" i="3" s="1"/>
  <c r="P20" i="3"/>
  <c r="P19" i="3"/>
  <c r="Q19" i="3"/>
  <c r="N19" i="3"/>
  <c r="O19" i="3" s="1"/>
  <c r="N18" i="3"/>
  <c r="O18" i="3" s="1"/>
  <c r="Q18" i="3"/>
  <c r="Q17" i="3"/>
  <c r="P16" i="3"/>
  <c r="N16" i="3"/>
  <c r="O16" i="3" s="1"/>
  <c r="Q16" i="3"/>
  <c r="Q15" i="3"/>
  <c r="P13" i="3"/>
  <c r="Q13" i="3"/>
  <c r="N13" i="3"/>
  <c r="O13" i="3" s="1"/>
  <c r="Q9" i="3"/>
  <c r="K6" i="3"/>
  <c r="M6" i="3"/>
  <c r="P6" i="3" s="1"/>
  <c r="H6" i="3"/>
  <c r="G6" i="3"/>
  <c r="L6" i="3" s="1"/>
  <c r="N6" i="3" s="1"/>
  <c r="O6" i="3" s="1"/>
  <c r="I6" i="3"/>
  <c r="J6" i="3"/>
  <c r="M2" i="3"/>
  <c r="M4" i="3"/>
  <c r="P4" i="3" s="1"/>
  <c r="M5" i="3"/>
  <c r="Q5" i="3" s="1"/>
  <c r="L5" i="3"/>
  <c r="K4" i="3"/>
  <c r="K5" i="3"/>
  <c r="J4" i="3"/>
  <c r="J5" i="3"/>
  <c r="I4" i="3"/>
  <c r="I5" i="3"/>
  <c r="H4" i="3"/>
  <c r="H5" i="3"/>
  <c r="G4" i="3"/>
  <c r="L4" i="3" s="1"/>
  <c r="N4" i="3" s="1"/>
  <c r="O4" i="3" s="1"/>
  <c r="G5" i="3"/>
  <c r="K3" i="3"/>
  <c r="J3" i="3"/>
  <c r="I3" i="3"/>
  <c r="H3" i="3"/>
  <c r="M3" i="3" s="1"/>
  <c r="G3" i="3"/>
  <c r="L3" i="3" s="1"/>
  <c r="N3" i="3" s="1"/>
  <c r="O3" i="3" s="1"/>
  <c r="K2" i="3"/>
  <c r="J2" i="3"/>
  <c r="I2" i="3"/>
  <c r="H2" i="3"/>
  <c r="G2" i="3"/>
  <c r="L2" i="3" s="1"/>
  <c r="L13" i="2"/>
  <c r="K13" i="2"/>
  <c r="K14" i="2"/>
  <c r="K15" i="2"/>
  <c r="J13" i="2"/>
  <c r="J14" i="2"/>
  <c r="J15" i="2"/>
  <c r="I13" i="2"/>
  <c r="I14" i="2"/>
  <c r="I15" i="2"/>
  <c r="H13" i="2"/>
  <c r="M13" i="2" s="1"/>
  <c r="P13" i="2" s="1"/>
  <c r="H14" i="2"/>
  <c r="M14" i="2" s="1"/>
  <c r="P14" i="2" s="1"/>
  <c r="H15" i="2"/>
  <c r="G13" i="2"/>
  <c r="G14" i="2"/>
  <c r="L14" i="2" s="1"/>
  <c r="G15" i="2"/>
  <c r="K12" i="2"/>
  <c r="J12" i="2"/>
  <c r="I12" i="2"/>
  <c r="H12" i="2"/>
  <c r="M12" i="2" s="1"/>
  <c r="G12" i="2"/>
  <c r="L12" i="2" s="1"/>
  <c r="N12" i="2" s="1"/>
  <c r="O12" i="2" s="1"/>
  <c r="K9" i="2"/>
  <c r="K10" i="2"/>
  <c r="K11" i="2"/>
  <c r="J9" i="2"/>
  <c r="J10" i="2"/>
  <c r="J11" i="2"/>
  <c r="I9" i="2"/>
  <c r="I10" i="2"/>
  <c r="I11" i="2"/>
  <c r="H9" i="2"/>
  <c r="M9" i="2" s="1"/>
  <c r="H10" i="2"/>
  <c r="M10" i="2" s="1"/>
  <c r="H11" i="2"/>
  <c r="M11" i="2" s="1"/>
  <c r="G9" i="2"/>
  <c r="L9" i="2" s="1"/>
  <c r="G10" i="2"/>
  <c r="L10" i="2" s="1"/>
  <c r="G11" i="2"/>
  <c r="L11" i="2" s="1"/>
  <c r="H3" i="2"/>
  <c r="H4" i="2"/>
  <c r="M4" i="2" s="1"/>
  <c r="P4" i="2" s="1"/>
  <c r="H5" i="2"/>
  <c r="M5" i="2" s="1"/>
  <c r="H6" i="2"/>
  <c r="M6" i="2" s="1"/>
  <c r="P6" i="2" s="1"/>
  <c r="H7" i="2"/>
  <c r="M7" i="2" s="1"/>
  <c r="P7" i="2" s="1"/>
  <c r="H8" i="2"/>
  <c r="M8" i="2" s="1"/>
  <c r="P8" i="2" s="1"/>
  <c r="G3" i="2"/>
  <c r="L3" i="2" s="1"/>
  <c r="G4" i="2"/>
  <c r="G5" i="2"/>
  <c r="L5" i="2" s="1"/>
  <c r="G6" i="2"/>
  <c r="L6" i="2" s="1"/>
  <c r="G7" i="2"/>
  <c r="L7" i="2" s="1"/>
  <c r="G8" i="2"/>
  <c r="L8" i="2" s="1"/>
  <c r="H2" i="2"/>
  <c r="M2" i="2" s="1"/>
  <c r="P2" i="2" s="1"/>
  <c r="G2" i="2"/>
  <c r="L2" i="2" s="1"/>
  <c r="K8" i="2"/>
  <c r="J8" i="2"/>
  <c r="I8" i="2"/>
  <c r="K5" i="2"/>
  <c r="K6" i="2"/>
  <c r="K7" i="2"/>
  <c r="J5" i="2"/>
  <c r="J6" i="2"/>
  <c r="J7" i="2"/>
  <c r="I5" i="2"/>
  <c r="I6" i="2"/>
  <c r="I7" i="2"/>
  <c r="K4" i="2"/>
  <c r="J4" i="2"/>
  <c r="I4" i="2"/>
  <c r="L4" i="2"/>
  <c r="K3" i="2"/>
  <c r="J3" i="2"/>
  <c r="I3" i="2"/>
  <c r="M3" i="2"/>
  <c r="K2" i="2"/>
  <c r="J2" i="2"/>
  <c r="I2" i="2"/>
  <c r="N9" i="2" l="1"/>
  <c r="O9" i="2" s="1"/>
  <c r="N10" i="2"/>
  <c r="O10" i="2" s="1"/>
  <c r="Q14" i="2"/>
  <c r="N14" i="2"/>
  <c r="O14" i="2" s="1"/>
  <c r="Q13" i="2"/>
  <c r="Q9" i="2"/>
  <c r="Q11" i="2"/>
  <c r="N13" i="2"/>
  <c r="O13" i="2" s="1"/>
  <c r="Q10" i="2"/>
  <c r="P15" i="2"/>
  <c r="Q15" i="2"/>
  <c r="Q12" i="2"/>
  <c r="P12" i="2"/>
  <c r="Q3" i="3"/>
  <c r="P3" i="3"/>
  <c r="Q4" i="3"/>
  <c r="N5" i="3"/>
  <c r="O5" i="3" s="1"/>
  <c r="Q6" i="3"/>
  <c r="N11" i="2"/>
  <c r="O11" i="2" s="1"/>
  <c r="P9" i="2"/>
  <c r="N2" i="3"/>
  <c r="O2" i="3" s="1"/>
  <c r="P5" i="3"/>
  <c r="P11" i="2"/>
  <c r="P10" i="2"/>
  <c r="Q2" i="3"/>
  <c r="P2" i="3"/>
  <c r="N5" i="2"/>
  <c r="O5" i="2" s="1"/>
  <c r="Q5" i="2"/>
  <c r="P5" i="2"/>
  <c r="Q4" i="2"/>
  <c r="Q8" i="2"/>
  <c r="N8" i="2"/>
  <c r="O8" i="2" s="1"/>
  <c r="N7" i="2"/>
  <c r="O7" i="2" s="1"/>
  <c r="Q7" i="2"/>
  <c r="Q6" i="2"/>
  <c r="N6" i="2"/>
  <c r="O6" i="2" s="1"/>
  <c r="N4" i="2"/>
  <c r="O4" i="2" s="1"/>
  <c r="N3" i="2"/>
  <c r="O3" i="2" s="1"/>
  <c r="P3" i="2"/>
  <c r="Q3" i="2"/>
  <c r="N2" i="2"/>
  <c r="O2" i="2" s="1"/>
  <c r="Q2" i="2"/>
  <c r="I27" i="1"/>
  <c r="J27" i="1"/>
  <c r="H27" i="1"/>
  <c r="M27" i="1" s="1"/>
  <c r="G27" i="1"/>
  <c r="L27" i="1" s="1"/>
  <c r="K26" i="1"/>
  <c r="I26" i="1"/>
  <c r="J26" i="1"/>
  <c r="H26" i="1"/>
  <c r="M26" i="1" s="1"/>
  <c r="G26" i="1"/>
  <c r="L26" i="1" s="1"/>
  <c r="N26" i="1" s="1"/>
  <c r="O26" i="1" s="1"/>
  <c r="K25" i="1"/>
  <c r="I25" i="1"/>
  <c r="J25" i="1"/>
  <c r="H25" i="1"/>
  <c r="M25" i="1"/>
  <c r="P25" i="1" s="1"/>
  <c r="G25" i="1"/>
  <c r="L25" i="1" s="1"/>
  <c r="Q25" i="1" s="1"/>
  <c r="K24" i="1"/>
  <c r="I24" i="1"/>
  <c r="J24" i="1"/>
  <c r="H24" i="1"/>
  <c r="M24" i="1"/>
  <c r="P24" i="1" s="1"/>
  <c r="G24" i="1"/>
  <c r="L24" i="1" s="1"/>
  <c r="Q24" i="1" s="1"/>
  <c r="K23" i="1"/>
  <c r="I23" i="1"/>
  <c r="N23" i="1" s="1"/>
  <c r="O23" i="1" s="1"/>
  <c r="J23" i="1"/>
  <c r="H23" i="1"/>
  <c r="M23" i="1" s="1"/>
  <c r="G23" i="1"/>
  <c r="L23" i="1" s="1"/>
  <c r="Q4" i="1"/>
  <c r="Q20" i="1"/>
  <c r="Q21" i="1"/>
  <c r="K22" i="1"/>
  <c r="I22" i="1"/>
  <c r="J22" i="1"/>
  <c r="H22" i="1"/>
  <c r="M22" i="1" s="1"/>
  <c r="P22" i="1" s="1"/>
  <c r="G22" i="1"/>
  <c r="L22" i="1" s="1"/>
  <c r="N22" i="1" s="1"/>
  <c r="O22" i="1" s="1"/>
  <c r="K21" i="1"/>
  <c r="I21" i="1"/>
  <c r="J21" i="1"/>
  <c r="H21" i="1"/>
  <c r="M21" i="1" s="1"/>
  <c r="P21" i="1" s="1"/>
  <c r="G21" i="1"/>
  <c r="L21" i="1" s="1"/>
  <c r="N21" i="1" s="1"/>
  <c r="O21" i="1" s="1"/>
  <c r="K20" i="1"/>
  <c r="I20" i="1"/>
  <c r="J20" i="1"/>
  <c r="H20" i="1"/>
  <c r="M20" i="1" s="1"/>
  <c r="P20" i="1" s="1"/>
  <c r="G20" i="1"/>
  <c r="L20" i="1" s="1"/>
  <c r="K19" i="1"/>
  <c r="I19" i="1"/>
  <c r="J19" i="1"/>
  <c r="H19" i="1"/>
  <c r="M19" i="1" s="1"/>
  <c r="G19" i="1"/>
  <c r="L19" i="1" s="1"/>
  <c r="K18" i="1"/>
  <c r="I18" i="1"/>
  <c r="J18" i="1"/>
  <c r="H18" i="1"/>
  <c r="M18" i="1" s="1"/>
  <c r="G18" i="1"/>
  <c r="L18" i="1" s="1"/>
  <c r="N18" i="1" s="1"/>
  <c r="O18" i="1" s="1"/>
  <c r="I16" i="1"/>
  <c r="J16" i="1"/>
  <c r="K16" i="1"/>
  <c r="H16" i="1"/>
  <c r="M16" i="1" s="1"/>
  <c r="P16" i="1" s="1"/>
  <c r="G16" i="1"/>
  <c r="L16" i="1" s="1"/>
  <c r="K17" i="1"/>
  <c r="I17" i="1"/>
  <c r="J17" i="1"/>
  <c r="H17" i="1"/>
  <c r="M17" i="1"/>
  <c r="P17" i="1" s="1"/>
  <c r="G17" i="1"/>
  <c r="L17" i="1" s="1"/>
  <c r="K15" i="1"/>
  <c r="J15" i="1"/>
  <c r="I15" i="1"/>
  <c r="H15" i="1"/>
  <c r="M15" i="1" s="1"/>
  <c r="G15" i="1"/>
  <c r="L15" i="1" s="1"/>
  <c r="K14" i="1"/>
  <c r="I14" i="1"/>
  <c r="J14" i="1"/>
  <c r="H14" i="1"/>
  <c r="M14" i="1" s="1"/>
  <c r="P14" i="1" s="1"/>
  <c r="G14" i="1"/>
  <c r="L14" i="1" s="1"/>
  <c r="K13" i="1"/>
  <c r="I13" i="1"/>
  <c r="J13" i="1"/>
  <c r="H13" i="1"/>
  <c r="M13" i="1"/>
  <c r="P13" i="1" s="1"/>
  <c r="G13" i="1"/>
  <c r="L13" i="1" s="1"/>
  <c r="K12" i="1"/>
  <c r="I12" i="1"/>
  <c r="J12" i="1"/>
  <c r="H12" i="1"/>
  <c r="M12" i="1"/>
  <c r="P12" i="1" s="1"/>
  <c r="G12" i="1"/>
  <c r="L12" i="1" s="1"/>
  <c r="Q12" i="1" s="1"/>
  <c r="K11" i="1"/>
  <c r="I11" i="1"/>
  <c r="J11" i="1"/>
  <c r="H11" i="1"/>
  <c r="M11" i="1"/>
  <c r="P11" i="1"/>
  <c r="G11" i="1"/>
  <c r="L11" i="1"/>
  <c r="Q11" i="1" s="1"/>
  <c r="K9" i="1"/>
  <c r="K10" i="1"/>
  <c r="K8" i="1"/>
  <c r="I10" i="1"/>
  <c r="J10" i="1"/>
  <c r="H10" i="1"/>
  <c r="M10" i="1"/>
  <c r="P10" i="1" s="1"/>
  <c r="G10" i="1"/>
  <c r="L10" i="1" s="1"/>
  <c r="N10" i="1" s="1"/>
  <c r="O10" i="1" s="1"/>
  <c r="I9" i="1"/>
  <c r="J9" i="1"/>
  <c r="H9" i="1"/>
  <c r="M9" i="1"/>
  <c r="P9" i="1" s="1"/>
  <c r="G9" i="1"/>
  <c r="L9" i="1" s="1"/>
  <c r="N9" i="1" s="1"/>
  <c r="O9" i="1" s="1"/>
  <c r="I8" i="1"/>
  <c r="J8" i="1"/>
  <c r="H8" i="1"/>
  <c r="M8" i="1" s="1"/>
  <c r="P8" i="1" s="1"/>
  <c r="G8" i="1"/>
  <c r="L8" i="1" s="1"/>
  <c r="K7" i="1"/>
  <c r="I7" i="1"/>
  <c r="J7" i="1"/>
  <c r="H7" i="1"/>
  <c r="M7" i="1" s="1"/>
  <c r="P7" i="1" s="1"/>
  <c r="G7" i="1"/>
  <c r="L7" i="1" s="1"/>
  <c r="N7" i="1" s="1"/>
  <c r="O7" i="1" s="1"/>
  <c r="K6" i="1"/>
  <c r="I6" i="1"/>
  <c r="J6" i="1"/>
  <c r="H6" i="1"/>
  <c r="M6" i="1" s="1"/>
  <c r="P6" i="1" s="1"/>
  <c r="G6" i="1"/>
  <c r="L6" i="1"/>
  <c r="K5" i="1"/>
  <c r="J5" i="1"/>
  <c r="I5" i="1"/>
  <c r="H5" i="1"/>
  <c r="M5" i="1" s="1"/>
  <c r="G5" i="1"/>
  <c r="L5" i="1" s="1"/>
  <c r="M4" i="1"/>
  <c r="P4" i="1" s="1"/>
  <c r="M2" i="1"/>
  <c r="P2" i="1" s="1"/>
  <c r="K3" i="1"/>
  <c r="K4" i="1"/>
  <c r="K2" i="1"/>
  <c r="I3" i="1"/>
  <c r="I4" i="1"/>
  <c r="I2" i="1"/>
  <c r="J3" i="1"/>
  <c r="J4" i="1"/>
  <c r="J2" i="1"/>
  <c r="H2" i="1"/>
  <c r="H3" i="1"/>
  <c r="M3" i="1" s="1"/>
  <c r="H4" i="1"/>
  <c r="G3" i="1"/>
  <c r="L3" i="1" s="1"/>
  <c r="G4" i="1"/>
  <c r="L4" i="1" s="1"/>
  <c r="G2" i="1"/>
  <c r="L2" i="1" s="1"/>
  <c r="N2" i="1" s="1"/>
  <c r="O2" i="1" s="1"/>
  <c r="P3" i="1" l="1"/>
  <c r="Q3" i="1"/>
  <c r="P15" i="1"/>
  <c r="Q15" i="1"/>
  <c r="P19" i="1"/>
  <c r="Q19" i="1"/>
  <c r="P18" i="1"/>
  <c r="Q18" i="1"/>
  <c r="P5" i="1"/>
  <c r="Q5" i="1"/>
  <c r="Q2" i="1"/>
  <c r="Q7" i="1"/>
  <c r="N11" i="1"/>
  <c r="O11" i="1" s="1"/>
  <c r="Q22" i="1"/>
  <c r="Q14" i="1"/>
  <c r="Q6" i="1"/>
  <c r="N24" i="1"/>
  <c r="O24" i="1" s="1"/>
  <c r="N25" i="1"/>
  <c r="O25" i="1" s="1"/>
  <c r="Q13" i="1"/>
  <c r="N17" i="1"/>
  <c r="O17" i="1" s="1"/>
  <c r="N16" i="1"/>
  <c r="O16" i="1" s="1"/>
  <c r="N4" i="1"/>
  <c r="O4" i="1" s="1"/>
  <c r="N15" i="1"/>
  <c r="O15" i="1" s="1"/>
  <c r="Q10" i="1"/>
  <c r="N3" i="1"/>
  <c r="O3" i="1" s="1"/>
  <c r="N13" i="1"/>
  <c r="O13" i="1" s="1"/>
  <c r="Q17" i="1"/>
  <c r="Q9" i="1"/>
  <c r="N5" i="1"/>
  <c r="O5" i="1" s="1"/>
  <c r="Q16" i="1"/>
  <c r="Q8" i="1"/>
  <c r="N27" i="1"/>
  <c r="O27" i="1" s="1"/>
  <c r="P27" i="1"/>
  <c r="Q27" i="1"/>
  <c r="P26" i="1"/>
  <c r="Q26" i="1"/>
  <c r="P23" i="1"/>
  <c r="Q23" i="1"/>
  <c r="N20" i="1"/>
  <c r="O20" i="1" s="1"/>
  <c r="N19" i="1"/>
  <c r="O19" i="1" s="1"/>
  <c r="N12" i="1"/>
  <c r="O12" i="1" s="1"/>
  <c r="N14" i="1"/>
  <c r="O14" i="1" s="1"/>
  <c r="N8" i="1"/>
  <c r="O8" i="1" s="1"/>
  <c r="N6" i="1"/>
  <c r="O6" i="1" s="1"/>
</calcChain>
</file>

<file path=xl/sharedStrings.xml><?xml version="1.0" encoding="utf-8"?>
<sst xmlns="http://schemas.openxmlformats.org/spreadsheetml/2006/main" count="82" uniqueCount="24">
  <si>
    <t>D_C_A</t>
  </si>
  <si>
    <t>D_C_B</t>
  </si>
  <si>
    <t>D_N_A</t>
  </si>
  <si>
    <t>D_N_B</t>
  </si>
  <si>
    <t>F_C_i</t>
  </si>
  <si>
    <t>F_C_f</t>
  </si>
  <si>
    <t>F_C_i back sub</t>
  </si>
  <si>
    <t>F_C_f back sub</t>
  </si>
  <si>
    <t>V</t>
  </si>
  <si>
    <t>SA</t>
  </si>
  <si>
    <t>Frac Cyto</t>
  </si>
  <si>
    <t>C_i (uM)</t>
  </si>
  <si>
    <t>C_f (uM)</t>
  </si>
  <si>
    <t>Membrane Molecules</t>
  </si>
  <si>
    <t>Membrane Density</t>
  </si>
  <si>
    <t>Theoretical</t>
  </si>
  <si>
    <t>% Bound</t>
  </si>
  <si>
    <t>Mem Fluor</t>
  </si>
  <si>
    <t>Mean Mem Fluor</t>
  </si>
  <si>
    <t>k_on/1000</t>
  </si>
  <si>
    <t>k_off</t>
  </si>
  <si>
    <t>D</t>
  </si>
  <si>
    <t>err/1e6</t>
  </si>
  <si>
    <t>Kd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</si>
</sst>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'5s_period_100ms'!$M$2:$M$27</c:f>
              <c:numCache>
                <c:formatCode>General</c:formatCode>
                <c:ptCount val="26"/>
                <c:pt idx="0">
                  <c:v>0.1080142982383869</c:v>
                </c:pt>
                <c:pt idx="1">
                  <c:v>7.7561073768281169E-2</c:v>
                </c:pt>
                <c:pt idx="2">
                  <c:v>2.5022005530484037</c:v>
                </c:pt>
                <c:pt idx="3">
                  <c:v>4.1689574138592533E-2</c:v>
                </c:pt>
                <c:pt idx="4">
                  <c:v>0.89447925692983699</c:v>
                </c:pt>
                <c:pt idx="5">
                  <c:v>0.20186112119199404</c:v>
                </c:pt>
                <c:pt idx="6">
                  <c:v>5.0880541500608195E-2</c:v>
                </c:pt>
                <c:pt idx="7">
                  <c:v>1.0988960015868266E-2</c:v>
                </c:pt>
                <c:pt idx="8">
                  <c:v>2.0654827157464174E-2</c:v>
                </c:pt>
                <c:pt idx="9">
                  <c:v>3.3494791895603337E-2</c:v>
                </c:pt>
                <c:pt idx="10">
                  <c:v>0.1111221307494073</c:v>
                </c:pt>
                <c:pt idx="11">
                  <c:v>0.12607153404335636</c:v>
                </c:pt>
                <c:pt idx="12">
                  <c:v>3.3569892325862521E-2</c:v>
                </c:pt>
                <c:pt idx="13">
                  <c:v>1.0526893574517628</c:v>
                </c:pt>
                <c:pt idx="14">
                  <c:v>1.6910849825424644E-2</c:v>
                </c:pt>
                <c:pt idx="15">
                  <c:v>2.9978324690525492E-2</c:v>
                </c:pt>
                <c:pt idx="16">
                  <c:v>2.2463863992237174E-3</c:v>
                </c:pt>
                <c:pt idx="17">
                  <c:v>8.5751438338902183E-2</c:v>
                </c:pt>
                <c:pt idx="18">
                  <c:v>0.44210297991880754</c:v>
                </c:pt>
                <c:pt idx="19">
                  <c:v>0.89739933836520935</c:v>
                </c:pt>
                <c:pt idx="20">
                  <c:v>8.432894783634555E-2</c:v>
                </c:pt>
                <c:pt idx="21">
                  <c:v>1.1123699023098024E-2</c:v>
                </c:pt>
                <c:pt idx="22">
                  <c:v>0.54675101181263497</c:v>
                </c:pt>
                <c:pt idx="23">
                  <c:v>7.4282917899105225</c:v>
                </c:pt>
                <c:pt idx="24">
                  <c:v>5.7403610254389452</c:v>
                </c:pt>
                <c:pt idx="25">
                  <c:v>4.3949942470861592</c:v>
                </c:pt>
              </c:numCache>
            </c:numRef>
          </c:xVal>
          <c:yVal>
            <c:numRef>
              <c:f>'5s_period_100ms'!$O$2:$O$27</c:f>
              <c:numCache>
                <c:formatCode>General</c:formatCode>
                <c:ptCount val="26"/>
                <c:pt idx="0">
                  <c:v>604.72513360207438</c:v>
                </c:pt>
                <c:pt idx="1">
                  <c:v>396.51196956776863</c:v>
                </c:pt>
                <c:pt idx="2">
                  <c:v>3024.2639549450187</c:v>
                </c:pt>
                <c:pt idx="3">
                  <c:v>49.210296437844171</c:v>
                </c:pt>
                <c:pt idx="4">
                  <c:v>1469.8051449322825</c:v>
                </c:pt>
                <c:pt idx="5">
                  <c:v>489.91113608178557</c:v>
                </c:pt>
                <c:pt idx="6">
                  <c:v>92.645746878060564</c:v>
                </c:pt>
                <c:pt idx="7">
                  <c:v>9.2206398914863641</c:v>
                </c:pt>
                <c:pt idx="8">
                  <c:v>17.204201917314702</c:v>
                </c:pt>
                <c:pt idx="9">
                  <c:v>40.208835306170705</c:v>
                </c:pt>
                <c:pt idx="10">
                  <c:v>183.75404530221809</c:v>
                </c:pt>
                <c:pt idx="11">
                  <c:v>346.1524673799932</c:v>
                </c:pt>
                <c:pt idx="12">
                  <c:v>31.708124392712488</c:v>
                </c:pt>
                <c:pt idx="13">
                  <c:v>1466.3184393599645</c:v>
                </c:pt>
                <c:pt idx="14">
                  <c:v>13.367006950156114</c:v>
                </c:pt>
                <c:pt idx="15">
                  <c:v>33.863154289822482</c:v>
                </c:pt>
                <c:pt idx="16">
                  <c:v>6.776202620710432</c:v>
                </c:pt>
                <c:pt idx="17">
                  <c:v>166.98351986228374</c:v>
                </c:pt>
                <c:pt idx="18">
                  <c:v>1127.4679085577263</c:v>
                </c:pt>
                <c:pt idx="19">
                  <c:v>1994.9530335773538</c:v>
                </c:pt>
                <c:pt idx="20">
                  <c:v>65.787947768878837</c:v>
                </c:pt>
                <c:pt idx="21">
                  <c:v>24.266949996730887</c:v>
                </c:pt>
                <c:pt idx="22">
                  <c:v>1162.2897577070803</c:v>
                </c:pt>
                <c:pt idx="23">
                  <c:v>2536.3335326286078</c:v>
                </c:pt>
                <c:pt idx="24">
                  <c:v>2782.4240418990494</c:v>
                </c:pt>
                <c:pt idx="25">
                  <c:v>2986.1314057546465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9-974E-ABC5-D25B5D557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179360"/>
        <c:axId val="703181008"/>
      </c:scatterChart>
      <c:valAx>
        <c:axId val="70317936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81008"/>
        <c:crosses val="autoZero"/>
        <c:crossBetween val="midCat"/>
      </c:valAx>
      <c:valAx>
        <c:axId val="7031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7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'5s_period_100ms'!$Q$1</c:f>
              <c:strCache>
                <c:ptCount val="1"/>
                <c:pt idx="0">
                  <c:v>% Bound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'5s_period_100ms'!$L$2:$L$24</c:f>
              <c:numCache>
                <c:formatCode>General</c:formatCode>
                <c:ptCount val="23"/>
                <c:pt idx="0">
                  <c:v>0.79409207003512716</c:v>
                </c:pt>
                <c:pt idx="1">
                  <c:v>0.42196281159223731</c:v>
                </c:pt>
                <c:pt idx="2">
                  <c:v>5.1035336740389514</c:v>
                </c:pt>
                <c:pt idx="3">
                  <c:v>9.1551842158333369E-2</c:v>
                </c:pt>
                <c:pt idx="4">
                  <c:v>3.1448459789573011</c:v>
                </c:pt>
                <c:pt idx="5">
                  <c:v>0.73816875552623207</c:v>
                </c:pt>
                <c:pt idx="6">
                  <c:v>0.11353859753480626</c:v>
                </c:pt>
                <c:pt idx="7">
                  <c:v>2.4959848880263622E-2</c:v>
                </c:pt>
                <c:pt idx="8">
                  <c:v>5.2095401401859955E-2</c:v>
                </c:pt>
                <c:pt idx="9">
                  <c:v>7.7048623773571329E-2</c:v>
                </c:pt>
                <c:pt idx="10">
                  <c:v>0.23378763939689057</c:v>
                </c:pt>
                <c:pt idx="11">
                  <c:v>0.74609405975476173</c:v>
                </c:pt>
                <c:pt idx="12">
                  <c:v>6.5436771953788497E-2</c:v>
                </c:pt>
                <c:pt idx="13">
                  <c:v>3.4992493270228353</c:v>
                </c:pt>
                <c:pt idx="14">
                  <c:v>2.8186958545225137E-2</c:v>
                </c:pt>
                <c:pt idx="15">
                  <c:v>7.9116094441883444E-2</c:v>
                </c:pt>
                <c:pt idx="16">
                  <c:v>9.8624535619802819E-3</c:v>
                </c:pt>
                <c:pt idx="17">
                  <c:v>0.31970253161341566</c:v>
                </c:pt>
                <c:pt idx="18">
                  <c:v>1.8922414849917311</c:v>
                </c:pt>
                <c:pt idx="19">
                  <c:v>2.7620480417452367</c:v>
                </c:pt>
                <c:pt idx="20">
                  <c:v>0.18990689976367661</c:v>
                </c:pt>
                <c:pt idx="21">
                  <c:v>2.9390774265556439E-2</c:v>
                </c:pt>
                <c:pt idx="22">
                  <c:v>1.5915680771042866</c:v>
                </c:pt>
              </c:numCache>
            </c:numRef>
          </c:xVal>
          <c:yVal>
            <c:numRef>
              <c:f>'5s_period_100ms'!$Q$2:$Q$24</c:f>
              <c:numCache>
                <c:formatCode>General</c:formatCode>
                <c:ptCount val="23"/>
                <c:pt idx="0">
                  <c:v>0.86397761378777038</c:v>
                </c:pt>
                <c:pt idx="1">
                  <c:v>0.81618978820524091</c:v>
                </c:pt>
                <c:pt idx="2">
                  <c:v>0.50971214988219038</c:v>
                </c:pt>
                <c:pt idx="3">
                  <c:v>0.54463424049411335</c:v>
                </c:pt>
                <c:pt idx="4">
                  <c:v>0.71557295240690655</c:v>
                </c:pt>
                <c:pt idx="5">
                  <c:v>0.7265379770130076</c:v>
                </c:pt>
                <c:pt idx="6">
                  <c:v>0.55186568616007148</c:v>
                </c:pt>
                <c:pt idx="7">
                  <c:v>0.55973451327433676</c:v>
                </c:pt>
                <c:pt idx="8">
                  <c:v>0.60351918592325626</c:v>
                </c:pt>
                <c:pt idx="9">
                  <c:v>0.5652772203428702</c:v>
                </c:pt>
                <c:pt idx="10">
                  <c:v>0.52468774210615843</c:v>
                </c:pt>
                <c:pt idx="11">
                  <c:v>0.83102461091193303</c:v>
                </c:pt>
                <c:pt idx="12">
                  <c:v>0.48698734177215208</c:v>
                </c:pt>
                <c:pt idx="13">
                  <c:v>0.69916709011775624</c:v>
                </c:pt>
                <c:pt idx="14">
                  <c:v>0.40004701825875655</c:v>
                </c:pt>
                <c:pt idx="15">
                  <c:v>0.6210843709866547</c:v>
                </c:pt>
                <c:pt idx="16">
                  <c:v>0.77222844344904928</c:v>
                </c:pt>
                <c:pt idx="17">
                  <c:v>0.73177741850792466</c:v>
                </c:pt>
                <c:pt idx="18">
                  <c:v>0.76636016944700924</c:v>
                </c:pt>
                <c:pt idx="19">
                  <c:v>0.67509640498570922</c:v>
                </c:pt>
                <c:pt idx="20">
                  <c:v>0.55594584535219127</c:v>
                </c:pt>
                <c:pt idx="21">
                  <c:v>0.62152412445513283</c:v>
                </c:pt>
                <c:pt idx="22">
                  <c:v>0.65647023229606449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15-ED4D-9931-C592DB3FC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549712"/>
        <c:axId val="757096144"/>
      </c:scatterChart>
      <c:valAx>
        <c:axId val="12585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96144"/>
        <c:crosses val="autoZero"/>
        <c:crossBetween val="midCat"/>
      </c:valAx>
      <c:valAx>
        <c:axId val="7570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54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5s Period, 2% Duty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'5s_period_100ms'!$L$4:$L$24</c:f>
              <c:numCache>
                <c:formatCode>General</c:formatCode>
                <c:ptCount val="21"/>
                <c:pt idx="0">
                  <c:v>5.1035336740389514</c:v>
                </c:pt>
                <c:pt idx="1">
                  <c:v>9.1551842158333369E-2</c:v>
                </c:pt>
                <c:pt idx="2">
                  <c:v>3.1448459789573011</c:v>
                </c:pt>
                <c:pt idx="3">
                  <c:v>0.73816875552623207</c:v>
                </c:pt>
                <c:pt idx="4">
                  <c:v>0.11353859753480626</c:v>
                </c:pt>
                <c:pt idx="5">
                  <c:v>2.4959848880263622E-2</c:v>
                </c:pt>
                <c:pt idx="6">
                  <c:v>5.2095401401859955E-2</c:v>
                </c:pt>
                <c:pt idx="7">
                  <c:v>7.7048623773571329E-2</c:v>
                </c:pt>
                <c:pt idx="8">
                  <c:v>0.23378763939689057</c:v>
                </c:pt>
                <c:pt idx="9">
                  <c:v>0.74609405975476173</c:v>
                </c:pt>
                <c:pt idx="10">
                  <c:v>6.5436771953788497E-2</c:v>
                </c:pt>
                <c:pt idx="11">
                  <c:v>3.4992493270228353</c:v>
                </c:pt>
                <c:pt idx="12">
                  <c:v>2.8186958545225137E-2</c:v>
                </c:pt>
                <c:pt idx="13">
                  <c:v>7.9116094441883444E-2</c:v>
                </c:pt>
                <c:pt idx="14">
                  <c:v>9.8624535619802819E-3</c:v>
                </c:pt>
                <c:pt idx="15">
                  <c:v>0.31970253161341566</c:v>
                </c:pt>
                <c:pt idx="16">
                  <c:v>1.8922414849917311</c:v>
                </c:pt>
                <c:pt idx="17">
                  <c:v>2.7620480417452367</c:v>
                </c:pt>
                <c:pt idx="18">
                  <c:v>0.18990689976367661</c:v>
                </c:pt>
                <c:pt idx="19">
                  <c:v>2.9390774265556439E-2</c:v>
                </c:pt>
                <c:pt idx="20">
                  <c:v>1.5915680771042866</c:v>
                </c:pt>
              </c:numCache>
            </c:numRef>
          </c:xVal>
          <c:yVal>
            <c:numRef>
              <c:f>'5s_period_100ms'!$O$4:$O$24</c:f>
              <c:numCache>
                <c:formatCode>General</c:formatCode>
                <c:ptCount val="21"/>
                <c:pt idx="0">
                  <c:v>3024.2639549450187</c:v>
                </c:pt>
                <c:pt idx="1">
                  <c:v>49.210296437844171</c:v>
                </c:pt>
                <c:pt idx="2">
                  <c:v>1469.8051449322825</c:v>
                </c:pt>
                <c:pt idx="3">
                  <c:v>489.91113608178557</c:v>
                </c:pt>
                <c:pt idx="4">
                  <c:v>92.645746878060564</c:v>
                </c:pt>
                <c:pt idx="5">
                  <c:v>9.2206398914863641</c:v>
                </c:pt>
                <c:pt idx="6">
                  <c:v>17.204201917314702</c:v>
                </c:pt>
                <c:pt idx="7">
                  <c:v>40.208835306170705</c:v>
                </c:pt>
                <c:pt idx="8">
                  <c:v>183.75404530221809</c:v>
                </c:pt>
                <c:pt idx="9">
                  <c:v>346.1524673799932</c:v>
                </c:pt>
                <c:pt idx="10">
                  <c:v>31.708124392712488</c:v>
                </c:pt>
                <c:pt idx="11">
                  <c:v>1466.3184393599645</c:v>
                </c:pt>
                <c:pt idx="12">
                  <c:v>13.367006950156114</c:v>
                </c:pt>
                <c:pt idx="13">
                  <c:v>33.863154289822482</c:v>
                </c:pt>
                <c:pt idx="14">
                  <c:v>6.776202620710432</c:v>
                </c:pt>
                <c:pt idx="15">
                  <c:v>166.98351986228374</c:v>
                </c:pt>
                <c:pt idx="16">
                  <c:v>1127.4679085577263</c:v>
                </c:pt>
                <c:pt idx="17">
                  <c:v>1994.9530335773538</c:v>
                </c:pt>
                <c:pt idx="18">
                  <c:v>65.787947768878837</c:v>
                </c:pt>
                <c:pt idx="19">
                  <c:v>24.266949996730887</c:v>
                </c:pt>
                <c:pt idx="20">
                  <c:v>1162.2897577070803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9-F844-95D8-FF944490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7951"/>
        <c:axId val="1775259391"/>
      </c:scatterChart>
      <c:valAx>
        <c:axId val="38083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[BcLOV]_i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5259391"/>
        <c:crosses val="autoZero"/>
        <c:crossBetween val="midCat"/>
      </c:valAx>
      <c:valAx>
        <c:axId val="1775259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Mem Density (molecules/um^2)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083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'2.28.21-100%'!$M$2:$M$23</c:f>
              <c:numCache>
                <c:formatCode>General</c:formatCode>
                <c:ptCount val="22"/>
                <c:pt idx="0">
                  <c:v>1.1201472145139975</c:v>
                </c:pt>
                <c:pt idx="1">
                  <c:v>0.17875448587018536</c:v>
                </c:pt>
                <c:pt idx="2">
                  <c:v>8.5029148906703406E-2</c:v>
                </c:pt>
                <c:pt idx="3">
                  <c:v>0.53041887706744306</c:v>
                </c:pt>
                <c:pt idx="4">
                  <c:v>1.0148078168945487</c:v>
                </c:pt>
                <c:pt idx="5">
                  <c:v>1.1475897952651828</c:v>
                </c:pt>
                <c:pt idx="6">
                  <c:v>9.1724131380692714E-2</c:v>
                </c:pt>
                <c:pt idx="7">
                  <c:v>6.231347758947943E-2</c:v>
                </c:pt>
                <c:pt idx="8">
                  <c:v>1.0765867561274761E-2</c:v>
                </c:pt>
                <c:pt idx="9">
                  <c:v>0.28721276018157516</c:v>
                </c:pt>
                <c:pt idx="10">
                  <c:v>2.3608549167920367</c:v>
                </c:pt>
                <c:pt idx="11">
                  <c:v>0.13577274256389774</c:v>
                </c:pt>
                <c:pt idx="12">
                  <c:v>0.36554692661428928</c:v>
                </c:pt>
                <c:pt idx="14">
                  <c:v>5.0383553359187032E-2</c:v>
                </c:pt>
                <c:pt idx="15">
                  <c:v>0.24600029465874698</c:v>
                </c:pt>
                <c:pt idx="16">
                  <c:v>0.1539978499188584</c:v>
                </c:pt>
                <c:pt idx="17">
                  <c:v>1.6894040582063676</c:v>
                </c:pt>
                <c:pt idx="18">
                  <c:v>0.85871819910935299</c:v>
                </c:pt>
                <c:pt idx="19">
                  <c:v>0.15909142615937946</c:v>
                </c:pt>
                <c:pt idx="20">
                  <c:v>0.16469524355842627</c:v>
                </c:pt>
                <c:pt idx="21">
                  <c:v>0.13109000985361824</c:v>
                </c:pt>
              </c:numCache>
            </c:numRef>
          </c:xVal>
          <c:yVal>
            <c:numRef>
              <c:f>'2.28.21-100%'!$O$2:$O$23</c:f>
              <c:numCache>
                <c:formatCode>General</c:formatCode>
                <c:ptCount val="22"/>
                <c:pt idx="0">
                  <c:v>3365.2169224257559</c:v>
                </c:pt>
                <c:pt idx="1">
                  <c:v>151.74112596077163</c:v>
                </c:pt>
                <c:pt idx="2">
                  <c:v>81.333768693094115</c:v>
                </c:pt>
                <c:pt idx="3">
                  <c:v>1424.4693687388369</c:v>
                </c:pt>
                <c:pt idx="4">
                  <c:v>3666.9789104316369</c:v>
                </c:pt>
                <c:pt idx="5">
                  <c:v>5317.5296669299387</c:v>
                </c:pt>
                <c:pt idx="6">
                  <c:v>123.22391778300263</c:v>
                </c:pt>
                <c:pt idx="7">
                  <c:v>167.26561178739234</c:v>
                </c:pt>
                <c:pt idx="8">
                  <c:v>14.768885172655988</c:v>
                </c:pt>
                <c:pt idx="9">
                  <c:v>1681.5862157895233</c:v>
                </c:pt>
                <c:pt idx="10">
                  <c:v>5276.466560147649</c:v>
                </c:pt>
                <c:pt idx="11">
                  <c:v>375.10458954862389</c:v>
                </c:pt>
                <c:pt idx="12">
                  <c:v>794.81366066271778</c:v>
                </c:pt>
                <c:pt idx="14">
                  <c:v>147.70070365268205</c:v>
                </c:pt>
                <c:pt idx="15">
                  <c:v>278.78193667310751</c:v>
                </c:pt>
                <c:pt idx="16">
                  <c:v>402.53520485259895</c:v>
                </c:pt>
                <c:pt idx="17">
                  <c:v>2878.1820491091057</c:v>
                </c:pt>
                <c:pt idx="18">
                  <c:v>2237.3612681977993</c:v>
                </c:pt>
                <c:pt idx="19">
                  <c:v>48.141524113203445</c:v>
                </c:pt>
                <c:pt idx="20">
                  <c:v>38.963238580756858</c:v>
                </c:pt>
                <c:pt idx="21">
                  <c:v>16.696891746278819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9-6D41-95D4-1BC49CF55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768176"/>
        <c:axId val="1557768063"/>
      </c:scatterChart>
      <c:valAx>
        <c:axId val="125876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68063"/>
        <c:crosses val="autoZero"/>
        <c:crossBetween val="midCat"/>
      </c:valAx>
      <c:valAx>
        <c:axId val="15577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6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1s Period,</a:t>
            </a:r>
            <a:r>
              <a:rPr lang="en-US" baseline="0"/>
              <a:t> 10% Duty Cycle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'2.28.21-100%'!$L$3:$L$31</c:f>
              <c:numCache>
                <c:formatCode>General</c:formatCode>
                <c:ptCount val="29"/>
                <c:pt idx="0">
                  <c:v>0.34035073226232759</c:v>
                </c:pt>
                <c:pt idx="1">
                  <c:v>0.17235548744486467</c:v>
                </c:pt>
                <c:pt idx="2">
                  <c:v>2.8246994712708826</c:v>
                </c:pt>
                <c:pt idx="3">
                  <c:v>4.9575826143387483</c:v>
                </c:pt>
                <c:pt idx="4">
                  <c:v>7.0515283931534034</c:v>
                </c:pt>
                <c:pt idx="5">
                  <c:v>0.30943586102974618</c:v>
                </c:pt>
                <c:pt idx="6">
                  <c:v>0.28992962868801092</c:v>
                </c:pt>
                <c:pt idx="7">
                  <c:v>2.5805833138771696E-2</c:v>
                </c:pt>
                <c:pt idx="8">
                  <c:v>2.5807821091337364</c:v>
                </c:pt>
                <c:pt idx="9">
                  <c:v>7.5802265868334366</c:v>
                </c:pt>
                <c:pt idx="10">
                  <c:v>0.51809357116019783</c:v>
                </c:pt>
                <c:pt idx="11">
                  <c:v>1.1099976122480848</c:v>
                </c:pt>
                <c:pt idx="13">
                  <c:v>0.17433460466581299</c:v>
                </c:pt>
                <c:pt idx="14">
                  <c:v>0.57626989857686883</c:v>
                </c:pt>
                <c:pt idx="15">
                  <c:v>0.55553555331677729</c:v>
                </c:pt>
                <c:pt idx="16">
                  <c:v>5.2819192842663938</c:v>
                </c:pt>
                <c:pt idx="17">
                  <c:v>4.6829933529492713</c:v>
                </c:pt>
                <c:pt idx="18">
                  <c:v>0.22047940138772343</c:v>
                </c:pt>
                <c:pt idx="19">
                  <c:v>0.22875149289715593</c:v>
                </c:pt>
                <c:pt idx="20">
                  <c:v>0.16100427829480496</c:v>
                </c:pt>
                <c:pt idx="21">
                  <c:v>1.9403344752280127</c:v>
                </c:pt>
                <c:pt idx="22">
                  <c:v>6.2331943459978429</c:v>
                </c:pt>
                <c:pt idx="23">
                  <c:v>11.748788619015738</c:v>
                </c:pt>
                <c:pt idx="24">
                  <c:v>10.134140412623852</c:v>
                </c:pt>
                <c:pt idx="26">
                  <c:v>0.59054118916230103</c:v>
                </c:pt>
                <c:pt idx="27">
                  <c:v>2.8627996866103222</c:v>
                </c:pt>
                <c:pt idx="28">
                  <c:v>4.0099013290788204</c:v>
                </c:pt>
              </c:numCache>
            </c:numRef>
          </c:xVal>
          <c:yVal>
            <c:numRef>
              <c:f>'2.28.21-100%'!$O$3:$O$31</c:f>
              <c:numCache>
                <c:formatCode>General</c:formatCode>
                <c:ptCount val="29"/>
                <c:pt idx="0">
                  <c:v>151.74112596077163</c:v>
                </c:pt>
                <c:pt idx="1">
                  <c:v>81.333768693094115</c:v>
                </c:pt>
                <c:pt idx="2">
                  <c:v>1424.4693687388369</c:v>
                </c:pt>
                <c:pt idx="3">
                  <c:v>3666.9789104316369</c:v>
                </c:pt>
                <c:pt idx="4">
                  <c:v>5317.5296669299387</c:v>
                </c:pt>
                <c:pt idx="5">
                  <c:v>123.22391778300263</c:v>
                </c:pt>
                <c:pt idx="6">
                  <c:v>167.26561178739234</c:v>
                </c:pt>
                <c:pt idx="7">
                  <c:v>14.768885172655988</c:v>
                </c:pt>
                <c:pt idx="8">
                  <c:v>1681.5862157895233</c:v>
                </c:pt>
                <c:pt idx="9">
                  <c:v>5276.466560147649</c:v>
                </c:pt>
                <c:pt idx="10">
                  <c:v>375.10458954862389</c:v>
                </c:pt>
                <c:pt idx="11">
                  <c:v>794.81366066271778</c:v>
                </c:pt>
                <c:pt idx="13">
                  <c:v>147.70070365268205</c:v>
                </c:pt>
                <c:pt idx="14">
                  <c:v>278.78193667310751</c:v>
                </c:pt>
                <c:pt idx="15">
                  <c:v>402.53520485259895</c:v>
                </c:pt>
                <c:pt idx="16">
                  <c:v>2878.1820491091057</c:v>
                </c:pt>
                <c:pt idx="17">
                  <c:v>2237.3612681977993</c:v>
                </c:pt>
                <c:pt idx="18">
                  <c:v>48.141524113203445</c:v>
                </c:pt>
                <c:pt idx="19">
                  <c:v>38.963238580756858</c:v>
                </c:pt>
                <c:pt idx="20">
                  <c:v>16.696891746278819</c:v>
                </c:pt>
                <c:pt idx="21">
                  <c:v>862.93201382869177</c:v>
                </c:pt>
                <c:pt idx="22">
                  <c:v>4585.1151465693893</c:v>
                </c:pt>
                <c:pt idx="23">
                  <c:v>10152.864429900126</c:v>
                </c:pt>
                <c:pt idx="24">
                  <c:v>6377.3192735737894</c:v>
                </c:pt>
                <c:pt idx="26">
                  <c:v>636.51750020329814</c:v>
                </c:pt>
                <c:pt idx="27">
                  <c:v>2828.6295179134877</c:v>
                </c:pt>
                <c:pt idx="28">
                  <c:v>3350.212074419157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E-4F49-BBD3-B1EE7B1A4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451183"/>
        <c:axId val="1549452831"/>
      </c:scatterChart>
      <c:valAx>
        <c:axId val="154945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[BcLOV]_i (uM_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9452831"/>
        <c:crosses val="autoZero"/>
        <c:crossBetween val="midCat"/>
      </c:valAx>
      <c:valAx>
        <c:axId val="1549452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Mem</a:t>
                </a:r>
                <a:r>
                  <a:rPr lang="en-US" baseline="0"/>
                  <a:t> Density (molecules/um^2)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945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'2.28.21-SinglePulse'!$M$2:$M$12</c:f>
              <c:numCache>
                <c:formatCode>General</c:formatCode>
                <c:ptCount val="11"/>
                <c:pt idx="0">
                  <c:v>1.117671109151628</c:v>
                </c:pt>
                <c:pt idx="1">
                  <c:v>0.95020156734597949</c:v>
                </c:pt>
                <c:pt idx="2">
                  <c:v>3.3875131398142497</c:v>
                </c:pt>
                <c:pt idx="3">
                  <c:v>0.2881881822404711</c:v>
                </c:pt>
                <c:pt idx="4">
                  <c:v>2.4165772272081791</c:v>
                </c:pt>
                <c:pt idx="5">
                  <c:v>0.36824391559506819</c:v>
                </c:pt>
                <c:pt idx="6">
                  <c:v>0.34631458995938169</c:v>
                </c:pt>
                <c:pt idx="7">
                  <c:v>0.21093148609835818</c:v>
                </c:pt>
                <c:pt idx="8">
                  <c:v>4.3458056741025661</c:v>
                </c:pt>
                <c:pt idx="9">
                  <c:v>3.8446870090171319</c:v>
                </c:pt>
                <c:pt idx="10">
                  <c:v>3.196402424330242</c:v>
                </c:pt>
              </c:numCache>
            </c:numRef>
          </c:xVal>
          <c:yVal>
            <c:numRef>
              <c:f>'2.28.21-SinglePulse'!$O$2:$O$12</c:f>
              <c:numCache>
                <c:formatCode>General</c:formatCode>
                <c:ptCount val="11"/>
                <c:pt idx="0">
                  <c:v>1445.775906643953</c:v>
                </c:pt>
                <c:pt idx="1">
                  <c:v>744.75937732214379</c:v>
                </c:pt>
                <c:pt idx="2">
                  <c:v>2342.7631735329946</c:v>
                </c:pt>
                <c:pt idx="3">
                  <c:v>260.12317245050826</c:v>
                </c:pt>
                <c:pt idx="4">
                  <c:v>1874.7324291176046</c:v>
                </c:pt>
                <c:pt idx="5">
                  <c:v>311.81105133863491</c:v>
                </c:pt>
                <c:pt idx="6">
                  <c:v>291.58206909118087</c:v>
                </c:pt>
                <c:pt idx="7">
                  <c:v>53.877820281809811</c:v>
                </c:pt>
                <c:pt idx="8">
                  <c:v>6892.3624856311581</c:v>
                </c:pt>
                <c:pt idx="9">
                  <c:v>4169.7378604002142</c:v>
                </c:pt>
                <c:pt idx="10">
                  <c:v>2801.8927690782389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C-BA4C-B380-7624D3F27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133728"/>
        <c:axId val="1133135376"/>
      </c:scatterChart>
      <c:valAx>
        <c:axId val="113313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35376"/>
        <c:crosses val="autoZero"/>
        <c:crossBetween val="midCat"/>
      </c:valAx>
      <c:valAx>
        <c:axId val="11331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3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'2.28.21-SinglePulse'!$L$2:$L$31</c:f>
              <c:numCache>
                <c:formatCode>General</c:formatCode>
                <c:ptCount val="30"/>
                <c:pt idx="0">
                  <c:v>2.3916483020344925</c:v>
                </c:pt>
                <c:pt idx="1">
                  <c:v>1.5306969695430206</c:v>
                </c:pt>
                <c:pt idx="2">
                  <c:v>5.5172177676132037</c:v>
                </c:pt>
                <c:pt idx="3">
                  <c:v>0.45387696031450286</c:v>
                </c:pt>
                <c:pt idx="4">
                  <c:v>3.5674648148962143</c:v>
                </c:pt>
                <c:pt idx="5">
                  <c:v>0.75280008640967144</c:v>
                </c:pt>
                <c:pt idx="6">
                  <c:v>0.62902795083395713</c:v>
                </c:pt>
                <c:pt idx="7">
                  <c:v>0.26463690819480434</c:v>
                </c:pt>
                <c:pt idx="8">
                  <c:v>10.769180815550913</c:v>
                </c:pt>
                <c:pt idx="9">
                  <c:v>6.7150585860665286</c:v>
                </c:pt>
                <c:pt idx="10">
                  <c:v>6.4770984551178845</c:v>
                </c:pt>
                <c:pt idx="11">
                  <c:v>4.9884731883733044</c:v>
                </c:pt>
                <c:pt idx="12">
                  <c:v>8.4797221107373506</c:v>
                </c:pt>
                <c:pt idx="13">
                  <c:v>0.29293364589837895</c:v>
                </c:pt>
                <c:pt idx="14">
                  <c:v>0.99937467847628281</c:v>
                </c:pt>
                <c:pt idx="15">
                  <c:v>0.39647703881654089</c:v>
                </c:pt>
                <c:pt idx="16">
                  <c:v>0.15101039897987109</c:v>
                </c:pt>
                <c:pt idx="17">
                  <c:v>0.19550144005075024</c:v>
                </c:pt>
                <c:pt idx="18">
                  <c:v>4.2071570268269776</c:v>
                </c:pt>
                <c:pt idx="19">
                  <c:v>3.7812227277757398</c:v>
                </c:pt>
                <c:pt idx="20">
                  <c:v>7.2084595775247386</c:v>
                </c:pt>
                <c:pt idx="21">
                  <c:v>10.632007670846301</c:v>
                </c:pt>
                <c:pt idx="22">
                  <c:v>10.499914849365101</c:v>
                </c:pt>
                <c:pt idx="23">
                  <c:v>5.2692979943104801</c:v>
                </c:pt>
                <c:pt idx="24">
                  <c:v>10.0935839714477</c:v>
                </c:pt>
                <c:pt idx="25">
                  <c:v>11.749614723748589</c:v>
                </c:pt>
                <c:pt idx="26">
                  <c:v>3.1953797331770066</c:v>
                </c:pt>
                <c:pt idx="27">
                  <c:v>11.64935785818874</c:v>
                </c:pt>
                <c:pt idx="28">
                  <c:v>9.0015110648335384</c:v>
                </c:pt>
                <c:pt idx="29">
                  <c:v>3.8790189498265066</c:v>
                </c:pt>
              </c:numCache>
            </c:numRef>
          </c:xVal>
          <c:yVal>
            <c:numRef>
              <c:f>'2.28.21-SinglePulse'!$O$2:$O$31</c:f>
              <c:numCache>
                <c:formatCode>General</c:formatCode>
                <c:ptCount val="30"/>
                <c:pt idx="0">
                  <c:v>1445.775906643953</c:v>
                </c:pt>
                <c:pt idx="1">
                  <c:v>744.75937732214379</c:v>
                </c:pt>
                <c:pt idx="2">
                  <c:v>2342.7631735329946</c:v>
                </c:pt>
                <c:pt idx="3">
                  <c:v>260.12317245050826</c:v>
                </c:pt>
                <c:pt idx="4">
                  <c:v>1874.7324291176046</c:v>
                </c:pt>
                <c:pt idx="5">
                  <c:v>311.81105133863491</c:v>
                </c:pt>
                <c:pt idx="6">
                  <c:v>291.58206909118087</c:v>
                </c:pt>
                <c:pt idx="7">
                  <c:v>53.877820281809811</c:v>
                </c:pt>
                <c:pt idx="8">
                  <c:v>6892.3624856311581</c:v>
                </c:pt>
                <c:pt idx="9">
                  <c:v>4169.7378604002142</c:v>
                </c:pt>
                <c:pt idx="10">
                  <c:v>2801.8927690782389</c:v>
                </c:pt>
                <c:pt idx="11">
                  <c:v>2362.3620042305574</c:v>
                </c:pt>
                <c:pt idx="12">
                  <c:v>3115.6946960897444</c:v>
                </c:pt>
                <c:pt idx="13">
                  <c:v>130.35338652408799</c:v>
                </c:pt>
                <c:pt idx="14">
                  <c:v>602.48419619500294</c:v>
                </c:pt>
                <c:pt idx="15">
                  <c:v>154.79513381946651</c:v>
                </c:pt>
                <c:pt idx="16">
                  <c:v>56.038216339853072</c:v>
                </c:pt>
                <c:pt idx="17">
                  <c:v>59.665012195958376</c:v>
                </c:pt>
                <c:pt idx="18">
                  <c:v>1364.5325523112292</c:v>
                </c:pt>
                <c:pt idx="19">
                  <c:v>1742.7916140388993</c:v>
                </c:pt>
                <c:pt idx="20">
                  <c:v>1834.6148740958986</c:v>
                </c:pt>
                <c:pt idx="21">
                  <c:v>3702.4672265132945</c:v>
                </c:pt>
                <c:pt idx="22">
                  <c:v>4130.6170338947186</c:v>
                </c:pt>
                <c:pt idx="23">
                  <c:v>1182.0367059983673</c:v>
                </c:pt>
                <c:pt idx="24">
                  <c:v>3020.3634017406416</c:v>
                </c:pt>
                <c:pt idx="25">
                  <c:v>2850.1294958619233</c:v>
                </c:pt>
                <c:pt idx="26">
                  <c:v>1171.0015904788249</c:v>
                </c:pt>
                <c:pt idx="27">
                  <c:v>3719.7563064257661</c:v>
                </c:pt>
                <c:pt idx="28">
                  <c:v>3062.232108438157</c:v>
                </c:pt>
                <c:pt idx="29">
                  <c:v>1878.0996312334269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40-9B49-ACE0-602F45151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57376"/>
        <c:axId val="1360750624"/>
      </c:scatterChart>
      <c:valAx>
        <c:axId val="11965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750624"/>
        <c:crosses val="autoZero"/>
        <c:crossBetween val="midCat"/>
      </c:valAx>
      <c:valAx>
        <c:axId val="136075062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'2.28.21-SinglePulse'!$A$34:$A$60</c:f>
              <c:numCache>
                <c:formatCode>General</c:formatCode>
                <c:ptCount val="27"/>
                <c:pt idx="0">
                  <c:v>2.3916483020344925</c:v>
                </c:pt>
                <c:pt idx="1">
                  <c:v>1.5306969695430206</c:v>
                </c:pt>
                <c:pt idx="3">
                  <c:v>0.45387696031450286</c:v>
                </c:pt>
                <c:pt idx="5">
                  <c:v>0.75280008640967144</c:v>
                </c:pt>
                <c:pt idx="6">
                  <c:v>0.62902795083395713</c:v>
                </c:pt>
                <c:pt idx="7">
                  <c:v>0.26463690819480434</c:v>
                </c:pt>
                <c:pt idx="13">
                  <c:v>0.29293364589837895</c:v>
                </c:pt>
                <c:pt idx="14">
                  <c:v>0.99937467847628281</c:v>
                </c:pt>
                <c:pt idx="15">
                  <c:v>0.39647703881654089</c:v>
                </c:pt>
                <c:pt idx="16">
                  <c:v>0.15101039897987109</c:v>
                </c:pt>
                <c:pt idx="17">
                  <c:v>0.19550144005075024</c:v>
                </c:pt>
              </c:numCache>
            </c:numRef>
          </c:xVal>
          <c:yVal>
            <c:numRef>
              <c:f>'2.28.21-SinglePulse'!$B$34:$B$60</c:f>
              <c:numCache>
                <c:formatCode>General</c:formatCode>
                <c:ptCount val="27"/>
                <c:pt idx="0">
                  <c:v>1445.775906643953</c:v>
                </c:pt>
                <c:pt idx="1">
                  <c:v>744.75937732214379</c:v>
                </c:pt>
                <c:pt idx="3">
                  <c:v>260.12317245050826</c:v>
                </c:pt>
                <c:pt idx="5">
                  <c:v>311.81105133863491</c:v>
                </c:pt>
                <c:pt idx="6">
                  <c:v>291.58206909118087</c:v>
                </c:pt>
                <c:pt idx="7">
                  <c:v>53.877820281809811</c:v>
                </c:pt>
                <c:pt idx="13">
                  <c:v>130.35338652408799</c:v>
                </c:pt>
                <c:pt idx="14">
                  <c:v>602.48419619500294</c:v>
                </c:pt>
                <c:pt idx="15">
                  <c:v>154.79513381946651</c:v>
                </c:pt>
                <c:pt idx="16">
                  <c:v>56.038216339853072</c:v>
                </c:pt>
                <c:pt idx="17">
                  <c:v>59.665012195958376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7-3247-9961-36BAEE02A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972143"/>
        <c:axId val="437823311"/>
      </c:scatterChart>
      <c:valAx>
        <c:axId val="104397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23311"/>
        <c:crosses val="autoZero"/>
        <c:crossBetween val="midCat"/>
      </c:valAx>
      <c:valAx>
        <c:axId val="4378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97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Off!$L$2:$L$13</c:f>
              <c:numCache>
                <c:formatCode>General</c:formatCode>
                <c:ptCount val="12"/>
                <c:pt idx="0">
                  <c:v>2.4053077449969309</c:v>
                </c:pt>
                <c:pt idx="1">
                  <c:v>5.2398056135804554</c:v>
                </c:pt>
                <c:pt idx="2">
                  <c:v>1.7078058724560556</c:v>
                </c:pt>
                <c:pt idx="3">
                  <c:v>1.026273885526181</c:v>
                </c:pt>
                <c:pt idx="4">
                  <c:v>3.7127510149050056</c:v>
                </c:pt>
                <c:pt idx="5">
                  <c:v>2.5164607994529153</c:v>
                </c:pt>
                <c:pt idx="6">
                  <c:v>3.3722478729459757</c:v>
                </c:pt>
                <c:pt idx="7">
                  <c:v>0.28771858366773273</c:v>
                </c:pt>
                <c:pt idx="8">
                  <c:v>2.0016583942070181</c:v>
                </c:pt>
                <c:pt idx="9">
                  <c:v>1.0388200750518359</c:v>
                </c:pt>
                <c:pt idx="10">
                  <c:v>2.0565833147607022</c:v>
                </c:pt>
                <c:pt idx="11">
                  <c:v>0.70944504978827205</c:v>
                </c:pt>
              </c:numCache>
            </c:numRef>
          </c:xVal>
          <c:yVal>
            <c:numRef>
              <c:f>Off!$O$2:$O$13</c:f>
              <c:numCache>
                <c:formatCode>General</c:formatCode>
                <c:ptCount val="12"/>
                <c:pt idx="0">
                  <c:v>1491.2370890205912</c:v>
                </c:pt>
                <c:pt idx="1">
                  <c:v>1281.98161258296</c:v>
                </c:pt>
                <c:pt idx="2">
                  <c:v>254.76554313668464</c:v>
                </c:pt>
                <c:pt idx="3">
                  <c:v>158.01140564770196</c:v>
                </c:pt>
                <c:pt idx="4">
                  <c:v>1872.8624721146819</c:v>
                </c:pt>
                <c:pt idx="5">
                  <c:v>2144.6424694792668</c:v>
                </c:pt>
                <c:pt idx="6">
                  <c:v>1448.1926877729595</c:v>
                </c:pt>
                <c:pt idx="7">
                  <c:v>109.89077090590968</c:v>
                </c:pt>
                <c:pt idx="8">
                  <c:v>446.53723779599858</c:v>
                </c:pt>
                <c:pt idx="9">
                  <c:v>759.22225580246209</c:v>
                </c:pt>
                <c:pt idx="10">
                  <c:v>1233.1833680217351</c:v>
                </c:pt>
                <c:pt idx="11">
                  <c:v>165.93514237894189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A-2147-8FB6-002626512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716704"/>
        <c:axId val="1238838112"/>
      </c:scatterChart>
      <c:valAx>
        <c:axId val="11347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38112"/>
        <c:crosses val="autoZero"/>
        <c:crossBetween val="midCat"/>
      </c:valAx>
      <c:valAx>
        <c:axId val="12388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1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387350</xdr:colOff>
      <xdr:row>16</xdr:row>
      <xdr:rowOff>107950</xdr:rowOff>
    </xdr:from>
    <xdr:to>
      <xdr:col>23</xdr:col>
      <xdr:colOff>6350</xdr:colOff>
      <xdr:row>30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5B347-0EEC-5040-A59E-1DF55AA46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349250</xdr:colOff>
      <xdr:row>1</xdr:row>
      <xdr:rowOff>95250</xdr:rowOff>
    </xdr:from>
    <xdr:to>
      <xdr:col>22</xdr:col>
      <xdr:colOff>793750</xdr:colOff>
      <xdr:row>14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3FE52C-736B-C14B-A57D-F09639BDD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463550</xdr:colOff>
      <xdr:row>24</xdr:row>
      <xdr:rowOff>82550</xdr:rowOff>
    </xdr:from>
    <xdr:to>
      <xdr:col>10</xdr:col>
      <xdr:colOff>539750</xdr:colOff>
      <xdr:row>37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42B946-C4D1-1541-9399-FF8E72B34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139700</xdr:colOff>
      <xdr:row>5</xdr:row>
      <xdr:rowOff>31750</xdr:rowOff>
    </xdr:from>
    <xdr:to>
      <xdr:col>22</xdr:col>
      <xdr:colOff>584200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DE2FE-BC31-A44D-87F8-160A53EC9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32</xdr:row>
      <xdr:rowOff>158750</xdr:rowOff>
    </xdr:from>
    <xdr:to>
      <xdr:col>10</xdr:col>
      <xdr:colOff>457200</xdr:colOff>
      <xdr:row>46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2669D0-402A-C144-9AB5-59DA735C2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241300</xdr:colOff>
      <xdr:row>0</xdr:row>
      <xdr:rowOff>146050</xdr:rowOff>
    </xdr:from>
    <xdr:to>
      <xdr:col>22</xdr:col>
      <xdr:colOff>685800</xdr:colOff>
      <xdr:row>14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8CDAEB-D4A2-F244-B29B-B747EAA39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355600</xdr:colOff>
      <xdr:row>17</xdr:row>
      <xdr:rowOff>57150</xdr:rowOff>
    </xdr:from>
    <xdr:to>
      <xdr:col>22</xdr:col>
      <xdr:colOff>800100</xdr:colOff>
      <xdr:row>30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53C0DD-2D0D-0A47-93A7-EDD6E2871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673100</xdr:colOff>
      <xdr:row>33</xdr:row>
      <xdr:rowOff>158750</xdr:rowOff>
    </xdr:from>
    <xdr:to>
      <xdr:col>11</xdr:col>
      <xdr:colOff>292100</xdr:colOff>
      <xdr:row>47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A1FC3F-6B8E-D74A-BCA0-481D033FD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146050</xdr:colOff>
      <xdr:row>19</xdr:row>
      <xdr:rowOff>57150</xdr:rowOff>
    </xdr:from>
    <xdr:to>
      <xdr:col>18</xdr:col>
      <xdr:colOff>590550</xdr:colOff>
      <xdr:row>32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4A9E8-2BBD-0B4E-BEFB-10F45A7F8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5D1A-2EF2-5F4E-9ACD-7C51C787FEF2}">
  <dimension ref="A1:Q27"/>
  <sheetViews>
    <sheetView workbookViewId="0">
      <selection activeCell="L1" sqref="L1:L27"/>
    </sheetView>
  </sheetViews>
  <sheetFormatPr baseColWidth="10" defaultRowHeight="16" x14ac:dyDescent="0.2"/>
  <cols>
    <col min="7" max="7" width="13.1640625" bestFit="1" customWidth="1"/>
    <col min="8" max="8" width="13.33203125" bestFit="1" customWidth="1"/>
    <col min="14" max="14" width="19.1640625" bestFit="1" customWidth="1"/>
    <col min="15" max="15" width="16.83203125" bestFit="1" customWidth="1"/>
    <col min="16" max="16" width="21" bestFit="1" customWidth="1"/>
  </cols>
  <sheetData>
    <row r="1" spans="1:17" x14ac:dyDescent="0.2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463.50700000000001</v>
      </c>
      <c r="B2">
        <v>152.90100000000001</v>
      </c>
      <c r="C2">
        <v>13.488</v>
      </c>
      <c r="D2">
        <v>24.213000000000001</v>
      </c>
      <c r="E2">
        <v>9.6470000000000002</v>
      </c>
      <c r="F2">
        <v>15.507999999999999</v>
      </c>
      <c r="G2">
        <f>A2-104</f>
        <v>359.50700000000001</v>
      </c>
      <c r="H2">
        <f>B2-104</f>
        <v>48.90100000000001</v>
      </c>
      <c r="I2">
        <f>4/3*PI()*C2/2*D2/2*7.5</f>
        <v>2564.9921521085853</v>
      </c>
      <c r="J2">
        <f>4*PI()*(((C2*D2/4)^1.6075+(C2*7.5/2)^1.6075+(D2*7.5/2)^1.6075)/3)^(1/1.6075)</f>
        <v>949.66046139965329</v>
      </c>
      <c r="K2" s="1">
        <f>1-E2*F2/D2/C2</f>
        <v>0.54190883949628743</v>
      </c>
      <c r="L2">
        <f>G2/452.7271</f>
        <v>0.79409207003512716</v>
      </c>
      <c r="M2">
        <f>H2/452.7271</f>
        <v>0.1080142982383869</v>
      </c>
      <c r="N2">
        <f>(L2-M2)*1E-21*6.022E+23*I2*K2</f>
        <v>574283.54939651291</v>
      </c>
      <c r="O2">
        <f>N2/J2</f>
        <v>604.72513360207438</v>
      </c>
      <c r="P2">
        <f>3000*M2/(M2+0.9)</f>
        <v>321.46656578330328</v>
      </c>
      <c r="Q2">
        <f>1-M2/L2</f>
        <v>0.86397761378777038</v>
      </c>
    </row>
    <row r="3" spans="1:17" x14ac:dyDescent="0.2">
      <c r="A3">
        <v>295.03399999999999</v>
      </c>
      <c r="B3">
        <v>139.114</v>
      </c>
      <c r="C3">
        <v>14.689</v>
      </c>
      <c r="D3">
        <v>21.289000000000001</v>
      </c>
      <c r="E3">
        <v>6.4059999999999997</v>
      </c>
      <c r="F3">
        <v>14.632999999999999</v>
      </c>
      <c r="G3">
        <f t="shared" ref="G3:H16" si="0">A3-104</f>
        <v>191.03399999999999</v>
      </c>
      <c r="H3">
        <f t="shared" si="0"/>
        <v>35.114000000000004</v>
      </c>
      <c r="I3">
        <f t="shared" ref="I3:I16" si="1">4/3*PI()*C3/2*D3/2*7.5</f>
        <v>2456.0509630184742</v>
      </c>
      <c r="J3">
        <f t="shared" ref="J3:J16" si="2">4*PI()*(((C3*D3/4)^1.6075+(C3*7.5/2)^1.6075+(D3*7.5/2)^1.6075)/3)^(1/1.6075)</f>
        <v>899.56892319258634</v>
      </c>
      <c r="K3" s="1">
        <f t="shared" ref="K3:K16" si="3">1-E3*F3/D3/C3</f>
        <v>0.70024059770553193</v>
      </c>
      <c r="L3">
        <f t="shared" ref="L3:L16" si="4">G3/452.7271</f>
        <v>0.42196281159223731</v>
      </c>
      <c r="M3">
        <f t="shared" ref="M3:M16" si="5">H3/452.7271</f>
        <v>7.7561073768281169E-2</v>
      </c>
      <c r="N3">
        <f t="shared" ref="N3:N16" si="6">(L3-M3)*1E-21*6.022E+23*I3*K3</f>
        <v>356689.84549704922</v>
      </c>
      <c r="O3">
        <f t="shared" ref="O3:O16" si="7">N3/J3</f>
        <v>396.51196956776863</v>
      </c>
      <c r="P3">
        <f t="shared" ref="P3:P16" si="8">3000*M3/(M3+0.9)</f>
        <v>238.02422943039383</v>
      </c>
      <c r="Q3">
        <f t="shared" ref="Q3:Q27" si="9">1-M3/L3</f>
        <v>0.81618978820524091</v>
      </c>
    </row>
    <row r="4" spans="1:17" x14ac:dyDescent="0.2">
      <c r="A4">
        <v>2414.5079999999998</v>
      </c>
      <c r="B4">
        <v>1236.8140000000001</v>
      </c>
      <c r="C4">
        <v>12.542999999999999</v>
      </c>
      <c r="D4">
        <v>15.333</v>
      </c>
      <c r="E4">
        <v>5.0309999999999997</v>
      </c>
      <c r="F4">
        <v>6.9130000000000003</v>
      </c>
      <c r="G4">
        <f t="shared" si="0"/>
        <v>2310.5079999999998</v>
      </c>
      <c r="H4">
        <f t="shared" si="0"/>
        <v>1132.8140000000001</v>
      </c>
      <c r="I4">
        <f t="shared" si="1"/>
        <v>1510.4920342385647</v>
      </c>
      <c r="J4">
        <f t="shared" si="2"/>
        <v>640.92127326082186</v>
      </c>
      <c r="K4" s="1">
        <f t="shared" si="3"/>
        <v>0.81916090862264568</v>
      </c>
      <c r="L4">
        <f t="shared" si="4"/>
        <v>5.1035336740389514</v>
      </c>
      <c r="M4">
        <f t="shared" si="5"/>
        <v>2.5022005530484037</v>
      </c>
      <c r="N4">
        <f t="shared" si="6"/>
        <v>1938315.1046801701</v>
      </c>
      <c r="O4">
        <f t="shared" si="7"/>
        <v>3024.2639549450187</v>
      </c>
      <c r="P4">
        <f t="shared" si="8"/>
        <v>2206.3959905065635</v>
      </c>
      <c r="Q4">
        <f t="shared" si="9"/>
        <v>0.50971214988219038</v>
      </c>
    </row>
    <row r="5" spans="1:17" x14ac:dyDescent="0.2">
      <c r="A5">
        <v>145.44800000000001</v>
      </c>
      <c r="B5">
        <v>122.874</v>
      </c>
      <c r="C5">
        <v>14.736000000000001</v>
      </c>
      <c r="D5">
        <v>15.154999999999999</v>
      </c>
      <c r="E5">
        <v>8.4559999999999995</v>
      </c>
      <c r="F5">
        <v>9.0519999999999996</v>
      </c>
      <c r="G5">
        <f t="shared" si="0"/>
        <v>41.448000000000008</v>
      </c>
      <c r="H5">
        <f t="shared" si="0"/>
        <v>18.873999999999995</v>
      </c>
      <c r="I5">
        <f t="shared" si="1"/>
        <v>1753.983222744248</v>
      </c>
      <c r="J5">
        <f t="shared" si="2"/>
        <v>703.41990301491273</v>
      </c>
      <c r="K5" s="1">
        <f t="shared" si="3"/>
        <v>0.65725276020391532</v>
      </c>
      <c r="L5">
        <f t="shared" si="4"/>
        <v>9.1551842158333369E-2</v>
      </c>
      <c r="M5">
        <f t="shared" si="5"/>
        <v>4.1689574138592533E-2</v>
      </c>
      <c r="N5">
        <f t="shared" si="6"/>
        <v>34615.501947643454</v>
      </c>
      <c r="O5">
        <f t="shared" si="7"/>
        <v>49.210296437844171</v>
      </c>
      <c r="P5">
        <f t="shared" si="8"/>
        <v>132.81311150777452</v>
      </c>
      <c r="Q5">
        <f t="shared" si="9"/>
        <v>0.54463424049411335</v>
      </c>
    </row>
    <row r="6" spans="1:17" x14ac:dyDescent="0.2">
      <c r="A6">
        <v>1527.7570000000001</v>
      </c>
      <c r="B6">
        <v>508.95499999999998</v>
      </c>
      <c r="C6">
        <v>8.3000000000000007</v>
      </c>
      <c r="D6">
        <v>24.8</v>
      </c>
      <c r="E6">
        <v>4.67</v>
      </c>
      <c r="F6">
        <v>21.084</v>
      </c>
      <c r="G6">
        <f t="shared" si="0"/>
        <v>1423.7570000000001</v>
      </c>
      <c r="H6">
        <f t="shared" si="0"/>
        <v>404.95499999999998</v>
      </c>
      <c r="I6">
        <f t="shared" si="1"/>
        <v>1616.6635795373074</v>
      </c>
      <c r="J6">
        <f t="shared" si="2"/>
        <v>777.56793739338468</v>
      </c>
      <c r="K6" s="1">
        <f t="shared" si="3"/>
        <v>0.52165623785464443</v>
      </c>
      <c r="L6">
        <f t="shared" si="4"/>
        <v>3.1448459789573011</v>
      </c>
      <c r="M6">
        <f t="shared" si="5"/>
        <v>0.89447925692983699</v>
      </c>
      <c r="N6">
        <f t="shared" si="6"/>
        <v>1142873.3549151798</v>
      </c>
      <c r="O6">
        <f t="shared" si="7"/>
        <v>1469.8051449322825</v>
      </c>
      <c r="P6">
        <f t="shared" si="8"/>
        <v>1495.3852268989654</v>
      </c>
      <c r="Q6">
        <f t="shared" si="9"/>
        <v>0.71557295240690655</v>
      </c>
    </row>
    <row r="7" spans="1:17" x14ac:dyDescent="0.2">
      <c r="A7">
        <v>438.18900000000002</v>
      </c>
      <c r="B7">
        <v>195.38800000000001</v>
      </c>
      <c r="C7">
        <v>10.163</v>
      </c>
      <c r="D7">
        <v>27.527999999999999</v>
      </c>
      <c r="E7">
        <v>9.5850000000000009</v>
      </c>
      <c r="F7">
        <v>15.265000000000001</v>
      </c>
      <c r="G7">
        <f t="shared" si="0"/>
        <v>334.18900000000002</v>
      </c>
      <c r="H7">
        <f t="shared" si="0"/>
        <v>91.388000000000005</v>
      </c>
      <c r="I7">
        <f t="shared" si="1"/>
        <v>2197.2853824469635</v>
      </c>
      <c r="J7">
        <f t="shared" si="2"/>
        <v>923.17518116227109</v>
      </c>
      <c r="K7" s="1">
        <f>1-103/284</f>
        <v>0.63732394366197176</v>
      </c>
      <c r="L7">
        <f t="shared" si="4"/>
        <v>0.73816875552623207</v>
      </c>
      <c r="M7">
        <f t="shared" si="5"/>
        <v>0.20186112119199404</v>
      </c>
      <c r="N7">
        <f t="shared" si="6"/>
        <v>452273.80180571642</v>
      </c>
      <c r="O7">
        <f t="shared" si="7"/>
        <v>489.91113608178557</v>
      </c>
      <c r="P7">
        <f t="shared" si="8"/>
        <v>549.60044594445958</v>
      </c>
      <c r="Q7">
        <f t="shared" si="9"/>
        <v>0.7265379770130076</v>
      </c>
    </row>
    <row r="8" spans="1:17" x14ac:dyDescent="0.2">
      <c r="A8">
        <v>155.40199999999999</v>
      </c>
      <c r="B8">
        <v>127.035</v>
      </c>
      <c r="C8">
        <v>20.756</v>
      </c>
      <c r="D8">
        <v>21.292000000000002</v>
      </c>
      <c r="E8">
        <v>7.7149999999999999</v>
      </c>
      <c r="F8">
        <v>11.385999999999999</v>
      </c>
      <c r="G8">
        <f t="shared" si="0"/>
        <v>51.401999999999987</v>
      </c>
      <c r="H8">
        <f t="shared" si="0"/>
        <v>23.034999999999997</v>
      </c>
      <c r="I8">
        <f t="shared" si="1"/>
        <v>3470.963133586336</v>
      </c>
      <c r="J8">
        <f t="shared" si="2"/>
        <v>1132.6620208002591</v>
      </c>
      <c r="K8" s="1">
        <f t="shared" si="3"/>
        <v>0.80123176087423476</v>
      </c>
      <c r="L8">
        <f t="shared" si="4"/>
        <v>0.11353859753480626</v>
      </c>
      <c r="M8">
        <f t="shared" si="5"/>
        <v>5.0880541500608195E-2</v>
      </c>
      <c r="N8">
        <f t="shared" si="6"/>
        <v>104936.31887745338</v>
      </c>
      <c r="O8">
        <f t="shared" si="7"/>
        <v>92.645746878060564</v>
      </c>
      <c r="P8">
        <f t="shared" si="8"/>
        <v>160.52660438390825</v>
      </c>
      <c r="Q8">
        <f t="shared" si="9"/>
        <v>0.55186568616007148</v>
      </c>
    </row>
    <row r="9" spans="1:17" x14ac:dyDescent="0.2">
      <c r="A9">
        <v>115.3</v>
      </c>
      <c r="B9">
        <v>108.97499999999999</v>
      </c>
      <c r="C9">
        <v>9.5009999999999994</v>
      </c>
      <c r="D9">
        <v>19.669</v>
      </c>
      <c r="E9">
        <v>7.0590000000000002</v>
      </c>
      <c r="F9">
        <v>13.183</v>
      </c>
      <c r="G9">
        <f t="shared" si="0"/>
        <v>11.299999999999997</v>
      </c>
      <c r="H9">
        <f t="shared" si="0"/>
        <v>4.9749999999999943</v>
      </c>
      <c r="I9">
        <f t="shared" si="1"/>
        <v>1467.7141451718776</v>
      </c>
      <c r="J9">
        <f t="shared" si="2"/>
        <v>672.31413718391764</v>
      </c>
      <c r="K9" s="1">
        <f t="shared" si="3"/>
        <v>0.50202695468866698</v>
      </c>
      <c r="L9">
        <f t="shared" si="4"/>
        <v>2.4959848880263622E-2</v>
      </c>
      <c r="M9">
        <f t="shared" si="5"/>
        <v>1.0988960015868266E-2</v>
      </c>
      <c r="N9">
        <f t="shared" si="6"/>
        <v>6199.1665529282664</v>
      </c>
      <c r="O9">
        <f t="shared" si="7"/>
        <v>9.2206398914863641</v>
      </c>
      <c r="P9">
        <f t="shared" si="8"/>
        <v>36.188012692305904</v>
      </c>
      <c r="Q9">
        <f t="shared" si="9"/>
        <v>0.55973451327433676</v>
      </c>
    </row>
    <row r="10" spans="1:17" x14ac:dyDescent="0.2">
      <c r="A10">
        <v>127.58499999999999</v>
      </c>
      <c r="B10">
        <v>113.351</v>
      </c>
      <c r="C10">
        <v>14.119</v>
      </c>
      <c r="D10">
        <v>14.122</v>
      </c>
      <c r="E10">
        <v>11.036</v>
      </c>
      <c r="F10">
        <v>11.226000000000001</v>
      </c>
      <c r="G10">
        <f t="shared" si="0"/>
        <v>23.584999999999994</v>
      </c>
      <c r="H10">
        <f t="shared" si="0"/>
        <v>9.3509999999999991</v>
      </c>
      <c r="I10">
        <f t="shared" si="1"/>
        <v>1565.9937583973904</v>
      </c>
      <c r="J10">
        <f t="shared" si="2"/>
        <v>652.56565903897535</v>
      </c>
      <c r="K10" s="1">
        <f t="shared" si="3"/>
        <v>0.37864959706456114</v>
      </c>
      <c r="L10">
        <f t="shared" si="4"/>
        <v>5.2095401401859955E-2</v>
      </c>
      <c r="M10">
        <f t="shared" si="5"/>
        <v>2.0654827157464174E-2</v>
      </c>
      <c r="N10">
        <f t="shared" si="6"/>
        <v>11226.871362412072</v>
      </c>
      <c r="O10">
        <f t="shared" si="7"/>
        <v>17.204201917314702</v>
      </c>
      <c r="P10">
        <f t="shared" si="8"/>
        <v>67.304791811833326</v>
      </c>
      <c r="Q10">
        <f t="shared" si="9"/>
        <v>0.60351918592325626</v>
      </c>
    </row>
    <row r="11" spans="1:17" x14ac:dyDescent="0.2">
      <c r="A11">
        <v>138.88200000000001</v>
      </c>
      <c r="B11">
        <v>119.164</v>
      </c>
      <c r="C11">
        <v>13.157999999999999</v>
      </c>
      <c r="D11">
        <v>26.448</v>
      </c>
      <c r="E11">
        <v>10.506</v>
      </c>
      <c r="F11">
        <v>14.381</v>
      </c>
      <c r="G11">
        <f t="shared" si="0"/>
        <v>34.882000000000005</v>
      </c>
      <c r="H11">
        <f t="shared" si="0"/>
        <v>15.164000000000001</v>
      </c>
      <c r="I11">
        <f t="shared" si="1"/>
        <v>2733.2074741079891</v>
      </c>
      <c r="J11">
        <f t="shared" si="2"/>
        <v>1008.8265661668838</v>
      </c>
      <c r="K11" s="1">
        <f t="shared" si="3"/>
        <v>0.5658460421971796</v>
      </c>
      <c r="L11">
        <f t="shared" si="4"/>
        <v>7.7048623773571329E-2</v>
      </c>
      <c r="M11">
        <f t="shared" si="5"/>
        <v>3.3494791895603337E-2</v>
      </c>
      <c r="N11">
        <f t="shared" si="6"/>
        <v>40563.741251493957</v>
      </c>
      <c r="O11">
        <f t="shared" si="7"/>
        <v>40.208835306170705</v>
      </c>
      <c r="P11">
        <f t="shared" si="8"/>
        <v>107.64320975241992</v>
      </c>
      <c r="Q11">
        <f t="shared" si="9"/>
        <v>0.5652772203428702</v>
      </c>
    </row>
    <row r="12" spans="1:17" x14ac:dyDescent="0.2">
      <c r="A12">
        <v>209.84200000000001</v>
      </c>
      <c r="B12">
        <v>154.30799999999999</v>
      </c>
      <c r="C12">
        <v>16.381</v>
      </c>
      <c r="D12">
        <v>40.207000000000001</v>
      </c>
      <c r="E12">
        <v>11.492000000000001</v>
      </c>
      <c r="F12">
        <v>12</v>
      </c>
      <c r="G12">
        <f t="shared" si="0"/>
        <v>105.84200000000001</v>
      </c>
      <c r="H12">
        <f t="shared" si="0"/>
        <v>50.307999999999993</v>
      </c>
      <c r="I12">
        <f t="shared" si="1"/>
        <v>5172.874732986691</v>
      </c>
      <c r="J12">
        <f t="shared" si="2"/>
        <v>1644.0922175735784</v>
      </c>
      <c r="K12" s="1">
        <f t="shared" si="3"/>
        <v>0.79062019879490408</v>
      </c>
      <c r="L12">
        <f t="shared" si="4"/>
        <v>0.23378763939689057</v>
      </c>
      <c r="M12">
        <f t="shared" si="5"/>
        <v>0.1111221307494073</v>
      </c>
      <c r="N12">
        <f t="shared" si="6"/>
        <v>302108.59582903952</v>
      </c>
      <c r="O12">
        <f t="shared" si="7"/>
        <v>183.75404530221809</v>
      </c>
      <c r="P12">
        <f t="shared" si="8"/>
        <v>329.69943205687991</v>
      </c>
      <c r="Q12">
        <f t="shared" si="9"/>
        <v>0.52468774210615843</v>
      </c>
    </row>
    <row r="13" spans="1:17" x14ac:dyDescent="0.2">
      <c r="A13">
        <v>441.77699999999999</v>
      </c>
      <c r="B13">
        <v>161.07599999999999</v>
      </c>
      <c r="C13">
        <v>14.734999999999999</v>
      </c>
      <c r="D13">
        <v>24.472000000000001</v>
      </c>
      <c r="E13">
        <v>12.409000000000001</v>
      </c>
      <c r="F13">
        <v>19.475999999999999</v>
      </c>
      <c r="G13">
        <f t="shared" si="0"/>
        <v>337.77699999999999</v>
      </c>
      <c r="H13">
        <f t="shared" si="0"/>
        <v>57.075999999999993</v>
      </c>
      <c r="I13">
        <f t="shared" si="1"/>
        <v>2832.1058789844974</v>
      </c>
      <c r="J13">
        <f t="shared" si="2"/>
        <v>1007.4313818334892</v>
      </c>
      <c r="K13" s="1">
        <f t="shared" si="3"/>
        <v>0.32978067466951566</v>
      </c>
      <c r="L13">
        <f t="shared" si="4"/>
        <v>0.74609405975476173</v>
      </c>
      <c r="M13">
        <f t="shared" si="5"/>
        <v>0.12607153404335636</v>
      </c>
      <c r="N13">
        <f t="shared" si="6"/>
        <v>348724.85853769834</v>
      </c>
      <c r="O13">
        <f t="shared" si="7"/>
        <v>346.1524673799932</v>
      </c>
      <c r="P13">
        <f t="shared" si="8"/>
        <v>368.60451691868855</v>
      </c>
      <c r="Q13">
        <f t="shared" si="9"/>
        <v>0.83102461091193303</v>
      </c>
    </row>
    <row r="14" spans="1:17" x14ac:dyDescent="0.2">
      <c r="A14">
        <v>133.625</v>
      </c>
      <c r="B14">
        <v>119.19799999999999</v>
      </c>
      <c r="C14">
        <v>15.739000000000001</v>
      </c>
      <c r="D14">
        <v>26.068999999999999</v>
      </c>
      <c r="E14">
        <v>9.4559999999999995</v>
      </c>
      <c r="F14">
        <v>18.84</v>
      </c>
      <c r="G14">
        <f t="shared" si="0"/>
        <v>29.625</v>
      </c>
      <c r="H14">
        <f t="shared" si="0"/>
        <v>15.197999999999993</v>
      </c>
      <c r="I14">
        <f t="shared" si="1"/>
        <v>3222.4885937338954</v>
      </c>
      <c r="J14">
        <f t="shared" si="2"/>
        <v>1103.4847730541226</v>
      </c>
      <c r="K14" s="1">
        <f t="shared" si="3"/>
        <v>0.56580296390988716</v>
      </c>
      <c r="L14">
        <f t="shared" si="4"/>
        <v>6.5436771953788497E-2</v>
      </c>
      <c r="M14">
        <f t="shared" si="5"/>
        <v>3.3569892325862521E-2</v>
      </c>
      <c r="N14">
        <f t="shared" si="6"/>
        <v>34989.432449464228</v>
      </c>
      <c r="O14">
        <f t="shared" si="7"/>
        <v>31.708124392712488</v>
      </c>
      <c r="P14">
        <f t="shared" si="8"/>
        <v>107.87588353635</v>
      </c>
      <c r="Q14">
        <f t="shared" si="9"/>
        <v>0.48698734177215208</v>
      </c>
    </row>
    <row r="15" spans="1:17" x14ac:dyDescent="0.2">
      <c r="A15">
        <v>1688.2049999999999</v>
      </c>
      <c r="B15">
        <v>580.58100000000002</v>
      </c>
      <c r="C15">
        <v>16.073</v>
      </c>
      <c r="D15">
        <v>18.957999999999998</v>
      </c>
      <c r="E15">
        <v>12.164999999999999</v>
      </c>
      <c r="F15">
        <v>15.967000000000001</v>
      </c>
      <c r="G15">
        <f t="shared" si="0"/>
        <v>1584.2049999999999</v>
      </c>
      <c r="H15">
        <f t="shared" si="0"/>
        <v>476.58100000000002</v>
      </c>
      <c r="I15">
        <f t="shared" si="1"/>
        <v>2393.2019332888444</v>
      </c>
      <c r="J15">
        <f t="shared" si="2"/>
        <v>871.79794288106598</v>
      </c>
      <c r="K15" s="1">
        <f t="shared" si="3"/>
        <v>0.3625502209572139</v>
      </c>
      <c r="L15">
        <f t="shared" si="4"/>
        <v>3.4992493270228353</v>
      </c>
      <c r="M15">
        <f t="shared" si="5"/>
        <v>1.0526893574517628</v>
      </c>
      <c r="N15">
        <f t="shared" si="6"/>
        <v>1278333.3990425922</v>
      </c>
      <c r="O15">
        <f t="shared" si="7"/>
        <v>1466.3184393599645</v>
      </c>
      <c r="P15">
        <f t="shared" si="8"/>
        <v>1617.2915882926363</v>
      </c>
      <c r="Q15">
        <f t="shared" si="9"/>
        <v>0.69916709011775624</v>
      </c>
    </row>
    <row r="16" spans="1:17" x14ac:dyDescent="0.2">
      <c r="A16">
        <v>116.761</v>
      </c>
      <c r="B16">
        <v>111.65600000000001</v>
      </c>
      <c r="C16">
        <v>16.576000000000001</v>
      </c>
      <c r="D16">
        <v>18.527999999999999</v>
      </c>
      <c r="E16">
        <v>9.2089999999999996</v>
      </c>
      <c r="F16">
        <v>9.5359999999999996</v>
      </c>
      <c r="G16">
        <f t="shared" si="0"/>
        <v>12.760999999999996</v>
      </c>
      <c r="H16">
        <f t="shared" si="0"/>
        <v>7.6560000000000059</v>
      </c>
      <c r="I16">
        <f t="shared" si="1"/>
        <v>2412.1158447358921</v>
      </c>
      <c r="J16">
        <f t="shared" si="2"/>
        <v>874.98476625000728</v>
      </c>
      <c r="K16" s="1">
        <f t="shared" si="3"/>
        <v>0.71406294803315529</v>
      </c>
      <c r="L16">
        <f t="shared" si="4"/>
        <v>2.8186958545225137E-2</v>
      </c>
      <c r="M16">
        <f t="shared" si="5"/>
        <v>1.6910849825424644E-2</v>
      </c>
      <c r="N16">
        <f t="shared" si="6"/>
        <v>11695.92745174457</v>
      </c>
      <c r="O16">
        <f t="shared" si="7"/>
        <v>13.367006950156114</v>
      </c>
      <c r="P16">
        <f t="shared" si="8"/>
        <v>55.329860570341332</v>
      </c>
      <c r="Q16">
        <f t="shared" si="9"/>
        <v>0.40004701825875655</v>
      </c>
    </row>
    <row r="17" spans="1:17" x14ac:dyDescent="0.2">
      <c r="A17">
        <v>139.81800000000001</v>
      </c>
      <c r="B17">
        <v>117.572</v>
      </c>
      <c r="C17">
        <v>13.606999999999999</v>
      </c>
      <c r="D17">
        <v>18.401</v>
      </c>
      <c r="E17">
        <v>10.92</v>
      </c>
      <c r="F17">
        <v>12.675000000000001</v>
      </c>
      <c r="G17">
        <f t="shared" ref="G17:G27" si="10">A17-104</f>
        <v>35.818000000000012</v>
      </c>
      <c r="H17">
        <f t="shared" ref="H17:H27" si="11">B17-104</f>
        <v>13.572000000000003</v>
      </c>
      <c r="I17">
        <f t="shared" ref="I17:I27" si="12">4/3*PI()*C17/2*D17/2*7.5</f>
        <v>1966.4988260483235</v>
      </c>
      <c r="J17">
        <f t="shared" ref="J17:J27" si="13">4*PI()*(((C17*D17/4)^1.6075+(C17*7.5/2)^1.6075+(D17*7.5/2)^1.6075)/3)^(1/1.6075)</f>
        <v>768.46802118561686</v>
      </c>
      <c r="K17" s="1">
        <f t="shared" ref="K17:K26" si="14">1-E17*F17/D17/C17</f>
        <v>0.44720157594778609</v>
      </c>
      <c r="L17">
        <f t="shared" ref="L17:L27" si="15">G17/452.7271</f>
        <v>7.9116094441883444E-2</v>
      </c>
      <c r="M17">
        <f t="shared" ref="M17:M27" si="16">H17/452.7271</f>
        <v>2.9978324690525492E-2</v>
      </c>
      <c r="N17">
        <f t="shared" ref="N17:N27" si="17">(L17-M17)*1E-21*6.022E+23*I17*K17</f>
        <v>26022.751168203118</v>
      </c>
      <c r="O17">
        <f t="shared" ref="O17:O27" si="18">N17/J17</f>
        <v>33.863154289822482</v>
      </c>
      <c r="P17">
        <f t="shared" ref="P17:P27" si="19">3000*M17/(M17+0.9)</f>
        <v>96.706527113419199</v>
      </c>
      <c r="Q17">
        <f t="shared" si="9"/>
        <v>0.6210843709866547</v>
      </c>
    </row>
    <row r="18" spans="1:17" x14ac:dyDescent="0.2">
      <c r="A18">
        <v>108.465</v>
      </c>
      <c r="B18">
        <v>105.017</v>
      </c>
      <c r="C18">
        <v>9.1180000000000003</v>
      </c>
      <c r="D18">
        <v>20.356999999999999</v>
      </c>
      <c r="E18">
        <v>4.8109999999999999</v>
      </c>
      <c r="F18">
        <v>12.004</v>
      </c>
      <c r="G18">
        <f t="shared" si="10"/>
        <v>4.4650000000000034</v>
      </c>
      <c r="H18">
        <f t="shared" si="11"/>
        <v>1.0169999999999959</v>
      </c>
      <c r="I18">
        <f t="shared" si="12"/>
        <v>1457.8177905918594</v>
      </c>
      <c r="J18">
        <f t="shared" si="13"/>
        <v>679.70881109749632</v>
      </c>
      <c r="K18" s="1">
        <f t="shared" si="14"/>
        <v>0.68886563695245395</v>
      </c>
      <c r="L18">
        <f t="shared" si="15"/>
        <v>9.8624535619802819E-3</v>
      </c>
      <c r="M18">
        <f t="shared" si="16"/>
        <v>2.2463863992237174E-3</v>
      </c>
      <c r="N18">
        <f t="shared" si="17"/>
        <v>4605.8446270788263</v>
      </c>
      <c r="O18">
        <f t="shared" si="18"/>
        <v>6.776202620710432</v>
      </c>
      <c r="P18">
        <f t="shared" si="19"/>
        <v>7.4693113757611949</v>
      </c>
      <c r="Q18">
        <f t="shared" si="9"/>
        <v>0.77222844344904928</v>
      </c>
    </row>
    <row r="19" spans="1:17" x14ac:dyDescent="0.2">
      <c r="A19">
        <v>248.738</v>
      </c>
      <c r="B19">
        <v>142.822</v>
      </c>
      <c r="C19">
        <v>8.5589999999999993</v>
      </c>
      <c r="D19">
        <v>20</v>
      </c>
      <c r="E19">
        <v>7.5830000000000002</v>
      </c>
      <c r="F19">
        <v>9.5879999999999992</v>
      </c>
      <c r="G19">
        <f t="shared" si="10"/>
        <v>144.738</v>
      </c>
      <c r="H19">
        <f t="shared" si="11"/>
        <v>38.822000000000003</v>
      </c>
      <c r="I19">
        <f t="shared" si="12"/>
        <v>1344.4445761037518</v>
      </c>
      <c r="J19">
        <f t="shared" si="13"/>
        <v>652.53610136529551</v>
      </c>
      <c r="K19" s="1">
        <f t="shared" si="14"/>
        <v>0.57526694707325621</v>
      </c>
      <c r="L19">
        <f t="shared" si="15"/>
        <v>0.31970253161341566</v>
      </c>
      <c r="M19">
        <f t="shared" si="16"/>
        <v>8.5751438338902183E-2</v>
      </c>
      <c r="N19">
        <f t="shared" si="17"/>
        <v>108962.77504318902</v>
      </c>
      <c r="O19">
        <f t="shared" si="18"/>
        <v>166.98351986228374</v>
      </c>
      <c r="P19">
        <f t="shared" si="19"/>
        <v>260.9728020789986</v>
      </c>
      <c r="Q19">
        <f t="shared" si="9"/>
        <v>0.73177741850792466</v>
      </c>
    </row>
    <row r="20" spans="1:17" x14ac:dyDescent="0.2">
      <c r="A20">
        <v>960.66899999999998</v>
      </c>
      <c r="B20">
        <v>304.15199999999999</v>
      </c>
      <c r="C20">
        <v>9.4939999999999998</v>
      </c>
      <c r="D20">
        <v>20.23</v>
      </c>
      <c r="E20">
        <v>8.7050000000000001</v>
      </c>
      <c r="F20">
        <v>9.0719999999999992</v>
      </c>
      <c r="G20">
        <f t="shared" si="10"/>
        <v>856.66899999999998</v>
      </c>
      <c r="H20">
        <f t="shared" si="11"/>
        <v>200.15199999999999</v>
      </c>
      <c r="I20">
        <f t="shared" si="12"/>
        <v>1508.4641440346541</v>
      </c>
      <c r="J20">
        <f t="shared" si="13"/>
        <v>687.96647373666815</v>
      </c>
      <c r="K20" s="1">
        <f t="shared" si="14"/>
        <v>0.58882499455128468</v>
      </c>
      <c r="L20">
        <f t="shared" si="15"/>
        <v>1.8922414849917311</v>
      </c>
      <c r="M20">
        <f t="shared" si="16"/>
        <v>0.44210297991880754</v>
      </c>
      <c r="N20">
        <f t="shared" si="17"/>
        <v>775660.12130171526</v>
      </c>
      <c r="O20">
        <f t="shared" si="18"/>
        <v>1127.4679085577263</v>
      </c>
      <c r="P20">
        <f t="shared" si="19"/>
        <v>988.23187162333818</v>
      </c>
      <c r="Q20">
        <f t="shared" si="9"/>
        <v>0.76636016944700924</v>
      </c>
    </row>
    <row r="21" spans="1:17" x14ac:dyDescent="0.2">
      <c r="A21">
        <v>1354.454</v>
      </c>
      <c r="B21">
        <v>510.27699999999999</v>
      </c>
      <c r="C21">
        <v>14.228</v>
      </c>
      <c r="D21">
        <v>21.234999999999999</v>
      </c>
      <c r="E21">
        <v>8.0890000000000004</v>
      </c>
      <c r="F21">
        <v>12.718</v>
      </c>
      <c r="G21">
        <f t="shared" si="10"/>
        <v>1250.454</v>
      </c>
      <c r="H21">
        <f t="shared" si="11"/>
        <v>406.27699999999999</v>
      </c>
      <c r="I21">
        <f t="shared" si="12"/>
        <v>2372.9358803636919</v>
      </c>
      <c r="J21">
        <f t="shared" si="13"/>
        <v>880.85756045571361</v>
      </c>
      <c r="K21" s="1">
        <f t="shared" si="14"/>
        <v>0.65949967229509732</v>
      </c>
      <c r="L21">
        <f t="shared" si="15"/>
        <v>2.7620480417452367</v>
      </c>
      <c r="M21">
        <f t="shared" si="16"/>
        <v>0.89739933836520935</v>
      </c>
      <c r="N21">
        <f t="shared" si="17"/>
        <v>1757269.4623806733</v>
      </c>
      <c r="O21">
        <f t="shared" si="18"/>
        <v>1994.9530335773538</v>
      </c>
      <c r="P21">
        <f t="shared" si="19"/>
        <v>1497.8296462177768</v>
      </c>
      <c r="Q21">
        <f t="shared" si="9"/>
        <v>0.67509640498570922</v>
      </c>
    </row>
    <row r="22" spans="1:17" x14ac:dyDescent="0.2">
      <c r="A22">
        <v>189.976</v>
      </c>
      <c r="B22">
        <v>142.178</v>
      </c>
      <c r="C22">
        <v>8.5470000000000006</v>
      </c>
      <c r="D22">
        <v>25.353999999999999</v>
      </c>
      <c r="E22">
        <v>6.6840000000000002</v>
      </c>
      <c r="F22">
        <v>16.623000000000001</v>
      </c>
      <c r="G22">
        <f t="shared" si="10"/>
        <v>85.975999999999999</v>
      </c>
      <c r="H22">
        <f t="shared" si="11"/>
        <v>38.177999999999997</v>
      </c>
      <c r="I22">
        <f t="shared" si="12"/>
        <v>1701.9628309225527</v>
      </c>
      <c r="J22">
        <f t="shared" si="13"/>
        <v>801.47618742188524</v>
      </c>
      <c r="K22" s="1">
        <f t="shared" si="14"/>
        <v>0.48727362768539695</v>
      </c>
      <c r="L22">
        <f t="shared" si="15"/>
        <v>0.18990689976367661</v>
      </c>
      <c r="M22">
        <f t="shared" si="16"/>
        <v>8.432894783634555E-2</v>
      </c>
      <c r="N22">
        <f t="shared" si="17"/>
        <v>52727.473556111137</v>
      </c>
      <c r="O22">
        <f t="shared" si="18"/>
        <v>65.787947768878837</v>
      </c>
      <c r="P22">
        <f t="shared" si="19"/>
        <v>257.01453164120312</v>
      </c>
      <c r="Q22">
        <f t="shared" si="9"/>
        <v>0.55594584535219127</v>
      </c>
    </row>
    <row r="23" spans="1:17" x14ac:dyDescent="0.2">
      <c r="A23">
        <v>117.306</v>
      </c>
      <c r="B23">
        <v>109.036</v>
      </c>
      <c r="C23">
        <v>14.518000000000001</v>
      </c>
      <c r="D23">
        <v>29.463000000000001</v>
      </c>
      <c r="E23">
        <v>6.5880000000000001</v>
      </c>
      <c r="F23">
        <v>15.167999999999999</v>
      </c>
      <c r="G23">
        <f t="shared" si="10"/>
        <v>13.305999999999997</v>
      </c>
      <c r="H23">
        <f t="shared" si="11"/>
        <v>5.0360000000000014</v>
      </c>
      <c r="I23">
        <f t="shared" si="12"/>
        <v>3359.4922162818298</v>
      </c>
      <c r="J23">
        <f t="shared" si="13"/>
        <v>1167.1212938385117</v>
      </c>
      <c r="K23" s="1">
        <f t="shared" si="14"/>
        <v>0.76638638349138666</v>
      </c>
      <c r="L23">
        <f t="shared" si="15"/>
        <v>2.9390774265556439E-2</v>
      </c>
      <c r="M23">
        <f t="shared" si="16"/>
        <v>1.1123699023098024E-2</v>
      </c>
      <c r="N23">
        <f t="shared" si="17"/>
        <v>28322.474077699022</v>
      </c>
      <c r="O23">
        <f t="shared" si="18"/>
        <v>24.266949996730887</v>
      </c>
      <c r="P23">
        <f t="shared" si="19"/>
        <v>36.626307827438126</v>
      </c>
      <c r="Q23">
        <f t="shared" si="9"/>
        <v>0.62152412445513283</v>
      </c>
    </row>
    <row r="24" spans="1:17" x14ac:dyDescent="0.2">
      <c r="A24">
        <v>824.54600000000005</v>
      </c>
      <c r="B24">
        <v>351.529</v>
      </c>
      <c r="C24">
        <v>15.087999999999999</v>
      </c>
      <c r="D24">
        <v>37.755000000000003</v>
      </c>
      <c r="E24">
        <v>12.115</v>
      </c>
      <c r="F24">
        <v>18.231999999999999</v>
      </c>
      <c r="G24">
        <f t="shared" si="10"/>
        <v>720.54600000000005</v>
      </c>
      <c r="H24">
        <f t="shared" si="11"/>
        <v>247.529</v>
      </c>
      <c r="I24">
        <f t="shared" si="12"/>
        <v>4474.0005316005809</v>
      </c>
      <c r="J24">
        <f t="shared" si="13"/>
        <v>1482.8306902120999</v>
      </c>
      <c r="K24" s="1">
        <f t="shared" si="14"/>
        <v>0.61225020163348765</v>
      </c>
      <c r="L24">
        <f t="shared" si="15"/>
        <v>1.5915680771042866</v>
      </c>
      <c r="M24">
        <f t="shared" si="16"/>
        <v>0.54675101181263497</v>
      </c>
      <c r="N24">
        <f t="shared" si="17"/>
        <v>1723478.9236472442</v>
      </c>
      <c r="O24">
        <f t="shared" si="18"/>
        <v>1162.2897577070803</v>
      </c>
      <c r="P24">
        <f t="shared" si="19"/>
        <v>1133.7493611860905</v>
      </c>
      <c r="Q24">
        <f t="shared" si="9"/>
        <v>0.65647023229606449</v>
      </c>
    </row>
    <row r="25" spans="1:17" x14ac:dyDescent="0.2">
      <c r="A25">
        <v>4510.2160000000003</v>
      </c>
      <c r="B25">
        <v>3466.989</v>
      </c>
      <c r="C25">
        <v>15.555999999999999</v>
      </c>
      <c r="D25">
        <v>22.539000000000001</v>
      </c>
      <c r="E25">
        <v>8.3740000000000006</v>
      </c>
      <c r="F25">
        <v>14.794</v>
      </c>
      <c r="G25">
        <f t="shared" si="10"/>
        <v>4406.2160000000003</v>
      </c>
      <c r="H25">
        <f t="shared" si="11"/>
        <v>3362.989</v>
      </c>
      <c r="I25">
        <f t="shared" si="12"/>
        <v>2753.736996701035</v>
      </c>
      <c r="J25">
        <f t="shared" si="13"/>
        <v>974.26902156191989</v>
      </c>
      <c r="K25" s="1">
        <f t="shared" si="14"/>
        <v>0.64666554201967175</v>
      </c>
      <c r="L25">
        <f t="shared" si="15"/>
        <v>9.7326093357344856</v>
      </c>
      <c r="M25">
        <f t="shared" si="16"/>
        <v>7.4282917899105225</v>
      </c>
      <c r="N25">
        <f t="shared" si="17"/>
        <v>2471071.1891887616</v>
      </c>
      <c r="O25">
        <f t="shared" si="18"/>
        <v>2536.3335326286078</v>
      </c>
      <c r="P25">
        <f t="shared" si="19"/>
        <v>2675.8038661336323</v>
      </c>
      <c r="Q25">
        <f t="shared" si="9"/>
        <v>0.23676256452248368</v>
      </c>
    </row>
    <row r="26" spans="1:17" x14ac:dyDescent="0.2">
      <c r="A26">
        <v>3995.8209999999999</v>
      </c>
      <c r="B26">
        <v>2702.817</v>
      </c>
      <c r="C26">
        <v>11.449</v>
      </c>
      <c r="D26">
        <v>27.242000000000001</v>
      </c>
      <c r="E26">
        <v>9.06</v>
      </c>
      <c r="F26">
        <v>12.487</v>
      </c>
      <c r="G26">
        <f t="shared" si="10"/>
        <v>3891.8209999999999</v>
      </c>
      <c r="H26">
        <f t="shared" si="11"/>
        <v>2598.817</v>
      </c>
      <c r="I26">
        <f t="shared" si="12"/>
        <v>2449.6070616851184</v>
      </c>
      <c r="J26">
        <f t="shared" si="13"/>
        <v>964.9455816928629</v>
      </c>
      <c r="K26" s="1">
        <f t="shared" si="14"/>
        <v>0.63727309902530949</v>
      </c>
      <c r="L26">
        <f t="shared" si="15"/>
        <v>8.5963950468173866</v>
      </c>
      <c r="M26">
        <f t="shared" si="16"/>
        <v>5.7403610254389452</v>
      </c>
      <c r="N26">
        <f t="shared" si="17"/>
        <v>2684887.785626485</v>
      </c>
      <c r="O26">
        <f t="shared" si="18"/>
        <v>2782.4240418990494</v>
      </c>
      <c r="P26">
        <f t="shared" si="19"/>
        <v>2593.3956015860558</v>
      </c>
      <c r="Q26">
        <f t="shared" si="9"/>
        <v>0.33223624621995718</v>
      </c>
    </row>
    <row r="27" spans="1:17" x14ac:dyDescent="0.2">
      <c r="A27">
        <v>3661.0430000000001</v>
      </c>
      <c r="B27">
        <v>2093.7330000000002</v>
      </c>
      <c r="C27">
        <v>15.536</v>
      </c>
      <c r="D27">
        <v>19.335000000000001</v>
      </c>
      <c r="E27">
        <v>11.211</v>
      </c>
      <c r="F27">
        <v>12</v>
      </c>
      <c r="G27">
        <f t="shared" si="10"/>
        <v>3557.0430000000001</v>
      </c>
      <c r="H27">
        <f t="shared" si="11"/>
        <v>1989.7330000000002</v>
      </c>
      <c r="I27">
        <f t="shared" si="12"/>
        <v>2359.2462332960417</v>
      </c>
      <c r="J27">
        <f t="shared" si="13"/>
        <v>865.39341760784828</v>
      </c>
      <c r="K27" s="1">
        <v>0.52539999999999998</v>
      </c>
      <c r="L27">
        <f t="shared" si="15"/>
        <v>7.8569252867787238</v>
      </c>
      <c r="M27">
        <f t="shared" si="16"/>
        <v>4.3949942470861592</v>
      </c>
      <c r="N27">
        <f t="shared" si="17"/>
        <v>2584178.4626521417</v>
      </c>
      <c r="O27">
        <f t="shared" si="18"/>
        <v>2986.1314057546465</v>
      </c>
      <c r="P27">
        <f t="shared" si="19"/>
        <v>2490.0844318224117</v>
      </c>
      <c r="Q27">
        <f t="shared" si="9"/>
        <v>0.44062160620492907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432F-A601-124E-976F-3419C242F704}">
  <dimension ref="A1:E172"/>
  <sheetViews>
    <sheetView workbookViewId="0">
      <selection activeCell="E2" sqref="E2:E25"/>
    </sheetView>
  </sheetViews>
  <sheetFormatPr baseColWidth="10" defaultRowHeight="16" x14ac:dyDescent="0.2"/>
  <cols>
    <col min="5" max="5" width="12.1640625" bestFit="1" customWidth="1"/>
  </cols>
  <sheetData>
    <row r="1" spans="1:5" x14ac:dyDescent="0.2">
      <c r="A1" t="s">
        <v>22</v>
      </c>
      <c r="B1" t="s">
        <v>19</v>
      </c>
      <c r="C1" t="s">
        <v>20</v>
      </c>
      <c r="D1" t="s">
        <v>21</v>
      </c>
      <c r="E1" t="s">
        <v>23</v>
      </c>
    </row>
    <row r="2" spans="1:5" x14ac:dyDescent="0.2">
      <c r="A2">
        <v>0.1004</v>
      </c>
      <c r="B2">
        <v>80.165599999999998</v>
      </c>
      <c r="C2">
        <v>0.3589</v>
      </c>
      <c r="D2">
        <v>96.171899999999994</v>
      </c>
      <c r="E2">
        <f>C2/B2*1000000</f>
        <v>4476.9826459229389</v>
      </c>
    </row>
    <row r="3" spans="1:5" x14ac:dyDescent="0.2">
      <c r="A3">
        <v>0.112</v>
      </c>
      <c r="B3">
        <v>163.80350000000001</v>
      </c>
      <c r="C3">
        <v>0.78959999999999997</v>
      </c>
      <c r="D3">
        <v>89.088800000000006</v>
      </c>
      <c r="E3">
        <f t="shared" ref="E3:E25" si="0">C3/B3*1000000</f>
        <v>4820.4098203029844</v>
      </c>
    </row>
    <row r="4" spans="1:5" x14ac:dyDescent="0.2">
      <c r="A4">
        <v>0.114</v>
      </c>
      <c r="B4" s="4">
        <v>149.4496</v>
      </c>
      <c r="C4">
        <v>0.72230000000000005</v>
      </c>
      <c r="D4">
        <v>99.991699999999994</v>
      </c>
      <c r="E4">
        <f t="shared" si="0"/>
        <v>4833.0674688992149</v>
      </c>
    </row>
    <row r="5" spans="1:5" x14ac:dyDescent="0.2">
      <c r="A5">
        <v>0.13009999999999999</v>
      </c>
      <c r="B5">
        <v>190.0412</v>
      </c>
      <c r="C5">
        <v>0.96860000000000002</v>
      </c>
      <c r="D5">
        <v>75.055499999999995</v>
      </c>
      <c r="E5">
        <f t="shared" si="0"/>
        <v>5096.7895382685438</v>
      </c>
    </row>
    <row r="6" spans="1:5" x14ac:dyDescent="0.2">
      <c r="A6">
        <v>0.15079999999999999</v>
      </c>
      <c r="B6">
        <v>20.325700000000001</v>
      </c>
      <c r="C6">
        <v>6.3799999999999996E-2</v>
      </c>
      <c r="D6">
        <v>85.449299999999994</v>
      </c>
      <c r="E6">
        <f t="shared" si="0"/>
        <v>3138.8832856924973</v>
      </c>
    </row>
    <row r="7" spans="1:5" x14ac:dyDescent="0.2">
      <c r="A7">
        <v>0.1779</v>
      </c>
      <c r="B7">
        <v>259.45850000000002</v>
      </c>
      <c r="C7">
        <v>0.99690000000000001</v>
      </c>
      <c r="D7">
        <v>89.0565</v>
      </c>
      <c r="E7">
        <f t="shared" si="0"/>
        <v>3842.2329582572934</v>
      </c>
    </row>
    <row r="8" spans="1:5" x14ac:dyDescent="0.2">
      <c r="A8">
        <v>0.1807</v>
      </c>
      <c r="B8">
        <v>44.148499999999999</v>
      </c>
      <c r="C8">
        <v>0.2364</v>
      </c>
      <c r="D8">
        <v>44.219799999999999</v>
      </c>
      <c r="E8">
        <f t="shared" si="0"/>
        <v>5354.655311052471</v>
      </c>
    </row>
    <row r="9" spans="1:5" x14ac:dyDescent="0.2">
      <c r="A9">
        <v>0.1845</v>
      </c>
      <c r="B9">
        <v>17.319900000000001</v>
      </c>
      <c r="C9">
        <v>5.0099999999999999E-2</v>
      </c>
      <c r="D9">
        <v>68.151899999999998</v>
      </c>
      <c r="E9">
        <f t="shared" si="0"/>
        <v>2892.6264008452704</v>
      </c>
    </row>
    <row r="10" spans="1:5" x14ac:dyDescent="0.2">
      <c r="A10">
        <v>0.2044</v>
      </c>
      <c r="B10">
        <v>114.9602</v>
      </c>
      <c r="C10">
        <v>0.4138</v>
      </c>
      <c r="D10">
        <v>99.778400000000005</v>
      </c>
      <c r="E10">
        <f t="shared" si="0"/>
        <v>3599.5066118534937</v>
      </c>
    </row>
    <row r="11" spans="1:5" x14ac:dyDescent="0.2">
      <c r="A11">
        <v>0.22939999999999999</v>
      </c>
      <c r="B11" s="4">
        <v>282.65170000000001</v>
      </c>
      <c r="C11">
        <v>1</v>
      </c>
      <c r="D11">
        <v>100</v>
      </c>
      <c r="E11">
        <f t="shared" si="0"/>
        <v>3537.9231754134153</v>
      </c>
    </row>
    <row r="12" spans="1:5" x14ac:dyDescent="0.2">
      <c r="A12">
        <v>0.23380000000000001</v>
      </c>
      <c r="B12">
        <v>70.834100000000007</v>
      </c>
      <c r="C12">
        <v>0.42470000000000002</v>
      </c>
      <c r="D12">
        <v>33.155900000000003</v>
      </c>
      <c r="E12">
        <f t="shared" si="0"/>
        <v>5995.6998112491019</v>
      </c>
    </row>
    <row r="13" spans="1:5" x14ac:dyDescent="0.2">
      <c r="A13">
        <v>0.26019999999999999</v>
      </c>
      <c r="B13">
        <v>146.8854</v>
      </c>
      <c r="C13">
        <v>0.97040000000000004</v>
      </c>
      <c r="D13">
        <v>33.997300000000003</v>
      </c>
      <c r="E13">
        <f t="shared" si="0"/>
        <v>6606.5109262050546</v>
      </c>
    </row>
    <row r="14" spans="1:5" x14ac:dyDescent="0.2">
      <c r="A14">
        <v>0.26040000000000002</v>
      </c>
      <c r="B14">
        <v>273.23270000000002</v>
      </c>
      <c r="C14">
        <v>0.999</v>
      </c>
      <c r="D14">
        <v>79.502499999999998</v>
      </c>
      <c r="E14">
        <f t="shared" si="0"/>
        <v>3656.2241635060518</v>
      </c>
    </row>
    <row r="15" spans="1:5" x14ac:dyDescent="0.2">
      <c r="A15">
        <v>0.27739999999999998</v>
      </c>
      <c r="B15">
        <v>287.82209999999998</v>
      </c>
      <c r="C15">
        <v>0.99529999999999996</v>
      </c>
      <c r="D15">
        <v>92.899299999999997</v>
      </c>
      <c r="E15">
        <f t="shared" si="0"/>
        <v>3458.038837184497</v>
      </c>
    </row>
    <row r="16" spans="1:5" x14ac:dyDescent="0.2">
      <c r="A16">
        <v>0.36649999999999999</v>
      </c>
      <c r="B16">
        <v>143.54050000000001</v>
      </c>
      <c r="C16">
        <v>0.99990000000000001</v>
      </c>
      <c r="D16">
        <v>21.820699999999999</v>
      </c>
      <c r="E16">
        <f t="shared" si="0"/>
        <v>6965.9782430742534</v>
      </c>
    </row>
    <row r="17" spans="1:5" x14ac:dyDescent="0.2">
      <c r="A17">
        <v>0.4461</v>
      </c>
      <c r="B17">
        <v>298.20960000000002</v>
      </c>
      <c r="C17">
        <v>0.99080000000000001</v>
      </c>
      <c r="D17">
        <v>71.710899999999995</v>
      </c>
      <c r="E17">
        <f t="shared" si="0"/>
        <v>3322.4953187288402</v>
      </c>
    </row>
    <row r="18" spans="1:5" x14ac:dyDescent="0.2">
      <c r="A18">
        <v>0.83160000000000001</v>
      </c>
      <c r="B18" s="4">
        <v>367.84120000000001</v>
      </c>
      <c r="C18">
        <v>0.99819999999999998</v>
      </c>
      <c r="D18">
        <v>76.588700000000003</v>
      </c>
      <c r="E18">
        <f t="shared" si="0"/>
        <v>2713.6710080328139</v>
      </c>
    </row>
    <row r="19" spans="1:5" x14ac:dyDescent="0.2">
      <c r="A19">
        <v>0.88119999999999998</v>
      </c>
      <c r="B19">
        <v>308.60329999999999</v>
      </c>
      <c r="C19">
        <v>1</v>
      </c>
      <c r="D19">
        <v>45.233400000000003</v>
      </c>
      <c r="E19">
        <f t="shared" si="0"/>
        <v>3240.4060488011633</v>
      </c>
    </row>
    <row r="20" spans="1:5" x14ac:dyDescent="0.2">
      <c r="A20">
        <v>1.3119000000000001</v>
      </c>
      <c r="B20">
        <v>310.63560000000001</v>
      </c>
      <c r="C20">
        <v>0.65269999999999995</v>
      </c>
      <c r="D20">
        <v>100</v>
      </c>
      <c r="E20">
        <f t="shared" si="0"/>
        <v>2101.1757828143327</v>
      </c>
    </row>
    <row r="21" spans="1:5" x14ac:dyDescent="0.2">
      <c r="A21">
        <v>1.3654999999999999</v>
      </c>
      <c r="B21">
        <v>453.21660000000003</v>
      </c>
      <c r="C21">
        <v>0.93899999999999995</v>
      </c>
      <c r="D21">
        <v>99.876000000000005</v>
      </c>
      <c r="E21">
        <f t="shared" si="0"/>
        <v>2071.8570325976584</v>
      </c>
    </row>
    <row r="22" spans="1:5" x14ac:dyDescent="0.2">
      <c r="A22">
        <v>1.4135</v>
      </c>
      <c r="B22">
        <v>458.1216</v>
      </c>
      <c r="C22">
        <v>1</v>
      </c>
      <c r="D22">
        <v>79.205299999999994</v>
      </c>
      <c r="E22">
        <f t="shared" si="0"/>
        <v>2182.8265683172326</v>
      </c>
    </row>
    <row r="23" spans="1:5" x14ac:dyDescent="0.2">
      <c r="A23">
        <v>4.3838999999999997</v>
      </c>
      <c r="B23">
        <v>374.1694</v>
      </c>
      <c r="C23">
        <v>1</v>
      </c>
      <c r="D23">
        <v>18.355499999999999</v>
      </c>
      <c r="E23">
        <f t="shared" si="0"/>
        <v>2672.586267075822</v>
      </c>
    </row>
    <row r="24" spans="1:5" x14ac:dyDescent="0.2">
      <c r="A24">
        <v>5.6106999999999996</v>
      </c>
      <c r="B24">
        <v>489.41219999999998</v>
      </c>
      <c r="C24">
        <v>0.32750000000000001</v>
      </c>
      <c r="D24">
        <v>99.998699999999999</v>
      </c>
      <c r="E24">
        <f t="shared" si="0"/>
        <v>669.17007790161335</v>
      </c>
    </row>
    <row r="25" spans="1:5" x14ac:dyDescent="0.2">
      <c r="A25">
        <v>15.0297</v>
      </c>
      <c r="B25" s="4">
        <v>50</v>
      </c>
      <c r="C25">
        <v>0.01</v>
      </c>
      <c r="D25">
        <v>20</v>
      </c>
      <c r="E25">
        <f t="shared" si="0"/>
        <v>200</v>
      </c>
    </row>
    <row r="32" spans="1:5" x14ac:dyDescent="0.2">
      <c r="B32" s="4"/>
    </row>
    <row r="39" spans="2:2" x14ac:dyDescent="0.2">
      <c r="B39" s="4"/>
    </row>
    <row r="46" spans="2:2" x14ac:dyDescent="0.2">
      <c r="B46" s="4"/>
    </row>
    <row r="53" spans="2:2" x14ac:dyDescent="0.2">
      <c r="B53" s="4"/>
    </row>
    <row r="60" spans="2:2" x14ac:dyDescent="0.2">
      <c r="B60" s="4"/>
    </row>
    <row r="67" spans="2:2" x14ac:dyDescent="0.2">
      <c r="B67" s="4"/>
    </row>
    <row r="74" spans="2:2" x14ac:dyDescent="0.2">
      <c r="B74" s="4"/>
    </row>
    <row r="81" spans="2:2" x14ac:dyDescent="0.2">
      <c r="B81" s="4"/>
    </row>
    <row r="88" spans="2:2" x14ac:dyDescent="0.2">
      <c r="B88" s="4"/>
    </row>
    <row r="95" spans="2:2" x14ac:dyDescent="0.2">
      <c r="B95" s="4"/>
    </row>
    <row r="102" spans="2:2" x14ac:dyDescent="0.2">
      <c r="B102" s="4"/>
    </row>
    <row r="109" spans="2:2" x14ac:dyDescent="0.2">
      <c r="B109" s="4"/>
    </row>
    <row r="116" spans="2:2" x14ac:dyDescent="0.2">
      <c r="B116" s="4"/>
    </row>
    <row r="123" spans="2:2" x14ac:dyDescent="0.2">
      <c r="B123" s="4"/>
    </row>
    <row r="130" spans="2:2" x14ac:dyDescent="0.2">
      <c r="B130" s="4"/>
    </row>
    <row r="137" spans="2:2" x14ac:dyDescent="0.2">
      <c r="B137" s="4"/>
    </row>
    <row r="144" spans="2:2" x14ac:dyDescent="0.2">
      <c r="B144" s="4"/>
    </row>
    <row r="151" spans="2:2" x14ac:dyDescent="0.2">
      <c r="B151" s="4"/>
    </row>
    <row r="158" spans="2:2" x14ac:dyDescent="0.2">
      <c r="B158" s="4"/>
    </row>
    <row r="165" spans="2:2" x14ac:dyDescent="0.2">
      <c r="B165" s="4"/>
    </row>
    <row r="172" spans="2:2" x14ac:dyDescent="0.2">
      <c r="B17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6AC35-DA03-6A40-AA68-76B32B52E27F}">
  <dimension ref="A1:E25"/>
  <sheetViews>
    <sheetView workbookViewId="0">
      <selection activeCell="F6" sqref="F6:F7"/>
    </sheetView>
  </sheetViews>
  <sheetFormatPr baseColWidth="10" defaultRowHeight="16" x14ac:dyDescent="0.2"/>
  <sheetData>
    <row r="1" spans="1:5" x14ac:dyDescent="0.2">
      <c r="A1" t="s">
        <v>22</v>
      </c>
      <c r="B1" t="s">
        <v>19</v>
      </c>
      <c r="C1" t="s">
        <v>20</v>
      </c>
      <c r="D1" t="s">
        <v>21</v>
      </c>
      <c r="E1" t="s">
        <v>23</v>
      </c>
    </row>
    <row r="2" spans="1:5" x14ac:dyDescent="0.2">
      <c r="A2">
        <v>0.1767</v>
      </c>
      <c r="B2">
        <v>91.838099999999997</v>
      </c>
      <c r="C2">
        <v>0.37480000000000002</v>
      </c>
      <c r="D2">
        <v>99.998800000000003</v>
      </c>
      <c r="E2">
        <f>C2/B2*1000000</f>
        <v>4081.094883278291</v>
      </c>
    </row>
    <row r="3" spans="1:5" x14ac:dyDescent="0.2">
      <c r="A3">
        <v>0.20300000000000001</v>
      </c>
      <c r="B3">
        <v>26.181100000000001</v>
      </c>
      <c r="C3">
        <v>8.9399999999999993E-2</v>
      </c>
      <c r="D3">
        <v>92.866100000000003</v>
      </c>
      <c r="E3">
        <f t="shared" ref="E3:E25" si="0">C3/B3*1000000</f>
        <v>3414.6769998204809</v>
      </c>
    </row>
    <row r="4" spans="1:5" x14ac:dyDescent="0.2">
      <c r="A4">
        <v>0.2044</v>
      </c>
      <c r="B4">
        <v>88.679599999999994</v>
      </c>
      <c r="C4">
        <v>0.38829999999999998</v>
      </c>
      <c r="D4">
        <v>90.0839</v>
      </c>
      <c r="E4">
        <f t="shared" si="0"/>
        <v>4378.6846129211226</v>
      </c>
    </row>
    <row r="5" spans="1:5" x14ac:dyDescent="0.2">
      <c r="A5">
        <v>0.25319999999999998</v>
      </c>
      <c r="B5">
        <v>258.38690000000003</v>
      </c>
      <c r="C5">
        <v>1</v>
      </c>
      <c r="D5">
        <v>79.933999999999997</v>
      </c>
      <c r="E5">
        <f t="shared" si="0"/>
        <v>3870.1652444454417</v>
      </c>
    </row>
    <row r="6" spans="1:5" x14ac:dyDescent="0.2">
      <c r="A6">
        <v>0.26769999999999999</v>
      </c>
      <c r="B6">
        <v>212.78559999999999</v>
      </c>
      <c r="C6">
        <v>0.74060000000000004</v>
      </c>
      <c r="D6">
        <v>100</v>
      </c>
      <c r="E6">
        <f t="shared" si="0"/>
        <v>3480.4986803618294</v>
      </c>
    </row>
    <row r="7" spans="1:5" x14ac:dyDescent="0.2">
      <c r="A7">
        <v>0.29060000000000002</v>
      </c>
      <c r="B7">
        <v>54.578499999999998</v>
      </c>
      <c r="C7">
        <v>0.23230000000000001</v>
      </c>
      <c r="D7">
        <v>65.598299999999995</v>
      </c>
      <c r="E7">
        <f t="shared" si="0"/>
        <v>4256.2547523292142</v>
      </c>
    </row>
    <row r="8" spans="1:5" x14ac:dyDescent="0.2">
      <c r="A8">
        <v>0.31280000000000002</v>
      </c>
      <c r="B8">
        <v>213.61080000000001</v>
      </c>
      <c r="C8">
        <v>0.81789999999999996</v>
      </c>
      <c r="D8">
        <v>69.808899999999994</v>
      </c>
      <c r="E8">
        <f t="shared" si="0"/>
        <v>3828.9262527924611</v>
      </c>
    </row>
    <row r="9" spans="1:5" x14ac:dyDescent="0.2">
      <c r="A9">
        <v>0.41039999999999999</v>
      </c>
      <c r="B9">
        <v>317.93810000000002</v>
      </c>
      <c r="C9">
        <v>0.99690000000000001</v>
      </c>
      <c r="D9">
        <v>99.781000000000006</v>
      </c>
      <c r="E9">
        <f t="shared" si="0"/>
        <v>3135.5160013851751</v>
      </c>
    </row>
    <row r="10" spans="1:5" x14ac:dyDescent="0.2">
      <c r="A10">
        <v>0.43430000000000002</v>
      </c>
      <c r="B10">
        <v>96.211500000000001</v>
      </c>
      <c r="C10">
        <v>0.45090000000000002</v>
      </c>
      <c r="D10">
        <v>49.7667</v>
      </c>
      <c r="E10">
        <f t="shared" si="0"/>
        <v>4686.5499446531867</v>
      </c>
    </row>
    <row r="11" spans="1:5" x14ac:dyDescent="0.2">
      <c r="A11">
        <v>0.67749999999999999</v>
      </c>
      <c r="B11">
        <v>334.22750000000002</v>
      </c>
      <c r="C11">
        <v>0.94279999999999997</v>
      </c>
      <c r="D11">
        <v>87.011499999999998</v>
      </c>
      <c r="E11">
        <f t="shared" si="0"/>
        <v>2820.8331151685602</v>
      </c>
    </row>
    <row r="12" spans="1:5" x14ac:dyDescent="0.2">
      <c r="A12">
        <v>1.0415000000000001</v>
      </c>
      <c r="B12">
        <v>143.3817</v>
      </c>
      <c r="C12">
        <v>0.99509999999999998</v>
      </c>
      <c r="D12">
        <v>96.829499999999996</v>
      </c>
      <c r="E12">
        <f t="shared" si="0"/>
        <v>6940.2162200615558</v>
      </c>
    </row>
    <row r="13" spans="1:5" x14ac:dyDescent="0.2">
      <c r="A13">
        <v>1.0573999999999999</v>
      </c>
      <c r="B13">
        <v>236.874</v>
      </c>
      <c r="C13">
        <v>0.55769999999999997</v>
      </c>
      <c r="D13">
        <v>99.7059</v>
      </c>
      <c r="E13">
        <f t="shared" si="0"/>
        <v>2354.4162719420451</v>
      </c>
    </row>
    <row r="14" spans="1:5" x14ac:dyDescent="0.2">
      <c r="A14">
        <v>1.2290000000000001</v>
      </c>
      <c r="B14">
        <v>372.49380000000002</v>
      </c>
      <c r="C14">
        <v>1</v>
      </c>
      <c r="D14">
        <v>53.486199999999997</v>
      </c>
      <c r="E14">
        <f t="shared" si="0"/>
        <v>2684.6084418049377</v>
      </c>
    </row>
    <row r="15" spans="1:5" x14ac:dyDescent="0.2">
      <c r="A15">
        <v>1.3846000000000001</v>
      </c>
      <c r="B15">
        <v>148.4718</v>
      </c>
      <c r="C15">
        <v>0.31269999999999998</v>
      </c>
      <c r="D15">
        <v>99.799499999999995</v>
      </c>
      <c r="E15">
        <f t="shared" si="0"/>
        <v>2106.1238565168601</v>
      </c>
    </row>
    <row r="16" spans="1:5" x14ac:dyDescent="0.2">
      <c r="A16">
        <v>1.5801000000000001</v>
      </c>
      <c r="B16">
        <v>53.837000000000003</v>
      </c>
      <c r="C16">
        <v>0.25440000000000002</v>
      </c>
      <c r="D16">
        <v>22.6157</v>
      </c>
      <c r="E16">
        <f t="shared" si="0"/>
        <v>4725.374742277616</v>
      </c>
    </row>
    <row r="17" spans="1:5" x14ac:dyDescent="0.2">
      <c r="A17">
        <v>1.9141999999999999</v>
      </c>
      <c r="B17">
        <v>451.69470000000001</v>
      </c>
      <c r="C17">
        <v>0.99939999999999996</v>
      </c>
      <c r="D17">
        <v>53.456699999999998</v>
      </c>
      <c r="E17">
        <f t="shared" si="0"/>
        <v>2212.5564014809115</v>
      </c>
    </row>
    <row r="18" spans="1:5" x14ac:dyDescent="0.2">
      <c r="A18">
        <v>2.4495</v>
      </c>
      <c r="B18">
        <v>340.16460000000001</v>
      </c>
      <c r="C18">
        <v>0.54220000000000002</v>
      </c>
      <c r="D18">
        <v>99.998900000000006</v>
      </c>
      <c r="E18">
        <f t="shared" si="0"/>
        <v>1593.9342306636258</v>
      </c>
    </row>
    <row r="19" spans="1:5" x14ac:dyDescent="0.2">
      <c r="A19">
        <v>2.8847</v>
      </c>
      <c r="B19">
        <v>331.37459999999999</v>
      </c>
      <c r="C19">
        <v>0.49249999999999999</v>
      </c>
      <c r="D19">
        <v>87.6815</v>
      </c>
      <c r="E19">
        <f t="shared" si="0"/>
        <v>1486.2334047328916</v>
      </c>
    </row>
    <row r="20" spans="1:5" x14ac:dyDescent="0.2">
      <c r="A20">
        <v>5.2689000000000004</v>
      </c>
      <c r="B20">
        <v>375.42349999999999</v>
      </c>
      <c r="C20">
        <v>0.35759999999999997</v>
      </c>
      <c r="D20">
        <v>74.312399999999997</v>
      </c>
      <c r="E20">
        <f t="shared" si="0"/>
        <v>952.52428257687643</v>
      </c>
    </row>
    <row r="21" spans="1:5" x14ac:dyDescent="0.2">
      <c r="A21">
        <v>5.9421999999999997</v>
      </c>
      <c r="B21">
        <v>397.53609999999998</v>
      </c>
      <c r="C21">
        <v>0.3145</v>
      </c>
      <c r="D21">
        <v>84.463499999999996</v>
      </c>
      <c r="E21">
        <f t="shared" si="0"/>
        <v>791.12312064237699</v>
      </c>
    </row>
    <row r="22" spans="1:5" x14ac:dyDescent="0.2">
      <c r="A22">
        <v>6.3634000000000004</v>
      </c>
      <c r="B22">
        <v>264.94729999999998</v>
      </c>
      <c r="C22">
        <v>0.78310000000000002</v>
      </c>
      <c r="D22">
        <v>13.0464</v>
      </c>
      <c r="E22">
        <f t="shared" si="0"/>
        <v>2955.682129993399</v>
      </c>
    </row>
    <row r="23" spans="1:5" x14ac:dyDescent="0.2">
      <c r="A23">
        <v>8.3076000000000008</v>
      </c>
      <c r="B23">
        <v>179.1163</v>
      </c>
      <c r="C23">
        <v>0.71609999999999996</v>
      </c>
      <c r="D23">
        <v>8.8382000000000005</v>
      </c>
      <c r="E23">
        <f t="shared" si="0"/>
        <v>3997.9611012509749</v>
      </c>
    </row>
    <row r="24" spans="1:5" x14ac:dyDescent="0.2">
      <c r="A24">
        <v>21.4209</v>
      </c>
      <c r="B24">
        <v>99.684299999999993</v>
      </c>
      <c r="C24">
        <v>7.7999999999999996E-3</v>
      </c>
      <c r="D24">
        <v>22.043399999999998</v>
      </c>
      <c r="E24">
        <f t="shared" si="0"/>
        <v>78.247025860642054</v>
      </c>
    </row>
    <row r="25" spans="1:5" x14ac:dyDescent="0.2">
      <c r="A25">
        <v>27.032499999999999</v>
      </c>
      <c r="B25">
        <v>343.12389999999999</v>
      </c>
      <c r="C25">
        <v>0.1341</v>
      </c>
      <c r="D25">
        <v>12.1487</v>
      </c>
      <c r="E25">
        <f t="shared" si="0"/>
        <v>390.82092503611671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9ADCE-38ED-7C4D-B2C1-F6B1FCEE2EE8}">
  <dimension ref="A1:S36"/>
  <sheetViews>
    <sheetView tabSelected="1" topLeftCell="C14" workbookViewId="0">
      <selection activeCell="O37" sqref="O37"/>
    </sheetView>
  </sheetViews>
  <sheetFormatPr baseColWidth="10" defaultRowHeight="16" x14ac:dyDescent="0.2"/>
  <cols>
    <col min="15" max="15" width="16.83203125" bestFit="1" customWidth="1"/>
  </cols>
  <sheetData>
    <row r="1" spans="1:19" x14ac:dyDescent="0.2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>
        <v>2410.8119999999999</v>
      </c>
      <c r="B2">
        <v>613.12099999999998</v>
      </c>
      <c r="C2">
        <v>12.055999999999999</v>
      </c>
      <c r="D2">
        <v>21.056999999999999</v>
      </c>
      <c r="E2">
        <v>10.127000000000001</v>
      </c>
      <c r="F2">
        <v>10.955</v>
      </c>
      <c r="G2">
        <f>A2-106</f>
        <v>2304.8119999999999</v>
      </c>
      <c r="H2">
        <f>B2-106</f>
        <v>507.12099999999998</v>
      </c>
      <c r="I2">
        <f>4/3*PI()*C2/2*D2/2*7.5</f>
        <v>1993.8368475101374</v>
      </c>
      <c r="J2">
        <f>4*PI()*(((C2*D2/4)^1.6075+(C2*7.5/2)^1.6075+(D2*7.5/2)^1.6075)/3)^(1/1.6075)</f>
        <v>797.61795732833457</v>
      </c>
      <c r="K2" s="1">
        <f>1-E2*F2/D2/C2</f>
        <v>0.56298790649414032</v>
      </c>
      <c r="L2">
        <f t="shared" ref="L2:M4" si="0">G2/452.7271</f>
        <v>5.0909521431343512</v>
      </c>
      <c r="M2">
        <f t="shared" si="0"/>
        <v>1.1201472145139975</v>
      </c>
      <c r="N2">
        <f>(L2-M2)*1E-21*6.022E+23*I2*K2</f>
        <v>2684157.4476319761</v>
      </c>
      <c r="O2">
        <f>N2/J2</f>
        <v>3365.2169224257559</v>
      </c>
      <c r="P2">
        <f>3000*M2/(M2+0.3)</f>
        <v>2366.2628840151633</v>
      </c>
      <c r="Q2">
        <f>1-M2/L2</f>
        <v>0.77997294356329272</v>
      </c>
    </row>
    <row r="3" spans="1:19" x14ac:dyDescent="0.2">
      <c r="A3">
        <v>260.08600000000001</v>
      </c>
      <c r="B3">
        <v>186.92699999999999</v>
      </c>
      <c r="C3">
        <v>29.824999999999999</v>
      </c>
      <c r="D3">
        <v>11.285</v>
      </c>
      <c r="E3">
        <v>14.826000000000001</v>
      </c>
      <c r="F3">
        <v>8.8040000000000003</v>
      </c>
      <c r="G3">
        <f t="shared" ref="G3:G18" si="1">A3-106</f>
        <v>154.08600000000001</v>
      </c>
      <c r="H3">
        <f t="shared" ref="H3:H18" si="2">B3-106</f>
        <v>80.926999999999992</v>
      </c>
      <c r="I3">
        <f>4/3*PI()*C3/2*D3/2*7.5</f>
        <v>2643.4548502026655</v>
      </c>
      <c r="J3">
        <f>4*PI()*(((C3*D3/4)^1.6075+(C3*7.5/2)^1.6075+(D3*7.5/2)^1.6075)/3)^(1/1.6075)</f>
        <v>1037.8269371894953</v>
      </c>
      <c r="K3" s="1">
        <f>1-E3*F3/D3/C3</f>
        <v>0.61218731182228625</v>
      </c>
      <c r="L3">
        <f t="shared" si="0"/>
        <v>0.34035073226232759</v>
      </c>
      <c r="M3">
        <f t="shared" si="0"/>
        <v>0.17875448587018536</v>
      </c>
      <c r="N3">
        <f>(L3-M3)*1E-21*6.022E+23*I3*K3</f>
        <v>157481.02800155303</v>
      </c>
      <c r="O3">
        <f>N3/J3</f>
        <v>151.74112596077163</v>
      </c>
      <c r="P3">
        <f>3000*M3/(M3+0.3)</f>
        <v>1120.1220530306725</v>
      </c>
      <c r="Q3">
        <f>1-M3/L3</f>
        <v>0.47479329724958796</v>
      </c>
    </row>
    <row r="4" spans="1:19" x14ac:dyDescent="0.2">
      <c r="A4">
        <v>184.03</v>
      </c>
      <c r="B4">
        <v>144.495</v>
      </c>
      <c r="C4">
        <v>11.581</v>
      </c>
      <c r="D4">
        <v>26.111999999999998</v>
      </c>
      <c r="E4">
        <v>8.3689999999999998</v>
      </c>
      <c r="F4">
        <v>14.125</v>
      </c>
      <c r="G4">
        <f t="shared" si="1"/>
        <v>78.03</v>
      </c>
      <c r="H4">
        <f t="shared" si="2"/>
        <v>38.495000000000005</v>
      </c>
      <c r="I4">
        <f>4/3*PI()*C4/2*D4/2*7.5</f>
        <v>2375.0681735454627</v>
      </c>
      <c r="J4">
        <f>4*PI()*(((C4*D4/4)^1.6075+(C4*7.5/2)^1.6075+(D4*7.5/2)^1.6075)/3)^(1/1.6075)</f>
        <v>935.34809970571985</v>
      </c>
      <c r="K4" s="1">
        <f>1-E4*F4/D4/C4</f>
        <v>0.60909085936798946</v>
      </c>
      <c r="L4">
        <f t="shared" si="0"/>
        <v>0.17235548744486467</v>
      </c>
      <c r="M4">
        <f t="shared" si="0"/>
        <v>8.5029148906703406E-2</v>
      </c>
      <c r="N4">
        <f>(L4-M4)*1E-21*6.022E+23*I4*K4</f>
        <v>76075.385988990151</v>
      </c>
      <c r="O4">
        <f>N4/J4</f>
        <v>81.333768693094115</v>
      </c>
      <c r="P4">
        <f>3000*M4/(M4+0.3)</f>
        <v>662.51463673447904</v>
      </c>
      <c r="Q4">
        <f>1-M4/L4</f>
        <v>0.50666410354991664</v>
      </c>
    </row>
    <row r="5" spans="1:19" x14ac:dyDescent="0.2">
      <c r="A5">
        <v>1384.818</v>
      </c>
      <c r="B5">
        <v>346.13499999999999</v>
      </c>
      <c r="C5">
        <v>11.628</v>
      </c>
      <c r="D5">
        <v>27.09</v>
      </c>
      <c r="E5">
        <v>10.349</v>
      </c>
      <c r="F5">
        <v>18.167000000000002</v>
      </c>
      <c r="G5">
        <f t="shared" si="1"/>
        <v>1278.818</v>
      </c>
      <c r="H5">
        <f t="shared" si="2"/>
        <v>240.13499999999999</v>
      </c>
      <c r="I5">
        <f t="shared" ref="I5:I15" si="3">4/3*PI()*C5/2*D5/2*7.5</f>
        <v>2474.0240067356794</v>
      </c>
      <c r="J5">
        <f t="shared" ref="J5:J15" si="4">4*PI()*(((C5*D5/4)^1.6075+(C5*7.5/2)^1.6075+(D5*7.5/2)^1.6075)/3)^(1/1.6075)</f>
        <v>967.38917412130309</v>
      </c>
      <c r="K5" s="1">
        <f t="shared" ref="K5:K15" si="5">1-E5*F5/D5/C5</f>
        <v>0.40314673355629027</v>
      </c>
      <c r="L5">
        <f t="shared" ref="L5:L14" si="6">G5/452.7271</f>
        <v>2.8246994712708826</v>
      </c>
      <c r="M5">
        <f>H5/452.7271</f>
        <v>0.53041887706744306</v>
      </c>
      <c r="N5">
        <f t="shared" ref="N5:N14" si="7">(L5-M5)*1E-21*6.022E+23*I5*K5</f>
        <v>1378016.2461853574</v>
      </c>
      <c r="O5">
        <f t="shared" ref="O5:O14" si="8">N5/J5</f>
        <v>1424.4693687388369</v>
      </c>
      <c r="P5">
        <f t="shared" ref="P5:P11" si="9">3000*M5/(M5+0.3)</f>
        <v>1916.209608362617</v>
      </c>
      <c r="Q5">
        <f t="shared" ref="Q5:Q15" si="10">1-M5/L5</f>
        <v>0.8122211291989947</v>
      </c>
    </row>
    <row r="6" spans="1:19" x14ac:dyDescent="0.2">
      <c r="A6">
        <v>2350.4319999999998</v>
      </c>
      <c r="B6">
        <v>565.43100000000004</v>
      </c>
      <c r="C6">
        <v>17.431999999999999</v>
      </c>
      <c r="D6">
        <v>21.164000000000001</v>
      </c>
      <c r="E6">
        <v>10.113</v>
      </c>
      <c r="F6">
        <v>17.067</v>
      </c>
      <c r="G6">
        <f t="shared" si="1"/>
        <v>2244.4319999999998</v>
      </c>
      <c r="H6">
        <f t="shared" si="2"/>
        <v>459.43100000000004</v>
      </c>
      <c r="I6">
        <f t="shared" si="3"/>
        <v>2897.5761043986313</v>
      </c>
      <c r="J6">
        <f t="shared" si="4"/>
        <v>998.42603130884197</v>
      </c>
      <c r="K6" s="1">
        <f t="shared" si="5"/>
        <v>0.53216552116563598</v>
      </c>
      <c r="L6">
        <f t="shared" si="6"/>
        <v>4.9575826143387483</v>
      </c>
      <c r="M6">
        <f>H6/452.7271</f>
        <v>1.0148078168945487</v>
      </c>
      <c r="N6">
        <f t="shared" si="7"/>
        <v>3661207.2004354806</v>
      </c>
      <c r="O6">
        <f t="shared" si="8"/>
        <v>3666.9789104316369</v>
      </c>
      <c r="P6">
        <f t="shared" si="9"/>
        <v>2315.4893145328915</v>
      </c>
      <c r="Q6">
        <f t="shared" si="10"/>
        <v>0.79530188484213382</v>
      </c>
    </row>
    <row r="7" spans="1:19" x14ac:dyDescent="0.2">
      <c r="A7">
        <v>3298.4180000000001</v>
      </c>
      <c r="B7">
        <v>625.54499999999996</v>
      </c>
      <c r="C7">
        <v>14.093999999999999</v>
      </c>
      <c r="D7">
        <v>28.106999999999999</v>
      </c>
      <c r="E7">
        <v>10.833</v>
      </c>
      <c r="F7">
        <v>17.184000000000001</v>
      </c>
      <c r="G7">
        <f t="shared" si="1"/>
        <v>3192.4180000000001</v>
      </c>
      <c r="H7">
        <f t="shared" si="2"/>
        <v>519.54499999999996</v>
      </c>
      <c r="I7">
        <f t="shared" si="3"/>
        <v>3111.2767400135858</v>
      </c>
      <c r="J7">
        <f t="shared" si="4"/>
        <v>1102.6874741767458</v>
      </c>
      <c r="K7" s="1">
        <f t="shared" si="5"/>
        <v>0.53007965682682856</v>
      </c>
      <c r="L7">
        <f t="shared" si="6"/>
        <v>7.0515283931534034</v>
      </c>
      <c r="M7">
        <f>H7/452.7271</f>
        <v>1.1475897952651828</v>
      </c>
      <c r="N7">
        <f t="shared" si="7"/>
        <v>5863573.3572868863</v>
      </c>
      <c r="O7">
        <f t="shared" si="8"/>
        <v>5317.5296669299387</v>
      </c>
      <c r="P7">
        <f t="shared" si="9"/>
        <v>2378.2769103901219</v>
      </c>
      <c r="Q7">
        <f t="shared" si="10"/>
        <v>0.83725658732659702</v>
      </c>
    </row>
    <row r="8" spans="1:19" x14ac:dyDescent="0.2">
      <c r="A8">
        <v>246.09</v>
      </c>
      <c r="B8">
        <v>147.52600000000001</v>
      </c>
      <c r="C8">
        <v>11.246</v>
      </c>
      <c r="D8">
        <v>24.527999999999999</v>
      </c>
      <c r="E8">
        <v>9.9689999999999994</v>
      </c>
      <c r="F8">
        <v>17.175999999999998</v>
      </c>
      <c r="G8">
        <f t="shared" si="1"/>
        <v>140.09</v>
      </c>
      <c r="H8">
        <f t="shared" si="2"/>
        <v>41.52600000000001</v>
      </c>
      <c r="I8">
        <f t="shared" si="3"/>
        <v>2166.4571222328459</v>
      </c>
      <c r="J8">
        <f t="shared" si="4"/>
        <v>874.19573660623701</v>
      </c>
      <c r="K8" s="1">
        <f t="shared" si="5"/>
        <v>0.37925474175988838</v>
      </c>
      <c r="L8">
        <f t="shared" si="6"/>
        <v>0.30943586102974618</v>
      </c>
      <c r="M8">
        <f>H8/452.7271</f>
        <v>9.1724131380692714E-2</v>
      </c>
      <c r="N8">
        <f t="shared" si="7"/>
        <v>107721.82357381837</v>
      </c>
      <c r="O8">
        <f t="shared" si="8"/>
        <v>123.22391778300263</v>
      </c>
      <c r="P8">
        <f t="shared" si="9"/>
        <v>702.46475031341618</v>
      </c>
      <c r="Q8">
        <f t="shared" si="10"/>
        <v>0.70357627239631659</v>
      </c>
    </row>
    <row r="9" spans="1:19" x14ac:dyDescent="0.2">
      <c r="A9">
        <v>237.25899999999999</v>
      </c>
      <c r="B9">
        <v>134.21100000000001</v>
      </c>
      <c r="C9">
        <v>12.715999999999999</v>
      </c>
      <c r="D9">
        <v>36.023000000000003</v>
      </c>
      <c r="E9">
        <v>12.026999999999999</v>
      </c>
      <c r="F9">
        <v>21.289000000000001</v>
      </c>
      <c r="G9">
        <f t="shared" si="1"/>
        <v>131.25899999999999</v>
      </c>
      <c r="H9">
        <f t="shared" si="2"/>
        <v>28.211000000000013</v>
      </c>
      <c r="I9">
        <f t="shared" si="3"/>
        <v>3597.661334774828</v>
      </c>
      <c r="J9">
        <f t="shared" si="4"/>
        <v>1300.2701405489786</v>
      </c>
      <c r="K9" s="1">
        <f t="shared" si="5"/>
        <v>0.44103813973940686</v>
      </c>
      <c r="L9">
        <f t="shared" si="6"/>
        <v>0.28992962868801092</v>
      </c>
      <c r="M9">
        <f t="shared" ref="M9:M14" si="11">H9/452.7271</f>
        <v>6.231347758947943E-2</v>
      </c>
      <c r="N9">
        <f t="shared" si="7"/>
        <v>217490.48054780354</v>
      </c>
      <c r="O9">
        <f t="shared" si="8"/>
        <v>167.26561178739234</v>
      </c>
      <c r="P9">
        <f t="shared" si="9"/>
        <v>515.96323165281706</v>
      </c>
      <c r="Q9">
        <f t="shared" si="10"/>
        <v>0.78507378541661899</v>
      </c>
    </row>
    <row r="10" spans="1:19" x14ac:dyDescent="0.2">
      <c r="A10">
        <v>117.68300000000001</v>
      </c>
      <c r="B10">
        <v>110.874</v>
      </c>
      <c r="C10">
        <v>16.106000000000002</v>
      </c>
      <c r="D10">
        <v>30.771000000000001</v>
      </c>
      <c r="E10">
        <v>11.84</v>
      </c>
      <c r="F10">
        <v>19.302</v>
      </c>
      <c r="G10">
        <f t="shared" si="1"/>
        <v>11.683000000000007</v>
      </c>
      <c r="H10">
        <f t="shared" si="2"/>
        <v>4.8739999999999952</v>
      </c>
      <c r="I10">
        <f t="shared" si="3"/>
        <v>3892.4154378435182</v>
      </c>
      <c r="J10">
        <f t="shared" si="4"/>
        <v>1286.2990023397003</v>
      </c>
      <c r="K10" s="1">
        <f t="shared" si="5"/>
        <v>0.53886858633407053</v>
      </c>
      <c r="L10">
        <f t="shared" si="6"/>
        <v>2.5805833138771696E-2</v>
      </c>
      <c r="M10">
        <f t="shared" si="11"/>
        <v>1.0765867561274761E-2</v>
      </c>
      <c r="N10">
        <f t="shared" si="7"/>
        <v>18997.20226325699</v>
      </c>
      <c r="O10">
        <f t="shared" si="8"/>
        <v>14.768885172655988</v>
      </c>
      <c r="P10">
        <f t="shared" si="9"/>
        <v>103.92905416955435</v>
      </c>
      <c r="Q10">
        <f t="shared" si="10"/>
        <v>0.58281263374133419</v>
      </c>
    </row>
    <row r="11" spans="1:19" x14ac:dyDescent="0.2">
      <c r="A11">
        <v>1274.3900000000001</v>
      </c>
      <c r="B11">
        <v>236.029</v>
      </c>
      <c r="C11">
        <v>17.186</v>
      </c>
      <c r="D11">
        <v>19.559000000000001</v>
      </c>
      <c r="E11">
        <v>13.643000000000001</v>
      </c>
      <c r="F11">
        <v>14.042999999999999</v>
      </c>
      <c r="G11">
        <f t="shared" si="1"/>
        <v>1168.3900000000001</v>
      </c>
      <c r="H11">
        <f t="shared" si="2"/>
        <v>130.029</v>
      </c>
      <c r="I11">
        <f t="shared" si="3"/>
        <v>2640.0450362222941</v>
      </c>
      <c r="J11">
        <f t="shared" si="4"/>
        <v>932.49916424407741</v>
      </c>
      <c r="K11" s="1">
        <f t="shared" si="5"/>
        <v>0.43003482520997272</v>
      </c>
      <c r="L11">
        <f t="shared" si="6"/>
        <v>2.5807821091337364</v>
      </c>
      <c r="M11">
        <f t="shared" si="11"/>
        <v>0.28721276018157516</v>
      </c>
      <c r="N11">
        <f t="shared" si="7"/>
        <v>1568077.7408280913</v>
      </c>
      <c r="O11">
        <f t="shared" si="8"/>
        <v>1681.5862157895233</v>
      </c>
      <c r="P11">
        <f t="shared" si="9"/>
        <v>1467.3357579598473</v>
      </c>
      <c r="Q11">
        <f t="shared" si="10"/>
        <v>0.88871096123725812</v>
      </c>
    </row>
    <row r="12" spans="1:19" x14ac:dyDescent="0.2">
      <c r="A12">
        <v>3537.7739999999999</v>
      </c>
      <c r="B12">
        <v>1174.8230000000001</v>
      </c>
      <c r="C12">
        <v>13.503</v>
      </c>
      <c r="D12">
        <v>30.664999999999999</v>
      </c>
      <c r="E12">
        <v>10.73</v>
      </c>
      <c r="F12">
        <v>15.45</v>
      </c>
      <c r="G12">
        <f t="shared" si="1"/>
        <v>3431.7739999999999</v>
      </c>
      <c r="H12">
        <f t="shared" si="2"/>
        <v>1068.8230000000001</v>
      </c>
      <c r="I12">
        <f t="shared" si="3"/>
        <v>3252.0942089190885</v>
      </c>
      <c r="J12">
        <f t="shared" si="4"/>
        <v>1161.6268324395066</v>
      </c>
      <c r="K12" s="1">
        <f t="shared" si="5"/>
        <v>0.59963604660130776</v>
      </c>
      <c r="L12">
        <f t="shared" si="6"/>
        <v>7.5802265868334366</v>
      </c>
      <c r="M12">
        <f t="shared" si="11"/>
        <v>2.3608549167920367</v>
      </c>
      <c r="N12">
        <f t="shared" si="7"/>
        <v>6129285.1367372926</v>
      </c>
      <c r="O12">
        <f t="shared" si="8"/>
        <v>5276.466560147649</v>
      </c>
      <c r="P12">
        <f t="shared" ref="P12:P31" si="12">3000*M12/(M12+0.3)</f>
        <v>2661.7628438437928</v>
      </c>
      <c r="Q12">
        <f t="shared" si="10"/>
        <v>0.68855087776759194</v>
      </c>
    </row>
    <row r="13" spans="1:19" x14ac:dyDescent="0.2">
      <c r="A13">
        <v>340.55500000000001</v>
      </c>
      <c r="B13">
        <v>167.46799999999999</v>
      </c>
      <c r="C13">
        <v>13.468999999999999</v>
      </c>
      <c r="D13">
        <v>37.146000000000001</v>
      </c>
      <c r="E13">
        <v>9.6419999999999995</v>
      </c>
      <c r="F13">
        <v>22.291</v>
      </c>
      <c r="G13">
        <f t="shared" si="1"/>
        <v>234.55500000000001</v>
      </c>
      <c r="H13">
        <f t="shared" si="2"/>
        <v>61.467999999999989</v>
      </c>
      <c r="I13">
        <f t="shared" si="3"/>
        <v>3929.4999599157732</v>
      </c>
      <c r="J13">
        <f t="shared" si="4"/>
        <v>1375.765565814281</v>
      </c>
      <c r="K13" s="1">
        <f t="shared" si="5"/>
        <v>0.5704148385797192</v>
      </c>
      <c r="L13">
        <f t="shared" si="6"/>
        <v>0.51809357116019783</v>
      </c>
      <c r="M13">
        <f t="shared" si="11"/>
        <v>0.13577274256389774</v>
      </c>
      <c r="N13">
        <f t="shared" si="7"/>
        <v>516055.97787989618</v>
      </c>
      <c r="O13">
        <f t="shared" si="8"/>
        <v>375.10458954862389</v>
      </c>
      <c r="P13">
        <f t="shared" si="12"/>
        <v>934.70331644703037</v>
      </c>
      <c r="Q13">
        <f t="shared" si="10"/>
        <v>0.73793779710515661</v>
      </c>
    </row>
    <row r="14" spans="1:19" x14ac:dyDescent="0.2">
      <c r="A14">
        <v>608.52599999999995</v>
      </c>
      <c r="B14">
        <v>271.49299999999999</v>
      </c>
      <c r="C14">
        <v>12.875</v>
      </c>
      <c r="D14">
        <v>40.786000000000001</v>
      </c>
      <c r="E14">
        <v>12.32</v>
      </c>
      <c r="F14">
        <v>15.781000000000001</v>
      </c>
      <c r="G14">
        <f t="shared" si="1"/>
        <v>502.52599999999995</v>
      </c>
      <c r="H14">
        <f t="shared" si="2"/>
        <v>165.49299999999999</v>
      </c>
      <c r="I14">
        <f t="shared" si="3"/>
        <v>4124.2808721372721</v>
      </c>
      <c r="J14">
        <f t="shared" si="4"/>
        <v>1464.9830135451434</v>
      </c>
      <c r="K14" s="1">
        <f t="shared" si="5"/>
        <v>0.62975698400222047</v>
      </c>
      <c r="L14">
        <f t="shared" si="6"/>
        <v>1.1099976122480848</v>
      </c>
      <c r="M14">
        <f t="shared" si="11"/>
        <v>0.36554692661428928</v>
      </c>
      <c r="N14">
        <f t="shared" si="7"/>
        <v>1164388.5118045153</v>
      </c>
      <c r="O14">
        <f t="shared" si="8"/>
        <v>794.81366066271778</v>
      </c>
      <c r="P14">
        <f t="shared" si="12"/>
        <v>1647.7287115149049</v>
      </c>
      <c r="Q14">
        <f t="shared" si="10"/>
        <v>0.67067773607733727</v>
      </c>
    </row>
    <row r="15" spans="1:19" x14ac:dyDescent="0.2">
      <c r="A15">
        <v>3686.308</v>
      </c>
      <c r="B15">
        <v>1709.075</v>
      </c>
      <c r="C15">
        <v>7.0220000000000002</v>
      </c>
      <c r="D15">
        <v>23.69</v>
      </c>
      <c r="E15">
        <v>5.2450000000000001</v>
      </c>
      <c r="F15">
        <v>15.997</v>
      </c>
      <c r="G15">
        <f t="shared" si="1"/>
        <v>3580.308</v>
      </c>
      <c r="H15">
        <f t="shared" si="2"/>
        <v>1603.075</v>
      </c>
      <c r="I15">
        <f t="shared" si="3"/>
        <v>1306.5191125099834</v>
      </c>
      <c r="J15">
        <f t="shared" si="4"/>
        <v>706.17338147487862</v>
      </c>
      <c r="K15" s="1">
        <f t="shared" si="5"/>
        <v>0.49561965836370991</v>
      </c>
      <c r="P15">
        <f t="shared" si="12"/>
        <v>0</v>
      </c>
      <c r="Q15" t="e">
        <f t="shared" si="10"/>
        <v>#DIV/0!</v>
      </c>
    </row>
    <row r="16" spans="1:19" x14ac:dyDescent="0.2">
      <c r="A16">
        <v>184.92599999999999</v>
      </c>
      <c r="B16">
        <v>128.81</v>
      </c>
      <c r="C16">
        <v>24.116</v>
      </c>
      <c r="D16">
        <v>39.442999999999998</v>
      </c>
      <c r="E16">
        <v>18.760000000000002</v>
      </c>
      <c r="F16">
        <v>22.75</v>
      </c>
      <c r="G16">
        <f t="shared" si="1"/>
        <v>78.925999999999988</v>
      </c>
      <c r="H16">
        <f t="shared" si="2"/>
        <v>22.810000000000002</v>
      </c>
      <c r="I16">
        <f t="shared" ref="I16:I31" si="13">4/3*PI()*C16/2*D16/2*7.5</f>
        <v>7470.7653554528397</v>
      </c>
      <c r="J16">
        <f t="shared" ref="J16:J31" si="14">4*PI()*(((C16*D16/4)^1.6075+(C16*7.5/2)^1.6075+(D16*7.5/2)^1.6075)/3)^(1/1.6075)</f>
        <v>2081.4949709776256</v>
      </c>
      <c r="K16" s="1">
        <f t="shared" ref="K16:K31" si="15">1-E16*F16/D16/C16</f>
        <v>0.55131761445065641</v>
      </c>
      <c r="L16">
        <f t="shared" ref="L16:L27" si="16">G16/452.7271</f>
        <v>0.17433460466581299</v>
      </c>
      <c r="M16">
        <f t="shared" ref="M16:M27" si="17">H16/452.7271</f>
        <v>5.0383553359187032E-2</v>
      </c>
      <c r="N16">
        <f t="shared" ref="N16:N27" si="18">(L16-M16)*1E-21*6.022E+23*I16*K16</f>
        <v>307438.27186291432</v>
      </c>
      <c r="O16">
        <f t="shared" ref="O16:O27" si="19">N16/J16</f>
        <v>147.70070365268205</v>
      </c>
      <c r="P16">
        <f t="shared" si="12"/>
        <v>431.38628690888567</v>
      </c>
      <c r="Q16">
        <f t="shared" ref="Q16:Q31" si="20">1-M16/L16</f>
        <v>0.71099510934292875</v>
      </c>
    </row>
    <row r="17" spans="1:19" x14ac:dyDescent="0.2">
      <c r="A17">
        <v>366.89299999999997</v>
      </c>
      <c r="B17">
        <v>217.37100000000001</v>
      </c>
      <c r="C17">
        <v>17.888999999999999</v>
      </c>
      <c r="D17">
        <v>30.715</v>
      </c>
      <c r="E17">
        <v>15.516</v>
      </c>
      <c r="F17">
        <v>19.652999999999999</v>
      </c>
      <c r="G17">
        <f t="shared" si="1"/>
        <v>260.89299999999997</v>
      </c>
      <c r="H17">
        <f t="shared" si="2"/>
        <v>111.37100000000001</v>
      </c>
      <c r="I17">
        <f t="shared" si="13"/>
        <v>4315.4537358819571</v>
      </c>
      <c r="J17">
        <f t="shared" si="14"/>
        <v>1370.1159402740707</v>
      </c>
      <c r="K17" s="1">
        <f t="shared" si="15"/>
        <v>0.44502676156227272</v>
      </c>
      <c r="L17">
        <f t="shared" si="16"/>
        <v>0.57626989857686883</v>
      </c>
      <c r="M17">
        <f t="shared" si="17"/>
        <v>0.24600029465874698</v>
      </c>
      <c r="N17">
        <f t="shared" si="18"/>
        <v>381963.57529630116</v>
      </c>
      <c r="O17">
        <f t="shared" si="19"/>
        <v>278.78193667310751</v>
      </c>
      <c r="P17">
        <f t="shared" si="12"/>
        <v>1351.6492412105663</v>
      </c>
      <c r="Q17">
        <f t="shared" si="20"/>
        <v>0.57311618172967449</v>
      </c>
    </row>
    <row r="18" spans="1:19" x14ac:dyDescent="0.2">
      <c r="A18">
        <v>357.50599999999997</v>
      </c>
      <c r="B18">
        <v>175.71899999999999</v>
      </c>
      <c r="C18">
        <v>18.436</v>
      </c>
      <c r="D18">
        <v>32.073999999999998</v>
      </c>
      <c r="E18">
        <v>15.321</v>
      </c>
      <c r="F18">
        <v>18.547000000000001</v>
      </c>
      <c r="G18">
        <f t="shared" si="1"/>
        <v>251.50599999999997</v>
      </c>
      <c r="H18">
        <f t="shared" si="2"/>
        <v>69.718999999999994</v>
      </c>
      <c r="I18">
        <f t="shared" si="13"/>
        <v>4644.1870773264063</v>
      </c>
      <c r="J18">
        <f t="shared" si="14"/>
        <v>1449.1537628320168</v>
      </c>
      <c r="K18" s="1">
        <f t="shared" si="15"/>
        <v>0.51944736801624658</v>
      </c>
      <c r="L18">
        <f t="shared" si="16"/>
        <v>0.55553555331677729</v>
      </c>
      <c r="M18">
        <f t="shared" si="17"/>
        <v>0.1539978499188584</v>
      </c>
      <c r="N18">
        <f t="shared" si="18"/>
        <v>583335.40678450046</v>
      </c>
      <c r="O18">
        <f t="shared" si="19"/>
        <v>402.53520485259895</v>
      </c>
      <c r="P18">
        <f t="shared" si="12"/>
        <v>1017.6117570582016</v>
      </c>
      <c r="Q18">
        <f t="shared" si="20"/>
        <v>0.72279388960899538</v>
      </c>
    </row>
    <row r="19" spans="1:19" x14ac:dyDescent="0.2">
      <c r="A19">
        <v>2497.268</v>
      </c>
      <c r="B19">
        <v>870.83900000000006</v>
      </c>
      <c r="C19">
        <v>9.3510000000000009</v>
      </c>
      <c r="D19">
        <v>21.265000000000001</v>
      </c>
      <c r="E19">
        <v>6.7169999999999996</v>
      </c>
      <c r="F19">
        <v>11.63</v>
      </c>
      <c r="G19">
        <f t="shared" ref="G19:H24" si="21">A19-106</f>
        <v>2391.268</v>
      </c>
      <c r="H19">
        <f t="shared" si="21"/>
        <v>764.83900000000006</v>
      </c>
      <c r="I19">
        <f t="shared" si="13"/>
        <v>1561.7565117439165</v>
      </c>
      <c r="J19">
        <f t="shared" si="14"/>
        <v>712.73368961594372</v>
      </c>
      <c r="K19" s="1">
        <f t="shared" si="15"/>
        <v>0.60714560240592585</v>
      </c>
      <c r="L19">
        <f t="shared" si="16"/>
        <v>5.2819192842663938</v>
      </c>
      <c r="M19">
        <f t="shared" si="17"/>
        <v>1.6894040582063676</v>
      </c>
      <c r="N19">
        <f t="shared" si="18"/>
        <v>2051377.3112479101</v>
      </c>
      <c r="O19">
        <f t="shared" si="19"/>
        <v>2878.1820491091057</v>
      </c>
      <c r="P19">
        <f t="shared" si="12"/>
        <v>2547.6032149992529</v>
      </c>
      <c r="Q19">
        <f t="shared" si="20"/>
        <v>0.68015337469493176</v>
      </c>
    </row>
    <row r="20" spans="1:19" x14ac:dyDescent="0.2">
      <c r="A20">
        <v>2226.1179999999999</v>
      </c>
      <c r="B20">
        <v>494.76499999999999</v>
      </c>
      <c r="C20">
        <v>12.128</v>
      </c>
      <c r="D20">
        <v>22.024000000000001</v>
      </c>
      <c r="E20">
        <v>10.337</v>
      </c>
      <c r="F20">
        <v>15.91</v>
      </c>
      <c r="G20">
        <f t="shared" si="21"/>
        <v>2120.1179999999999</v>
      </c>
      <c r="H20">
        <f t="shared" si="21"/>
        <v>388.76499999999999</v>
      </c>
      <c r="I20">
        <f t="shared" si="13"/>
        <v>2097.8540377926997</v>
      </c>
      <c r="J20">
        <f t="shared" si="14"/>
        <v>829.81856882342379</v>
      </c>
      <c r="K20" s="1">
        <f t="shared" si="15"/>
        <v>0.38428560214234986</v>
      </c>
      <c r="L20">
        <f t="shared" si="16"/>
        <v>4.6829933529492713</v>
      </c>
      <c r="M20">
        <f t="shared" si="17"/>
        <v>0.85871819910935299</v>
      </c>
      <c r="N20">
        <f t="shared" si="18"/>
        <v>1856603.9255168582</v>
      </c>
      <c r="O20">
        <f t="shared" si="19"/>
        <v>2237.3612681977993</v>
      </c>
      <c r="P20">
        <f t="shared" si="12"/>
        <v>2223.2796544562921</v>
      </c>
      <c r="Q20">
        <f t="shared" si="20"/>
        <v>0.81663048943502203</v>
      </c>
    </row>
    <row r="21" spans="1:19" x14ac:dyDescent="0.2">
      <c r="A21">
        <v>205.81700000000001</v>
      </c>
      <c r="B21">
        <v>178.02500000000001</v>
      </c>
      <c r="C21">
        <v>13.395</v>
      </c>
      <c r="D21">
        <v>21.283999999999999</v>
      </c>
      <c r="E21">
        <v>10.211</v>
      </c>
      <c r="F21">
        <v>14.083</v>
      </c>
      <c r="G21">
        <f t="shared" si="21"/>
        <v>99.817000000000007</v>
      </c>
      <c r="H21">
        <f t="shared" si="21"/>
        <v>72.025000000000006</v>
      </c>
      <c r="I21">
        <f t="shared" si="13"/>
        <v>2239.163723581185</v>
      </c>
      <c r="J21">
        <f t="shared" si="14"/>
        <v>852.17560461078858</v>
      </c>
      <c r="K21" s="1">
        <f t="shared" si="15"/>
        <v>0.49560881585138195</v>
      </c>
      <c r="L21">
        <f t="shared" si="16"/>
        <v>0.22047940138772343</v>
      </c>
      <c r="M21">
        <f t="shared" si="17"/>
        <v>0.15909142615937946</v>
      </c>
      <c r="N21">
        <f t="shared" si="18"/>
        <v>41025.032418054005</v>
      </c>
      <c r="O21">
        <f t="shared" si="19"/>
        <v>48.141524113203445</v>
      </c>
      <c r="P21">
        <f t="shared" si="12"/>
        <v>1039.6061683636115</v>
      </c>
      <c r="Q21">
        <f t="shared" si="20"/>
        <v>0.27842952603263971</v>
      </c>
    </row>
    <row r="22" spans="1:19" x14ac:dyDescent="0.2">
      <c r="A22">
        <v>209.56200000000001</v>
      </c>
      <c r="B22">
        <v>180.56200000000001</v>
      </c>
      <c r="C22">
        <v>12.182</v>
      </c>
      <c r="D22">
        <v>15.452</v>
      </c>
      <c r="E22">
        <v>8.6460000000000008</v>
      </c>
      <c r="F22">
        <v>12.349</v>
      </c>
      <c r="G22">
        <f t="shared" si="21"/>
        <v>103.56200000000001</v>
      </c>
      <c r="H22">
        <f t="shared" si="21"/>
        <v>74.562000000000012</v>
      </c>
      <c r="I22">
        <f t="shared" si="13"/>
        <v>1478.4041603039718</v>
      </c>
      <c r="J22">
        <f t="shared" si="14"/>
        <v>633.45796564900002</v>
      </c>
      <c r="K22" s="1">
        <f t="shared" si="15"/>
        <v>0.43279019817350384</v>
      </c>
      <c r="L22">
        <f t="shared" si="16"/>
        <v>0.22875149289715593</v>
      </c>
      <c r="M22">
        <f t="shared" si="17"/>
        <v>0.16469524355842627</v>
      </c>
      <c r="N22">
        <f t="shared" si="18"/>
        <v>24681.57384646287</v>
      </c>
      <c r="O22">
        <f t="shared" si="19"/>
        <v>38.963238580756858</v>
      </c>
      <c r="P22">
        <f t="shared" si="12"/>
        <v>1063.2467999710809</v>
      </c>
      <c r="Q22">
        <f t="shared" si="20"/>
        <v>0.28002549197582127</v>
      </c>
    </row>
    <row r="23" spans="1:19" x14ac:dyDescent="0.2">
      <c r="A23">
        <v>178.89099999999999</v>
      </c>
      <c r="B23">
        <v>165.34800000000001</v>
      </c>
      <c r="C23">
        <v>7.37</v>
      </c>
      <c r="D23">
        <v>19.111000000000001</v>
      </c>
      <c r="E23">
        <v>5.633</v>
      </c>
      <c r="F23">
        <v>12.567</v>
      </c>
      <c r="G23">
        <f t="shared" si="21"/>
        <v>72.890999999999991</v>
      </c>
      <c r="H23">
        <f t="shared" si="21"/>
        <v>59.348000000000013</v>
      </c>
      <c r="I23">
        <f t="shared" si="13"/>
        <v>1106.2181549607524</v>
      </c>
      <c r="J23">
        <f t="shared" si="14"/>
        <v>593.65223655906254</v>
      </c>
      <c r="K23" s="1">
        <f t="shared" si="15"/>
        <v>0.49740233572245618</v>
      </c>
      <c r="L23">
        <f t="shared" si="16"/>
        <v>0.16100427829480496</v>
      </c>
      <c r="M23">
        <f t="shared" si="17"/>
        <v>0.13109000985361824</v>
      </c>
      <c r="N23">
        <f t="shared" si="18"/>
        <v>9912.147128762972</v>
      </c>
      <c r="O23">
        <f t="shared" si="19"/>
        <v>16.696891746278819</v>
      </c>
      <c r="P23">
        <f t="shared" si="12"/>
        <v>912.26894748591894</v>
      </c>
      <c r="Q23">
        <f t="shared" si="20"/>
        <v>0.18579797231482609</v>
      </c>
    </row>
    <row r="24" spans="1:19" x14ac:dyDescent="0.2">
      <c r="A24">
        <v>984.44200000000001</v>
      </c>
      <c r="B24">
        <v>354.25</v>
      </c>
      <c r="C24">
        <v>8.9890000000000008</v>
      </c>
      <c r="D24">
        <v>18.541</v>
      </c>
      <c r="E24">
        <v>6.9649999999999999</v>
      </c>
      <c r="F24">
        <v>12.164999999999999</v>
      </c>
      <c r="G24">
        <f t="shared" si="21"/>
        <v>878.44200000000001</v>
      </c>
      <c r="H24">
        <f t="shared" si="21"/>
        <v>248.25</v>
      </c>
      <c r="I24">
        <f t="shared" si="13"/>
        <v>1308.9842338714573</v>
      </c>
      <c r="J24">
        <f t="shared" si="14"/>
        <v>625.12126226069711</v>
      </c>
      <c r="K24" s="1">
        <f t="shared" si="15"/>
        <v>0.4916197156609603</v>
      </c>
      <c r="L24">
        <f t="shared" si="16"/>
        <v>1.9403344752280127</v>
      </c>
      <c r="M24">
        <f t="shared" si="17"/>
        <v>0.54834358270136685</v>
      </c>
      <c r="N24">
        <f t="shared" si="18"/>
        <v>539437.1497297571</v>
      </c>
      <c r="O24">
        <f t="shared" si="19"/>
        <v>862.93201382869177</v>
      </c>
      <c r="P24">
        <f t="shared" si="12"/>
        <v>1939.1090846303753</v>
      </c>
      <c r="Q24">
        <f t="shared" si="20"/>
        <v>0.71739739220119259</v>
      </c>
    </row>
    <row r="25" spans="1:19" x14ac:dyDescent="0.2">
      <c r="A25">
        <v>2927.9360000000001</v>
      </c>
      <c r="B25">
        <v>933.74199999999996</v>
      </c>
      <c r="C25">
        <v>19.326000000000001</v>
      </c>
      <c r="D25">
        <v>29.167000000000002</v>
      </c>
      <c r="E25">
        <v>14.663</v>
      </c>
      <c r="F25">
        <v>17.731999999999999</v>
      </c>
      <c r="G25">
        <f t="shared" ref="G25:G31" si="22">A25-106</f>
        <v>2821.9360000000001</v>
      </c>
      <c r="H25">
        <f t="shared" ref="H25:H31" si="23">B25-106</f>
        <v>827.74199999999996</v>
      </c>
      <c r="I25">
        <f t="shared" si="13"/>
        <v>4427.1436928802532</v>
      </c>
      <c r="J25">
        <f t="shared" si="14"/>
        <v>1379.8230000316448</v>
      </c>
      <c r="K25" s="1">
        <f t="shared" si="15"/>
        <v>0.53873891062037127</v>
      </c>
      <c r="L25">
        <f t="shared" si="16"/>
        <v>6.2331943459978429</v>
      </c>
      <c r="M25">
        <f t="shared" si="17"/>
        <v>1.8283464806944403</v>
      </c>
      <c r="N25">
        <f t="shared" si="18"/>
        <v>6326647.3370299097</v>
      </c>
      <c r="O25">
        <f t="shared" si="19"/>
        <v>4585.1151465693893</v>
      </c>
      <c r="P25">
        <f t="shared" si="12"/>
        <v>2577.1365197520158</v>
      </c>
      <c r="Q25">
        <f t="shared" si="20"/>
        <v>0.70667584240039472</v>
      </c>
    </row>
    <row r="26" spans="1:19" x14ac:dyDescent="0.2">
      <c r="A26">
        <v>5424.9949999999999</v>
      </c>
      <c r="B26">
        <v>1530.807</v>
      </c>
      <c r="C26">
        <v>15.606</v>
      </c>
      <c r="D26">
        <v>33.585999999999999</v>
      </c>
      <c r="E26">
        <v>16.035</v>
      </c>
      <c r="F26">
        <v>11.484999999999999</v>
      </c>
      <c r="G26">
        <f t="shared" si="22"/>
        <v>5318.9949999999999</v>
      </c>
      <c r="H26">
        <f t="shared" si="23"/>
        <v>1424.807</v>
      </c>
      <c r="I26">
        <f t="shared" si="13"/>
        <v>4116.6104066381567</v>
      </c>
      <c r="J26">
        <f t="shared" si="14"/>
        <v>1362.3142352948889</v>
      </c>
      <c r="K26" s="1">
        <f t="shared" si="15"/>
        <v>0.64864181293568679</v>
      </c>
      <c r="L26">
        <f t="shared" si="16"/>
        <v>11.748788619015738</v>
      </c>
      <c r="M26">
        <f t="shared" si="17"/>
        <v>3.1471652569506001</v>
      </c>
      <c r="N26">
        <f t="shared" si="18"/>
        <v>13831391.741872068</v>
      </c>
      <c r="O26">
        <f t="shared" si="19"/>
        <v>10152.864429900126</v>
      </c>
      <c r="P26">
        <f t="shared" si="12"/>
        <v>2738.9159112156549</v>
      </c>
      <c r="Q26">
        <f t="shared" si="20"/>
        <v>0.73212853179971027</v>
      </c>
      <c r="R26">
        <v>13379</v>
      </c>
      <c r="S26">
        <v>5555.3459999999995</v>
      </c>
    </row>
    <row r="27" spans="1:19" x14ac:dyDescent="0.2">
      <c r="A27">
        <v>4694</v>
      </c>
      <c r="B27">
        <v>2197</v>
      </c>
      <c r="C27">
        <v>15.965</v>
      </c>
      <c r="D27">
        <v>42.295000000000002</v>
      </c>
      <c r="E27">
        <v>12.176</v>
      </c>
      <c r="F27">
        <v>21.405000000000001</v>
      </c>
      <c r="G27">
        <f t="shared" si="22"/>
        <v>4588</v>
      </c>
      <c r="H27">
        <f t="shared" si="23"/>
        <v>2091</v>
      </c>
      <c r="I27">
        <f t="shared" si="13"/>
        <v>5303.3200059808987</v>
      </c>
      <c r="J27">
        <f t="shared" si="14"/>
        <v>1695.9646834763635</v>
      </c>
      <c r="K27" s="1">
        <f t="shared" si="15"/>
        <v>0.61402256169263159</v>
      </c>
      <c r="L27">
        <f t="shared" si="16"/>
        <v>10.134140412623852</v>
      </c>
      <c r="M27">
        <f t="shared" si="17"/>
        <v>4.6186764609408186</v>
      </c>
      <c r="N27">
        <f t="shared" si="18"/>
        <v>10815708.263234284</v>
      </c>
      <c r="O27">
        <f t="shared" si="19"/>
        <v>6377.3192735737894</v>
      </c>
      <c r="P27">
        <f t="shared" si="12"/>
        <v>2817.0239479772877</v>
      </c>
      <c r="Q27">
        <f t="shared" si="20"/>
        <v>0.54424585876198783</v>
      </c>
    </row>
    <row r="28" spans="1:19" x14ac:dyDescent="0.2">
      <c r="A28">
        <v>8141.5709999999999</v>
      </c>
      <c r="B28">
        <v>2414</v>
      </c>
      <c r="C28">
        <v>6.0670000000000002</v>
      </c>
      <c r="D28">
        <v>19.190000000000001</v>
      </c>
      <c r="E28">
        <v>4.335</v>
      </c>
      <c r="F28">
        <v>17.225000000000001</v>
      </c>
      <c r="G28">
        <f t="shared" si="22"/>
        <v>8035.5709999999999</v>
      </c>
      <c r="H28">
        <f t="shared" si="23"/>
        <v>2308</v>
      </c>
      <c r="I28">
        <f t="shared" si="13"/>
        <v>914.40554514207201</v>
      </c>
      <c r="J28">
        <f t="shared" si="14"/>
        <v>560.48104512974601</v>
      </c>
      <c r="K28" s="1">
        <f t="shared" si="15"/>
        <v>0.3586437035868274</v>
      </c>
      <c r="P28">
        <f t="shared" si="12"/>
        <v>0</v>
      </c>
      <c r="Q28" t="e">
        <f t="shared" si="20"/>
        <v>#DIV/0!</v>
      </c>
    </row>
    <row r="29" spans="1:19" x14ac:dyDescent="0.2">
      <c r="A29">
        <v>373.35399999999998</v>
      </c>
      <c r="B29">
        <v>163.10400000000001</v>
      </c>
      <c r="C29">
        <v>21.454000000000001</v>
      </c>
      <c r="D29">
        <v>30.568999999999999</v>
      </c>
      <c r="E29">
        <v>13.887</v>
      </c>
      <c r="F29">
        <v>15.068</v>
      </c>
      <c r="G29">
        <f t="shared" si="22"/>
        <v>267.35399999999998</v>
      </c>
      <c r="H29">
        <f t="shared" si="23"/>
        <v>57.104000000000013</v>
      </c>
      <c r="I29">
        <f t="shared" si="13"/>
        <v>5150.8557734625956</v>
      </c>
      <c r="J29">
        <f t="shared" si="14"/>
        <v>1541.0514225857789</v>
      </c>
      <c r="K29" s="1">
        <f t="shared" si="15"/>
        <v>0.68093839993486327</v>
      </c>
      <c r="L29">
        <f t="shared" ref="L29:M31" si="24">G29/452.7271</f>
        <v>0.59054118916230103</v>
      </c>
      <c r="M29">
        <f t="shared" si="24"/>
        <v>0.12613338145651101</v>
      </c>
      <c r="N29">
        <f>(L29-M29)*1E-21*6.022E+23*I29*K29</f>
        <v>980906.1991890365</v>
      </c>
      <c r="O29">
        <f>N29/J29</f>
        <v>636.51750020329814</v>
      </c>
      <c r="P29">
        <f t="shared" si="12"/>
        <v>887.9852197360666</v>
      </c>
      <c r="Q29">
        <f t="shared" si="20"/>
        <v>0.7864105268670003</v>
      </c>
    </row>
    <row r="30" spans="1:19" x14ac:dyDescent="0.2">
      <c r="A30">
        <v>1402.067</v>
      </c>
      <c r="B30">
        <v>400.31900000000002</v>
      </c>
      <c r="C30">
        <v>25.849</v>
      </c>
      <c r="D30">
        <v>39.323999999999998</v>
      </c>
      <c r="E30">
        <v>15.505000000000001</v>
      </c>
      <c r="F30">
        <v>27.48</v>
      </c>
      <c r="G30">
        <f t="shared" si="22"/>
        <v>1296.067</v>
      </c>
      <c r="H30">
        <f t="shared" si="23"/>
        <v>294.31900000000002</v>
      </c>
      <c r="I30">
        <f t="shared" si="13"/>
        <v>7983.4629720947905</v>
      </c>
      <c r="J30">
        <f t="shared" si="14"/>
        <v>2184.3855066740189</v>
      </c>
      <c r="K30" s="1">
        <f t="shared" si="15"/>
        <v>0.58083301871023363</v>
      </c>
      <c r="L30">
        <f t="shared" si="24"/>
        <v>2.8627996866103222</v>
      </c>
      <c r="M30">
        <f t="shared" si="24"/>
        <v>0.65010245686639923</v>
      </c>
      <c r="N30">
        <f>(L30-M30)*1E-21*6.022E+23*I30*K30</f>
        <v>6178817.3226805395</v>
      </c>
      <c r="O30">
        <f>N30/J30</f>
        <v>2828.6295179134877</v>
      </c>
      <c r="P30">
        <f t="shared" si="12"/>
        <v>2052.7337409816259</v>
      </c>
      <c r="Q30">
        <f t="shared" si="20"/>
        <v>0.772913745971466</v>
      </c>
    </row>
    <row r="31" spans="1:19" x14ac:dyDescent="0.2">
      <c r="A31">
        <v>1921.3910000000001</v>
      </c>
      <c r="B31">
        <v>602.35500000000002</v>
      </c>
      <c r="C31">
        <v>20.350999999999999</v>
      </c>
      <c r="D31">
        <v>24.472000000000001</v>
      </c>
      <c r="E31">
        <v>13.769</v>
      </c>
      <c r="F31">
        <v>14.254</v>
      </c>
      <c r="G31">
        <f t="shared" si="22"/>
        <v>1815.3910000000001</v>
      </c>
      <c r="H31">
        <f t="shared" si="23"/>
        <v>496.35500000000002</v>
      </c>
      <c r="I31">
        <f t="shared" si="13"/>
        <v>3911.5158970623356</v>
      </c>
      <c r="J31">
        <f t="shared" si="14"/>
        <v>1241.2215124428524</v>
      </c>
      <c r="K31" s="1">
        <f t="shared" si="15"/>
        <v>0.60592041592252754</v>
      </c>
      <c r="L31">
        <f t="shared" si="24"/>
        <v>4.0099013290788204</v>
      </c>
      <c r="M31">
        <f t="shared" si="24"/>
        <v>1.0963668841560401</v>
      </c>
      <c r="N31">
        <f>(L31-M31)*1E-21*6.022E+23*I31*K31</f>
        <v>4158355.2980148518</v>
      </c>
      <c r="O31">
        <f>N31/J31</f>
        <v>3350.212074419157</v>
      </c>
      <c r="P31">
        <f t="shared" si="12"/>
        <v>2355.4702491072339</v>
      </c>
      <c r="Q31">
        <f t="shared" si="20"/>
        <v>0.72658507175589171</v>
      </c>
    </row>
    <row r="33" spans="9:11" x14ac:dyDescent="0.2">
      <c r="I33">
        <f>AVERAGE(I2:I31)</f>
        <v>3281.1437030379352</v>
      </c>
      <c r="J33">
        <f>AVERAGE(J2:J31)</f>
        <v>1135.1357972693722</v>
      </c>
      <c r="K33">
        <f>AVERAGE(K2:K31)</f>
        <v>0.52622215490707858</v>
      </c>
    </row>
    <row r="36" spans="9:11" x14ac:dyDescent="0.2">
      <c r="I36">
        <f>J33/(I33*K33)</f>
        <v>0.65743593631172115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2480-61DE-6840-BF95-B5461E945E29}">
  <dimension ref="A1:Q51"/>
  <sheetViews>
    <sheetView workbookViewId="0">
      <selection activeCell="F17" sqref="F17"/>
    </sheetView>
  </sheetViews>
  <sheetFormatPr baseColWidth="10" defaultRowHeight="16" x14ac:dyDescent="0.2"/>
  <sheetData>
    <row r="1" spans="1:17" x14ac:dyDescent="0.2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1188.7639999999999</v>
      </c>
      <c r="B2">
        <v>612</v>
      </c>
      <c r="C2">
        <v>18.463000000000001</v>
      </c>
      <c r="D2">
        <v>29.166</v>
      </c>
      <c r="E2">
        <v>13.472</v>
      </c>
      <c r="F2">
        <v>16.126999999999999</v>
      </c>
      <c r="G2">
        <f>A2-106</f>
        <v>1082.7639999999999</v>
      </c>
      <c r="H2">
        <f>B2-106</f>
        <v>506</v>
      </c>
      <c r="I2">
        <f>4/3*PI()*C2/2*D2/2*7.5</f>
        <v>4229.3051627767945</v>
      </c>
      <c r="J2">
        <f>4*PI()*(((C2*D2/4)^1.6075+(C2*7.5/2)^1.6075+(D2*7.5/2)^1.6075)/3)^(1/1.6075)</f>
        <v>1338.769877470877</v>
      </c>
      <c r="K2" s="1">
        <f>1-E2*F2/D2/C2</f>
        <v>0.59653439365465766</v>
      </c>
      <c r="L2">
        <f>G2/452.7271</f>
        <v>2.3916483020344925</v>
      </c>
      <c r="M2">
        <f>H2/452.7271</f>
        <v>1.117671109151628</v>
      </c>
      <c r="N2">
        <f>(L2-M2)*1E-21*6.022E+23*I2*K2</f>
        <v>1935561.2333880712</v>
      </c>
      <c r="O2">
        <f>N2/J2</f>
        <v>1445.775906643953</v>
      </c>
      <c r="P2">
        <f>3000*M2/(M2+0.3)</f>
        <v>2365.15599831996</v>
      </c>
      <c r="Q2">
        <f>1-M2/L2</f>
        <v>0.53267748096538114</v>
      </c>
    </row>
    <row r="3" spans="1:17" x14ac:dyDescent="0.2">
      <c r="A3">
        <v>798.98800000000006</v>
      </c>
      <c r="B3">
        <v>536.18200000000002</v>
      </c>
      <c r="C3">
        <v>19.562999999999999</v>
      </c>
      <c r="D3">
        <v>25.446000000000002</v>
      </c>
      <c r="E3">
        <v>11.459</v>
      </c>
      <c r="F3">
        <v>13.962999999999999</v>
      </c>
      <c r="G3">
        <f>A3-106</f>
        <v>692.98800000000006</v>
      </c>
      <c r="H3">
        <f>B3-106</f>
        <v>430.18200000000002</v>
      </c>
      <c r="I3">
        <f>4/3*PI()*C3/2*D3/2*7.5</f>
        <v>3909.712827082697</v>
      </c>
      <c r="J3">
        <f>4*PI()*(((C3*D3/4)^1.6075+(C3*7.5/2)^1.6075+(D3*7.5/2)^1.6075)/3)^(1/1.6075)</f>
        <v>1245.2903271478267</v>
      </c>
      <c r="K3" s="1">
        <f>1-E3*F3/D3/C3</f>
        <v>0.67858178886899301</v>
      </c>
      <c r="L3">
        <f>G3/452.7271</f>
        <v>1.5306969695430206</v>
      </c>
      <c r="M3">
        <f>H3/452.7271</f>
        <v>0.95020156734597949</v>
      </c>
      <c r="N3">
        <f>(L3-M3)*1E-21*6.022E+23*I3*K3</f>
        <v>927441.64863190416</v>
      </c>
      <c r="O3">
        <f>N3/J3</f>
        <v>744.75937732214379</v>
      </c>
      <c r="P3">
        <f>3000*M3/(M3+0.3)</f>
        <v>2280.1160840722773</v>
      </c>
      <c r="Q3">
        <f>1-M3/L3</f>
        <v>0.37923600408665092</v>
      </c>
    </row>
    <row r="4" spans="1:17" x14ac:dyDescent="0.2">
      <c r="A4">
        <v>2603.7939999999999</v>
      </c>
      <c r="B4">
        <v>1639.6189999999999</v>
      </c>
      <c r="C4">
        <v>14.247999999999999</v>
      </c>
      <c r="D4">
        <v>18.847000000000001</v>
      </c>
      <c r="E4">
        <v>8.5030000000000001</v>
      </c>
      <c r="F4">
        <v>9.5779999999999994</v>
      </c>
      <c r="G4">
        <f t="shared" ref="G4:G12" si="0">A4-106</f>
        <v>2497.7939999999999</v>
      </c>
      <c r="H4">
        <f t="shared" ref="H4:H12" si="1">B4-106</f>
        <v>1533.6189999999999</v>
      </c>
      <c r="I4">
        <f t="shared" ref="I4:I11" si="2">4/3*PI()*C4/2*D4/2*7.5</f>
        <v>2109.0458359574068</v>
      </c>
      <c r="J4">
        <f t="shared" ref="J4:J11" si="3">4*PI()*(((C4*D4/4)^1.6075+(C4*7.5/2)^1.6075+(D4*7.5/2)^1.6075)/3)^(1/1.6075)</f>
        <v>804.40162817254907</v>
      </c>
      <c r="K4" s="1">
        <f t="shared" ref="K4:K11" si="4">1-E4*F4/D4/C4</f>
        <v>0.69671503948861879</v>
      </c>
      <c r="L4">
        <f t="shared" ref="L4:L11" si="5">G4/452.7271</f>
        <v>5.5172177676132037</v>
      </c>
      <c r="M4">
        <f t="shared" ref="M4:M11" si="6">H4/452.7271</f>
        <v>3.3875131398142497</v>
      </c>
      <c r="N4">
        <f t="shared" ref="N4:N11" si="7">(L4-M4)*1E-21*6.022E+23*I4*K4</f>
        <v>1884522.511212629</v>
      </c>
      <c r="O4">
        <f t="shared" ref="O4:O11" si="8">N4/J4</f>
        <v>2342.7631735329946</v>
      </c>
      <c r="P4">
        <f t="shared" ref="P4:P11" si="9">3000*M4/(M4+0.3)</f>
        <v>2755.9330730831416</v>
      </c>
      <c r="Q4">
        <f t="shared" ref="Q4:Q11" si="10">1-M4/L4</f>
        <v>0.38601061576735307</v>
      </c>
    </row>
    <row r="5" spans="1:17" x14ac:dyDescent="0.2">
      <c r="A5">
        <v>311.48239999999998</v>
      </c>
      <c r="B5">
        <v>236.47059999999999</v>
      </c>
      <c r="C5">
        <v>23.57</v>
      </c>
      <c r="D5">
        <v>37.378</v>
      </c>
      <c r="E5">
        <v>12.891999999999999</v>
      </c>
      <c r="F5">
        <v>18.029</v>
      </c>
      <c r="G5">
        <f t="shared" si="0"/>
        <v>205.48239999999998</v>
      </c>
      <c r="H5">
        <f t="shared" si="1"/>
        <v>130.47059999999999</v>
      </c>
      <c r="I5">
        <f t="shared" si="2"/>
        <v>6919.3535783814368</v>
      </c>
      <c r="J5">
        <f t="shared" si="3"/>
        <v>1953.8952121269103</v>
      </c>
      <c r="K5" s="1">
        <f t="shared" si="4"/>
        <v>0.73617478948284487</v>
      </c>
      <c r="L5">
        <f t="shared" si="5"/>
        <v>0.45387696031450286</v>
      </c>
      <c r="M5">
        <f t="shared" si="6"/>
        <v>0.2881881822404711</v>
      </c>
      <c r="N5">
        <f t="shared" si="7"/>
        <v>508253.42121431074</v>
      </c>
      <c r="O5">
        <f t="shared" si="8"/>
        <v>260.12317245050826</v>
      </c>
      <c r="P5">
        <f t="shared" si="9"/>
        <v>1469.877452192588</v>
      </c>
      <c r="Q5">
        <f t="shared" si="10"/>
        <v>0.36505218938458961</v>
      </c>
    </row>
    <row r="6" spans="1:17" x14ac:dyDescent="0.2">
      <c r="A6">
        <v>1721.088</v>
      </c>
      <c r="B6">
        <v>1200.05</v>
      </c>
      <c r="C6">
        <v>21.048999999999999</v>
      </c>
      <c r="D6">
        <v>25.841000000000001</v>
      </c>
      <c r="E6">
        <v>8.8580000000000005</v>
      </c>
      <c r="F6">
        <v>9.8219999999999992</v>
      </c>
      <c r="G6">
        <f t="shared" si="0"/>
        <v>1615.088</v>
      </c>
      <c r="H6">
        <f t="shared" si="1"/>
        <v>1094.05</v>
      </c>
      <c r="I6">
        <f t="shared" si="2"/>
        <v>4271.994309705</v>
      </c>
      <c r="J6">
        <f t="shared" si="3"/>
        <v>1326.6860214580661</v>
      </c>
      <c r="K6" s="1">
        <f t="shared" si="4"/>
        <v>0.84004610440438543</v>
      </c>
      <c r="L6">
        <f t="shared" si="5"/>
        <v>3.5674648148962143</v>
      </c>
      <c r="M6">
        <f t="shared" si="6"/>
        <v>2.4165772272081791</v>
      </c>
      <c r="N6">
        <f t="shared" si="7"/>
        <v>2487181.3076844509</v>
      </c>
      <c r="O6">
        <f t="shared" si="8"/>
        <v>1874.7324291176046</v>
      </c>
      <c r="P6">
        <f t="shared" si="9"/>
        <v>2668.7007492421162</v>
      </c>
      <c r="Q6">
        <f t="shared" si="10"/>
        <v>0.32260657004448046</v>
      </c>
    </row>
    <row r="7" spans="1:17" x14ac:dyDescent="0.2">
      <c r="A7">
        <v>446.81299999999999</v>
      </c>
      <c r="B7">
        <v>272.714</v>
      </c>
      <c r="C7">
        <v>15.618</v>
      </c>
      <c r="D7">
        <v>26.015000000000001</v>
      </c>
      <c r="E7">
        <v>11.677</v>
      </c>
      <c r="F7">
        <v>18.696999999999999</v>
      </c>
      <c r="G7">
        <f t="shared" si="0"/>
        <v>340.81299999999999</v>
      </c>
      <c r="H7">
        <f t="shared" si="1"/>
        <v>166.714</v>
      </c>
      <c r="I7">
        <f t="shared" si="2"/>
        <v>3191.0905664221414</v>
      </c>
      <c r="J7">
        <f t="shared" si="3"/>
        <v>1096.4896947422651</v>
      </c>
      <c r="K7" s="1">
        <f t="shared" si="4"/>
        <v>0.46265407525288993</v>
      </c>
      <c r="L7">
        <f t="shared" si="5"/>
        <v>0.75280008640967144</v>
      </c>
      <c r="M7">
        <f t="shared" si="6"/>
        <v>0.36824391559506819</v>
      </c>
      <c r="N7">
        <f t="shared" si="7"/>
        <v>341897.60449956456</v>
      </c>
      <c r="O7">
        <f t="shared" si="8"/>
        <v>311.81105133863491</v>
      </c>
      <c r="P7">
        <f t="shared" si="9"/>
        <v>1653.18639048355</v>
      </c>
      <c r="Q7">
        <f t="shared" si="10"/>
        <v>0.51083438718593477</v>
      </c>
    </row>
    <row r="8" spans="1:17" x14ac:dyDescent="0.2">
      <c r="A8">
        <v>390.77800000000002</v>
      </c>
      <c r="B8">
        <v>262.786</v>
      </c>
      <c r="C8">
        <v>11.31</v>
      </c>
      <c r="D8">
        <v>42.109000000000002</v>
      </c>
      <c r="E8">
        <v>6.9770000000000003</v>
      </c>
      <c r="F8">
        <v>23.814</v>
      </c>
      <c r="G8">
        <f t="shared" si="0"/>
        <v>284.77800000000002</v>
      </c>
      <c r="H8">
        <f t="shared" si="1"/>
        <v>156.786</v>
      </c>
      <c r="I8">
        <f t="shared" si="2"/>
        <v>3740.4806657891063</v>
      </c>
      <c r="J8">
        <f t="shared" si="3"/>
        <v>1422.0715135803575</v>
      </c>
      <c r="K8" s="1">
        <f t="shared" si="4"/>
        <v>0.65113006897030457</v>
      </c>
      <c r="L8">
        <f t="shared" si="5"/>
        <v>0.62902795083395713</v>
      </c>
      <c r="M8">
        <f t="shared" si="6"/>
        <v>0.34631458995938169</v>
      </c>
      <c r="N8">
        <f t="shared" si="7"/>
        <v>414650.55432538793</v>
      </c>
      <c r="O8">
        <f t="shared" si="8"/>
        <v>291.58206909118087</v>
      </c>
      <c r="P8">
        <f t="shared" si="9"/>
        <v>1607.4892722806067</v>
      </c>
      <c r="Q8">
        <f t="shared" si="10"/>
        <v>0.44944483071023744</v>
      </c>
    </row>
    <row r="9" spans="1:17" x14ac:dyDescent="0.2">
      <c r="A9">
        <v>225.8083</v>
      </c>
      <c r="B9">
        <v>201.49440000000001</v>
      </c>
      <c r="C9">
        <v>25.733000000000001</v>
      </c>
      <c r="D9">
        <v>36.79</v>
      </c>
      <c r="E9">
        <v>16.495999999999999</v>
      </c>
      <c r="F9">
        <v>30.962</v>
      </c>
      <c r="G9">
        <f t="shared" si="0"/>
        <v>119.8083</v>
      </c>
      <c r="H9">
        <f t="shared" si="1"/>
        <v>95.494400000000013</v>
      </c>
      <c r="I9">
        <f t="shared" si="2"/>
        <v>7435.4984803501347</v>
      </c>
      <c r="J9">
        <f t="shared" si="3"/>
        <v>2055.3854654038823</v>
      </c>
      <c r="K9" s="1">
        <f t="shared" si="4"/>
        <v>0.46050497219829356</v>
      </c>
      <c r="L9">
        <f t="shared" si="5"/>
        <v>0.26463690819480434</v>
      </c>
      <c r="M9">
        <f t="shared" si="6"/>
        <v>0.21093148609835818</v>
      </c>
      <c r="N9">
        <f t="shared" si="7"/>
        <v>110739.68871487438</v>
      </c>
      <c r="O9">
        <f t="shared" si="8"/>
        <v>53.877820281809811</v>
      </c>
      <c r="P9">
        <f t="shared" si="9"/>
        <v>1238.5113767939854</v>
      </c>
      <c r="Q9">
        <f t="shared" si="10"/>
        <v>0.20294003003130823</v>
      </c>
    </row>
    <row r="10" spans="1:17" x14ac:dyDescent="0.2">
      <c r="A10" s="2">
        <v>4981.5</v>
      </c>
      <c r="B10">
        <v>2073.4639999999999</v>
      </c>
      <c r="C10">
        <v>11.846</v>
      </c>
      <c r="D10">
        <f>12.381*2</f>
        <v>24.762</v>
      </c>
      <c r="E10">
        <f>5.026*2</f>
        <v>10.052</v>
      </c>
      <c r="F10">
        <v>8.7810000000000006</v>
      </c>
      <c r="G10">
        <f t="shared" si="0"/>
        <v>4875.5</v>
      </c>
      <c r="H10">
        <f t="shared" si="1"/>
        <v>1967.4639999999999</v>
      </c>
      <c r="I10">
        <f t="shared" si="2"/>
        <v>2303.8135534897601</v>
      </c>
      <c r="J10">
        <f t="shared" si="3"/>
        <v>903.88945217802848</v>
      </c>
      <c r="K10" s="1">
        <f t="shared" si="4"/>
        <v>0.69908834484846127</v>
      </c>
      <c r="L10">
        <f t="shared" si="5"/>
        <v>10.769180815550913</v>
      </c>
      <c r="M10">
        <f t="shared" si="6"/>
        <v>4.3458056741025661</v>
      </c>
      <c r="N10">
        <f t="shared" si="7"/>
        <v>6229933.7513495423</v>
      </c>
      <c r="O10">
        <f t="shared" si="8"/>
        <v>6892.3624856311581</v>
      </c>
      <c r="P10">
        <f t="shared" si="9"/>
        <v>2806.2768735642708</v>
      </c>
      <c r="Q10">
        <f t="shared" si="10"/>
        <v>0.59645902984309296</v>
      </c>
    </row>
    <row r="11" spans="1:17" x14ac:dyDescent="0.2">
      <c r="A11">
        <v>3146.0889999999999</v>
      </c>
      <c r="B11">
        <v>1846.5940000000001</v>
      </c>
      <c r="C11">
        <v>24.372</v>
      </c>
      <c r="D11">
        <v>27.768000000000001</v>
      </c>
      <c r="E11">
        <v>10.965</v>
      </c>
      <c r="F11">
        <v>17.931999999999999</v>
      </c>
      <c r="G11">
        <f t="shared" si="0"/>
        <v>3040.0889999999999</v>
      </c>
      <c r="H11">
        <f t="shared" si="1"/>
        <v>1740.5940000000001</v>
      </c>
      <c r="I11">
        <f t="shared" si="2"/>
        <v>5315.2739309614217</v>
      </c>
      <c r="J11">
        <f t="shared" si="3"/>
        <v>1563.2392862353988</v>
      </c>
      <c r="K11" s="1">
        <f t="shared" si="4"/>
        <v>0.709462900808145</v>
      </c>
      <c r="L11">
        <f t="shared" si="5"/>
        <v>6.7150585860665286</v>
      </c>
      <c r="M11">
        <f t="shared" si="6"/>
        <v>3.8446870090171319</v>
      </c>
      <c r="N11">
        <f t="shared" si="7"/>
        <v>6518298.0366807505</v>
      </c>
      <c r="O11">
        <f t="shared" si="8"/>
        <v>4169.7378604002142</v>
      </c>
      <c r="P11">
        <f t="shared" si="9"/>
        <v>2782.8545320691351</v>
      </c>
      <c r="Q11">
        <f t="shared" si="10"/>
        <v>0.42745294627887542</v>
      </c>
    </row>
    <row r="12" spans="1:17" x14ac:dyDescent="0.2">
      <c r="A12">
        <v>3038.3580000000002</v>
      </c>
      <c r="B12">
        <v>1553.098</v>
      </c>
      <c r="C12">
        <v>14.911</v>
      </c>
      <c r="D12">
        <v>19.343</v>
      </c>
      <c r="E12">
        <v>11.21</v>
      </c>
      <c r="F12">
        <v>12.141</v>
      </c>
      <c r="G12">
        <f t="shared" si="0"/>
        <v>2932.3580000000002</v>
      </c>
      <c r="H12">
        <f t="shared" si="1"/>
        <v>1447.098</v>
      </c>
      <c r="I12">
        <f t="shared" ref="I12:I31" si="11">4/3*PI()*C12/2*D12/2*7.5</f>
        <v>2265.2726597491346</v>
      </c>
      <c r="J12">
        <f t="shared" ref="J12:J31" si="12">4*PI()*(((C12*D12/4)^1.6075+(C12*7.5/2)^1.6075+(D12*7.5/2)^1.6075)/3)^(1/1.6075)</f>
        <v>843.54879472953439</v>
      </c>
      <c r="K12" s="1">
        <f t="shared" ref="K12:K23" si="13">1-E12*F12/D12/C12</f>
        <v>0.52812228289061613</v>
      </c>
      <c r="L12">
        <f t="shared" ref="L12:L31" si="14">G12/452.7271</f>
        <v>6.4770984551178845</v>
      </c>
      <c r="M12">
        <f t="shared" ref="M12:M31" si="15">H12/452.7271</f>
        <v>3.196402424330242</v>
      </c>
      <c r="N12">
        <f t="shared" ref="N12:N31" si="16">(L12-M12)*1E-21*6.022E+23*I12*K12</f>
        <v>2363533.268317346</v>
      </c>
      <c r="O12">
        <f t="shared" ref="O12:O31" si="17">N12/J12</f>
        <v>2801.8927690782389</v>
      </c>
      <c r="P12">
        <f t="shared" ref="P12:P31" si="18">3000*M12/(M12+0.3)</f>
        <v>2742.5925592153772</v>
      </c>
      <c r="Q12">
        <f t="shared" ref="Q12:Q31" si="19">1-M12/L12</f>
        <v>0.50650704995774731</v>
      </c>
    </row>
    <row r="13" spans="1:17" x14ac:dyDescent="0.2">
      <c r="A13">
        <v>2364.4169999999999</v>
      </c>
      <c r="B13">
        <v>1314.854</v>
      </c>
      <c r="C13">
        <v>12.96</v>
      </c>
      <c r="D13">
        <v>24.468</v>
      </c>
      <c r="E13">
        <v>9.8049999999999997</v>
      </c>
      <c r="F13">
        <v>11.744</v>
      </c>
      <c r="G13">
        <f t="shared" ref="G13:G31" si="20">A13-106</f>
        <v>2258.4169999999999</v>
      </c>
      <c r="H13">
        <f t="shared" ref="H13:H31" si="21">B13-106</f>
        <v>1208.854</v>
      </c>
      <c r="I13">
        <f t="shared" si="11"/>
        <v>2490.5390451563358</v>
      </c>
      <c r="J13">
        <f t="shared" si="12"/>
        <v>937.3711611063203</v>
      </c>
      <c r="K13" s="1">
        <f t="shared" si="13"/>
        <v>0.6368716408632491</v>
      </c>
      <c r="L13">
        <f t="shared" si="14"/>
        <v>4.9884731883733044</v>
      </c>
      <c r="M13">
        <f t="shared" si="15"/>
        <v>2.6701604564869212</v>
      </c>
      <c r="N13">
        <f t="shared" si="16"/>
        <v>2214410.0148590514</v>
      </c>
      <c r="O13">
        <f t="shared" si="17"/>
        <v>2362.3620042305574</v>
      </c>
      <c r="P13">
        <f t="shared" si="18"/>
        <v>2696.9860675256209</v>
      </c>
      <c r="Q13">
        <f t="shared" si="19"/>
        <v>0.46473392646265055</v>
      </c>
    </row>
    <row r="14" spans="1:17" x14ac:dyDescent="0.2">
      <c r="A14">
        <v>3945</v>
      </c>
      <c r="B14">
        <v>2434.0410000000002</v>
      </c>
      <c r="C14">
        <v>24.440999999999999</v>
      </c>
      <c r="D14">
        <v>25.922000000000001</v>
      </c>
      <c r="E14">
        <v>18.212</v>
      </c>
      <c r="F14">
        <v>18.704999999999998</v>
      </c>
      <c r="G14">
        <f t="shared" si="20"/>
        <v>3839</v>
      </c>
      <c r="H14">
        <f t="shared" si="21"/>
        <v>2328.0410000000002</v>
      </c>
      <c r="I14">
        <f t="shared" si="11"/>
        <v>4975.9654781361824</v>
      </c>
      <c r="J14">
        <f t="shared" si="12"/>
        <v>1483.9437488986521</v>
      </c>
      <c r="K14" s="1">
        <f t="shared" si="13"/>
        <v>0.46231505461423039</v>
      </c>
      <c r="L14">
        <f t="shared" si="14"/>
        <v>8.4797221107373506</v>
      </c>
      <c r="M14">
        <f t="shared" si="15"/>
        <v>5.1422611988546745</v>
      </c>
      <c r="N14">
        <f t="shared" si="16"/>
        <v>4623515.6677390616</v>
      </c>
      <c r="O14">
        <f t="shared" si="17"/>
        <v>3115.6946960897444</v>
      </c>
      <c r="P14">
        <f t="shared" si="18"/>
        <v>2834.6275624938025</v>
      </c>
      <c r="Q14">
        <f t="shared" si="19"/>
        <v>0.39358140140661624</v>
      </c>
    </row>
    <row r="15" spans="1:17" x14ac:dyDescent="0.2">
      <c r="A15">
        <v>238.619</v>
      </c>
      <c r="B15">
        <v>184.4957</v>
      </c>
      <c r="C15">
        <v>16.192</v>
      </c>
      <c r="D15">
        <v>31.731999999999999</v>
      </c>
      <c r="E15">
        <v>14.183</v>
      </c>
      <c r="F15">
        <v>14.69</v>
      </c>
      <c r="G15">
        <f t="shared" si="20"/>
        <v>132.619</v>
      </c>
      <c r="H15">
        <f t="shared" si="21"/>
        <v>78.495699999999999</v>
      </c>
      <c r="I15">
        <f t="shared" si="11"/>
        <v>4035.4114520286344</v>
      </c>
      <c r="J15">
        <f t="shared" si="12"/>
        <v>1324.9672404438543</v>
      </c>
      <c r="K15" s="1">
        <f t="shared" si="13"/>
        <v>0.59449897352406444</v>
      </c>
      <c r="L15">
        <f t="shared" si="14"/>
        <v>0.29293364589837895</v>
      </c>
      <c r="M15">
        <f t="shared" si="15"/>
        <v>0.17338414245579731</v>
      </c>
      <c r="N15">
        <f t="shared" si="16"/>
        <v>172713.96682533197</v>
      </c>
      <c r="O15">
        <f t="shared" si="17"/>
        <v>130.35338652408799</v>
      </c>
      <c r="P15">
        <f t="shared" si="18"/>
        <v>1098.7956306879496</v>
      </c>
      <c r="Q15">
        <f t="shared" si="19"/>
        <v>0.40811120578499316</v>
      </c>
    </row>
    <row r="16" spans="1:17" x14ac:dyDescent="0.2">
      <c r="A16">
        <v>558.44399999999996</v>
      </c>
      <c r="B16">
        <v>289.76299999999998</v>
      </c>
      <c r="C16">
        <v>14.561999999999999</v>
      </c>
      <c r="D16">
        <v>25.724</v>
      </c>
      <c r="E16">
        <v>9.5429999999999993</v>
      </c>
      <c r="F16">
        <v>15.805</v>
      </c>
      <c r="G16">
        <f t="shared" si="20"/>
        <v>452.44399999999996</v>
      </c>
      <c r="H16">
        <f t="shared" si="21"/>
        <v>183.76299999999998</v>
      </c>
      <c r="I16">
        <f t="shared" si="11"/>
        <v>2942.0456625694601</v>
      </c>
      <c r="J16">
        <f t="shared" si="12"/>
        <v>1042.5072772816809</v>
      </c>
      <c r="K16" s="1">
        <f t="shared" si="13"/>
        <v>0.59735723813314889</v>
      </c>
      <c r="L16">
        <f t="shared" si="14"/>
        <v>0.99937467847628281</v>
      </c>
      <c r="M16">
        <f t="shared" si="15"/>
        <v>0.40590236369768889</v>
      </c>
      <c r="N16">
        <f t="shared" si="16"/>
        <v>628094.1589804946</v>
      </c>
      <c r="O16">
        <f t="shared" si="17"/>
        <v>602.48419619500294</v>
      </c>
      <c r="P16">
        <f t="shared" si="18"/>
        <v>1725.0361434043368</v>
      </c>
      <c r="Q16">
        <f t="shared" si="19"/>
        <v>0.59384365799966399</v>
      </c>
    </row>
    <row r="17" spans="1:17" x14ac:dyDescent="0.2">
      <c r="A17">
        <v>285.49590000000001</v>
      </c>
      <c r="B17">
        <v>206.791</v>
      </c>
      <c r="C17">
        <v>16.077000000000002</v>
      </c>
      <c r="D17">
        <v>25.425000000000001</v>
      </c>
      <c r="E17">
        <v>13.826000000000001</v>
      </c>
      <c r="F17">
        <v>14.651999999999999</v>
      </c>
      <c r="G17">
        <f t="shared" si="20"/>
        <v>179.49590000000001</v>
      </c>
      <c r="H17">
        <f t="shared" si="21"/>
        <v>100.791</v>
      </c>
      <c r="I17">
        <f t="shared" si="11"/>
        <v>3210.3756648951921</v>
      </c>
      <c r="J17">
        <f t="shared" si="12"/>
        <v>1095.1746974010775</v>
      </c>
      <c r="K17" s="1">
        <f t="shared" si="13"/>
        <v>0.5044043461196972</v>
      </c>
      <c r="L17">
        <f t="shared" si="14"/>
        <v>0.39647703881654089</v>
      </c>
      <c r="M17">
        <f t="shared" si="15"/>
        <v>0.22263080783103109</v>
      </c>
      <c r="N17">
        <f t="shared" si="16"/>
        <v>169527.71383989355</v>
      </c>
      <c r="O17">
        <f t="shared" si="17"/>
        <v>154.79513381946651</v>
      </c>
      <c r="P17">
        <f t="shared" si="18"/>
        <v>1277.9430785278657</v>
      </c>
      <c r="Q17">
        <f t="shared" si="19"/>
        <v>0.43847742483254493</v>
      </c>
    </row>
    <row r="18" spans="1:17" x14ac:dyDescent="0.2">
      <c r="A18">
        <v>174.3665</v>
      </c>
      <c r="B18">
        <v>148.6387</v>
      </c>
      <c r="C18">
        <v>14.786</v>
      </c>
      <c r="D18">
        <v>28.004000000000001</v>
      </c>
      <c r="E18">
        <v>10.337</v>
      </c>
      <c r="F18">
        <v>17.28</v>
      </c>
      <c r="G18">
        <f t="shared" si="20"/>
        <v>68.366500000000002</v>
      </c>
      <c r="H18">
        <f t="shared" si="21"/>
        <v>42.6387</v>
      </c>
      <c r="I18">
        <f t="shared" si="11"/>
        <v>3252.0757442082672</v>
      </c>
      <c r="J18">
        <f t="shared" si="12"/>
        <v>1129.2750087439456</v>
      </c>
      <c r="K18" s="1">
        <f t="shared" si="13"/>
        <v>0.56861257265077758</v>
      </c>
      <c r="L18">
        <f t="shared" si="14"/>
        <v>0.15101039897987109</v>
      </c>
      <c r="M18">
        <f t="shared" si="15"/>
        <v>9.4181903402734232E-2</v>
      </c>
      <c r="N18">
        <f t="shared" si="16"/>
        <v>63282.557247182696</v>
      </c>
      <c r="O18">
        <f t="shared" si="17"/>
        <v>56.038216339853072</v>
      </c>
      <c r="P18">
        <f t="shared" si="18"/>
        <v>716.79016151973565</v>
      </c>
      <c r="Q18">
        <f t="shared" si="19"/>
        <v>0.3763217365230046</v>
      </c>
    </row>
    <row r="19" spans="1:17" x14ac:dyDescent="0.2">
      <c r="A19">
        <v>194.50880000000001</v>
      </c>
      <c r="B19">
        <v>147.7544</v>
      </c>
      <c r="C19">
        <v>12.384</v>
      </c>
      <c r="D19">
        <v>19.021000000000001</v>
      </c>
      <c r="E19">
        <v>9.8350000000000009</v>
      </c>
      <c r="F19">
        <v>14.677</v>
      </c>
      <c r="G19">
        <f t="shared" si="20"/>
        <v>88.508800000000008</v>
      </c>
      <c r="H19">
        <f t="shared" si="21"/>
        <v>41.754400000000004</v>
      </c>
      <c r="I19">
        <f t="shared" si="11"/>
        <v>1850.0530004273178</v>
      </c>
      <c r="J19">
        <f t="shared" si="12"/>
        <v>746.67004345625014</v>
      </c>
      <c r="K19" s="1">
        <f t="shared" si="13"/>
        <v>0.38720195715275663</v>
      </c>
      <c r="L19">
        <f t="shared" si="14"/>
        <v>0.19550144005075024</v>
      </c>
      <c r="M19">
        <f t="shared" si="15"/>
        <v>9.2228629565139802E-2</v>
      </c>
      <c r="N19">
        <f t="shared" si="16"/>
        <v>44550.077249173934</v>
      </c>
      <c r="O19">
        <f t="shared" si="17"/>
        <v>59.665012195958376</v>
      </c>
      <c r="P19">
        <f t="shared" si="18"/>
        <v>705.41992052486944</v>
      </c>
      <c r="Q19">
        <f t="shared" si="19"/>
        <v>0.52824577895079361</v>
      </c>
    </row>
    <row r="20" spans="1:17" x14ac:dyDescent="0.2">
      <c r="A20">
        <v>2010.694</v>
      </c>
      <c r="B20">
        <v>1033.49</v>
      </c>
      <c r="C20">
        <v>13.288</v>
      </c>
      <c r="D20">
        <v>19.898</v>
      </c>
      <c r="E20">
        <v>11.44</v>
      </c>
      <c r="F20">
        <v>13.712</v>
      </c>
      <c r="G20">
        <f t="shared" si="20"/>
        <v>1904.694</v>
      </c>
      <c r="H20">
        <f t="shared" si="21"/>
        <v>927.49</v>
      </c>
      <c r="I20">
        <f t="shared" si="11"/>
        <v>2076.6290608339286</v>
      </c>
      <c r="J20">
        <f t="shared" si="12"/>
        <v>804.56819167052402</v>
      </c>
      <c r="K20" s="1">
        <f t="shared" si="13"/>
        <v>0.40672262978275298</v>
      </c>
      <c r="L20">
        <f t="shared" si="14"/>
        <v>4.2071570268269776</v>
      </c>
      <c r="M20">
        <f t="shared" si="15"/>
        <v>2.0486734723854614</v>
      </c>
      <c r="N20">
        <f t="shared" si="16"/>
        <v>1097859.4880886103</v>
      </c>
      <c r="O20">
        <f t="shared" si="17"/>
        <v>1364.5325523112292</v>
      </c>
      <c r="P20">
        <f t="shared" si="18"/>
        <v>2616.8049707284754</v>
      </c>
      <c r="Q20">
        <f t="shared" si="19"/>
        <v>0.51305039024641219</v>
      </c>
    </row>
    <row r="21" spans="1:17" x14ac:dyDescent="0.2">
      <c r="A21">
        <v>1817.8620000000001</v>
      </c>
      <c r="B21">
        <v>1193.07</v>
      </c>
      <c r="C21">
        <v>18.170000000000002</v>
      </c>
      <c r="D21">
        <v>20.265999999999998</v>
      </c>
      <c r="E21">
        <v>9.6170000000000009</v>
      </c>
      <c r="F21">
        <v>10.689</v>
      </c>
      <c r="G21">
        <f t="shared" si="20"/>
        <v>1711.8620000000001</v>
      </c>
      <c r="H21">
        <f t="shared" si="21"/>
        <v>1087.07</v>
      </c>
      <c r="I21">
        <f t="shared" si="11"/>
        <v>2892.0969468992848</v>
      </c>
      <c r="J21">
        <f t="shared" si="12"/>
        <v>994.13593959747163</v>
      </c>
      <c r="K21" s="1">
        <f t="shared" si="13"/>
        <v>0.72083965428214225</v>
      </c>
      <c r="L21">
        <f t="shared" si="14"/>
        <v>3.7812227277757398</v>
      </c>
      <c r="M21">
        <f t="shared" si="15"/>
        <v>2.401159550643202</v>
      </c>
      <c r="N21">
        <f t="shared" si="16"/>
        <v>1732571.7787451553</v>
      </c>
      <c r="O21">
        <f t="shared" si="17"/>
        <v>1742.7916140388993</v>
      </c>
      <c r="P21">
        <f t="shared" si="18"/>
        <v>2666.8097596139069</v>
      </c>
      <c r="Q21">
        <f t="shared" si="19"/>
        <v>0.36497801808790664</v>
      </c>
    </row>
    <row r="22" spans="1:17" x14ac:dyDescent="0.2">
      <c r="A22">
        <v>3369.4650000000001</v>
      </c>
      <c r="B22">
        <v>2145.1280000000002</v>
      </c>
      <c r="C22">
        <v>14.843</v>
      </c>
      <c r="D22">
        <v>17.803999999999998</v>
      </c>
      <c r="E22">
        <v>11.222</v>
      </c>
      <c r="F22">
        <v>13.436999999999999</v>
      </c>
      <c r="G22">
        <f t="shared" si="20"/>
        <v>3263.4650000000001</v>
      </c>
      <c r="H22">
        <f t="shared" si="21"/>
        <v>2039.1280000000002</v>
      </c>
      <c r="I22">
        <f t="shared" si="11"/>
        <v>2075.5306657944539</v>
      </c>
      <c r="J22">
        <f t="shared" si="12"/>
        <v>791.13294458307951</v>
      </c>
      <c r="K22" s="1">
        <f t="shared" si="13"/>
        <v>0.42939797514895406</v>
      </c>
      <c r="L22">
        <f t="shared" si="14"/>
        <v>7.2084595775247386</v>
      </c>
      <c r="M22">
        <f t="shared" si="15"/>
        <v>4.5040997103994878</v>
      </c>
      <c r="N22">
        <f t="shared" si="16"/>
        <v>1451424.2675194039</v>
      </c>
      <c r="O22">
        <f t="shared" si="17"/>
        <v>1834.6148740958986</v>
      </c>
      <c r="P22">
        <f t="shared" si="18"/>
        <v>2812.6600082734003</v>
      </c>
      <c r="Q22">
        <f t="shared" si="19"/>
        <v>0.37516474054417626</v>
      </c>
    </row>
    <row r="23" spans="1:17" x14ac:dyDescent="0.2">
      <c r="A23">
        <v>4919.3980000000001</v>
      </c>
      <c r="B23">
        <v>2883.6280000000002</v>
      </c>
      <c r="C23">
        <v>9.8550000000000004</v>
      </c>
      <c r="D23">
        <v>26.838999999999999</v>
      </c>
      <c r="E23">
        <v>6.2889999999999997</v>
      </c>
      <c r="F23">
        <v>17.388999999999999</v>
      </c>
      <c r="G23">
        <f t="shared" si="20"/>
        <v>4813.3980000000001</v>
      </c>
      <c r="H23">
        <f t="shared" si="21"/>
        <v>2777.6280000000002</v>
      </c>
      <c r="I23">
        <f t="shared" si="11"/>
        <v>2077.3651438466463</v>
      </c>
      <c r="J23">
        <f t="shared" si="12"/>
        <v>891.15326542760192</v>
      </c>
      <c r="K23" s="1">
        <f t="shared" si="13"/>
        <v>0.58654024470361055</v>
      </c>
      <c r="L23">
        <f t="shared" si="14"/>
        <v>10.632007670846301</v>
      </c>
      <c r="M23">
        <f t="shared" si="15"/>
        <v>6.1353252323530008</v>
      </c>
      <c r="N23">
        <f t="shared" si="16"/>
        <v>3299465.759045999</v>
      </c>
      <c r="O23">
        <f t="shared" si="17"/>
        <v>3702.4672265132945</v>
      </c>
      <c r="P23">
        <f t="shared" si="18"/>
        <v>2860.1469284760724</v>
      </c>
      <c r="Q23">
        <f t="shared" si="19"/>
        <v>0.42293822368314438</v>
      </c>
    </row>
    <row r="24" spans="1:17" x14ac:dyDescent="0.2">
      <c r="A24">
        <v>4859.5959999999995</v>
      </c>
      <c r="B24">
        <v>2795.7640000000001</v>
      </c>
      <c r="C24">
        <v>7.9269999999999996</v>
      </c>
      <c r="D24">
        <v>24.81</v>
      </c>
      <c r="E24">
        <v>7.7039999999999997</v>
      </c>
      <c r="F24">
        <v>13.563000000000001</v>
      </c>
      <c r="G24">
        <f t="shared" si="20"/>
        <v>4753.5959999999995</v>
      </c>
      <c r="H24">
        <f t="shared" si="21"/>
        <v>2689.7640000000001</v>
      </c>
      <c r="I24">
        <f t="shared" si="11"/>
        <v>1544.6336929545148</v>
      </c>
      <c r="J24">
        <f t="shared" si="12"/>
        <v>765.43536664111093</v>
      </c>
      <c r="K24">
        <v>0.74562309485386402</v>
      </c>
      <c r="L24">
        <f t="shared" si="14"/>
        <v>10.499914849365101</v>
      </c>
      <c r="M24">
        <f t="shared" si="15"/>
        <v>5.9412480498737539</v>
      </c>
      <c r="N24">
        <f t="shared" si="16"/>
        <v>3161720.3637932218</v>
      </c>
      <c r="O24">
        <f t="shared" si="17"/>
        <v>4130.6170338947186</v>
      </c>
      <c r="P24">
        <f t="shared" si="18"/>
        <v>2855.7980723073165</v>
      </c>
      <c r="Q24">
        <f t="shared" si="19"/>
        <v>0.43416226368416655</v>
      </c>
    </row>
    <row r="25" spans="1:17" x14ac:dyDescent="0.2">
      <c r="A25">
        <v>2491.5540000000001</v>
      </c>
      <c r="B25">
        <v>1316.8710000000001</v>
      </c>
      <c r="C25">
        <v>3.68</v>
      </c>
      <c r="D25">
        <v>23.347999999999999</v>
      </c>
      <c r="E25">
        <v>2.5569999999999999</v>
      </c>
      <c r="F25">
        <v>10.705</v>
      </c>
      <c r="G25">
        <f t="shared" si="20"/>
        <v>2385.5540000000001</v>
      </c>
      <c r="H25">
        <f t="shared" si="21"/>
        <v>1210.8710000000001</v>
      </c>
      <c r="I25">
        <f t="shared" si="11"/>
        <v>674.81912853933329</v>
      </c>
      <c r="J25">
        <f t="shared" si="12"/>
        <v>607.84883925901659</v>
      </c>
      <c r="K25" s="1">
        <f t="shared" ref="K25:K31" si="22">1-E25*F25/D25/C25</f>
        <v>0.68141898151596636</v>
      </c>
      <c r="L25">
        <f t="shared" si="14"/>
        <v>5.2692979943104801</v>
      </c>
      <c r="M25">
        <f t="shared" si="15"/>
        <v>2.6746156790702393</v>
      </c>
      <c r="N25">
        <f t="shared" si="16"/>
        <v>718499.63970265898</v>
      </c>
      <c r="O25">
        <f t="shared" si="17"/>
        <v>1182.0367059983673</v>
      </c>
      <c r="P25">
        <f t="shared" si="18"/>
        <v>2697.4399058229574</v>
      </c>
      <c r="Q25">
        <f t="shared" si="19"/>
        <v>0.49241517903178877</v>
      </c>
    </row>
    <row r="26" spans="1:17" x14ac:dyDescent="0.2">
      <c r="A26">
        <v>4675.6390000000001</v>
      </c>
      <c r="B26">
        <v>3055.444</v>
      </c>
      <c r="C26">
        <v>13.449</v>
      </c>
      <c r="D26">
        <v>14.404999999999999</v>
      </c>
      <c r="E26">
        <v>8.4139999999999997</v>
      </c>
      <c r="F26">
        <v>9.4350000000000005</v>
      </c>
      <c r="G26">
        <f t="shared" si="20"/>
        <v>4569.6390000000001</v>
      </c>
      <c r="H26">
        <f t="shared" si="21"/>
        <v>2949.444</v>
      </c>
      <c r="I26">
        <f t="shared" si="11"/>
        <v>1521.5742065276249</v>
      </c>
      <c r="J26">
        <f t="shared" si="12"/>
        <v>640.80526811699076</v>
      </c>
      <c r="K26" s="1">
        <f t="shared" si="22"/>
        <v>0.59022906002335329</v>
      </c>
      <c r="L26">
        <f t="shared" si="14"/>
        <v>10.0935839714477</v>
      </c>
      <c r="M26">
        <f t="shared" si="15"/>
        <v>6.5148386301593169</v>
      </c>
      <c r="N26">
        <f t="shared" si="16"/>
        <v>1935464.779463158</v>
      </c>
      <c r="O26">
        <f t="shared" si="17"/>
        <v>3020.3634017406416</v>
      </c>
      <c r="P26">
        <f t="shared" si="18"/>
        <v>2867.9352441278625</v>
      </c>
      <c r="Q26">
        <f t="shared" si="19"/>
        <v>0.35455645402186031</v>
      </c>
    </row>
    <row r="27" spans="1:17" x14ac:dyDescent="0.2">
      <c r="A27">
        <v>5425.3689999999997</v>
      </c>
      <c r="B27">
        <v>3265.2350000000001</v>
      </c>
      <c r="C27">
        <v>8.5920000000000005</v>
      </c>
      <c r="D27">
        <v>10.948</v>
      </c>
      <c r="E27">
        <v>5.7990000000000004</v>
      </c>
      <c r="F27">
        <v>7.2590000000000003</v>
      </c>
      <c r="G27">
        <f t="shared" si="20"/>
        <v>5319.3689999999997</v>
      </c>
      <c r="H27">
        <f t="shared" si="21"/>
        <v>3159.2350000000001</v>
      </c>
      <c r="I27">
        <f t="shared" si="11"/>
        <v>738.78647885984265</v>
      </c>
      <c r="J27">
        <f t="shared" si="12"/>
        <v>411.4956565978876</v>
      </c>
      <c r="K27" s="1">
        <f t="shared" si="22"/>
        <v>0.55249195409278595</v>
      </c>
      <c r="L27">
        <f t="shared" si="14"/>
        <v>11.749614723748589</v>
      </c>
      <c r="M27">
        <f t="shared" si="15"/>
        <v>6.9782325820566076</v>
      </c>
      <c r="N27">
        <f t="shared" si="16"/>
        <v>1172815.9082887084</v>
      </c>
      <c r="O27">
        <f t="shared" si="17"/>
        <v>2850.1294958619233</v>
      </c>
      <c r="P27">
        <f t="shared" si="18"/>
        <v>2876.3436054216218</v>
      </c>
      <c r="Q27">
        <f t="shared" si="19"/>
        <v>0.40608839131107466</v>
      </c>
    </row>
    <row r="28" spans="1:17" x14ac:dyDescent="0.2">
      <c r="A28">
        <v>1552.635</v>
      </c>
      <c r="B28">
        <v>762.43799999999999</v>
      </c>
      <c r="C28">
        <v>8.9090000000000007</v>
      </c>
      <c r="D28">
        <v>15.82</v>
      </c>
      <c r="E28">
        <v>5.9820000000000002</v>
      </c>
      <c r="F28">
        <v>10.561999999999999</v>
      </c>
      <c r="G28">
        <f t="shared" si="20"/>
        <v>1446.635</v>
      </c>
      <c r="H28">
        <f t="shared" si="21"/>
        <v>656.43799999999999</v>
      </c>
      <c r="I28">
        <f t="shared" si="11"/>
        <v>1106.9431560053845</v>
      </c>
      <c r="J28">
        <f t="shared" si="12"/>
        <v>548.17583162988376</v>
      </c>
      <c r="K28" s="1">
        <f t="shared" si="22"/>
        <v>0.55171197920709458</v>
      </c>
      <c r="L28">
        <f t="shared" si="14"/>
        <v>3.1953797331770066</v>
      </c>
      <c r="M28">
        <f t="shared" si="15"/>
        <v>1.4499640070143802</v>
      </c>
      <c r="N28">
        <f t="shared" si="16"/>
        <v>641914.77070064645</v>
      </c>
      <c r="O28">
        <f t="shared" si="17"/>
        <v>1171.0015904788249</v>
      </c>
      <c r="P28">
        <f t="shared" si="18"/>
        <v>2485.7037079662609</v>
      </c>
      <c r="Q28">
        <f t="shared" si="19"/>
        <v>0.54623108109509311</v>
      </c>
    </row>
    <row r="29" spans="1:17" x14ac:dyDescent="0.2">
      <c r="A29">
        <v>5379.98</v>
      </c>
      <c r="B29">
        <v>3214.6</v>
      </c>
      <c r="C29">
        <v>13.204000000000001</v>
      </c>
      <c r="D29">
        <v>25.997</v>
      </c>
      <c r="E29">
        <v>11.305999999999999</v>
      </c>
      <c r="F29">
        <v>15.874000000000001</v>
      </c>
      <c r="G29">
        <f t="shared" si="20"/>
        <v>5273.98</v>
      </c>
      <c r="H29">
        <f t="shared" si="21"/>
        <v>3108.6</v>
      </c>
      <c r="I29">
        <f t="shared" si="11"/>
        <v>2695.992198949491</v>
      </c>
      <c r="J29">
        <f t="shared" si="12"/>
        <v>996.11381208134173</v>
      </c>
      <c r="K29" s="1">
        <f t="shared" si="22"/>
        <v>0.4771626470031608</v>
      </c>
      <c r="L29">
        <f t="shared" si="14"/>
        <v>11.64935785818874</v>
      </c>
      <c r="M29">
        <f t="shared" si="15"/>
        <v>6.8663881618750011</v>
      </c>
      <c r="N29">
        <f t="shared" si="16"/>
        <v>3705300.6344073815</v>
      </c>
      <c r="O29">
        <f t="shared" si="17"/>
        <v>3719.7563064257661</v>
      </c>
      <c r="P29">
        <f t="shared" si="18"/>
        <v>2874.4137242261063</v>
      </c>
      <c r="Q29">
        <f t="shared" si="19"/>
        <v>0.41057796957895176</v>
      </c>
    </row>
    <row r="30" spans="1:17" x14ac:dyDescent="0.2">
      <c r="A30">
        <v>4181.2280000000001</v>
      </c>
      <c r="B30">
        <v>2303.4699999999998</v>
      </c>
      <c r="C30">
        <v>10.532999999999999</v>
      </c>
      <c r="D30">
        <v>24.605</v>
      </c>
      <c r="E30">
        <v>7.8840000000000003</v>
      </c>
      <c r="F30">
        <v>16.036999999999999</v>
      </c>
      <c r="G30">
        <f t="shared" si="20"/>
        <v>4075.2280000000001</v>
      </c>
      <c r="H30">
        <f t="shared" si="21"/>
        <v>2197.4699999999998</v>
      </c>
      <c r="I30">
        <f t="shared" si="11"/>
        <v>2035.4729482888222</v>
      </c>
      <c r="J30">
        <f t="shared" si="12"/>
        <v>850.27749213197956</v>
      </c>
      <c r="K30" s="1">
        <f t="shared" si="22"/>
        <v>0.51214103368685204</v>
      </c>
      <c r="L30">
        <f t="shared" si="14"/>
        <v>9.0015110648335384</v>
      </c>
      <c r="M30">
        <f t="shared" si="15"/>
        <v>4.8538512494613197</v>
      </c>
      <c r="N30">
        <f t="shared" si="16"/>
        <v>2603747.03748882</v>
      </c>
      <c r="O30">
        <f t="shared" si="17"/>
        <v>3062.232108438157</v>
      </c>
      <c r="P30">
        <f t="shared" si="18"/>
        <v>2825.3733069820232</v>
      </c>
      <c r="Q30">
        <f t="shared" si="19"/>
        <v>0.46077372848832021</v>
      </c>
    </row>
    <row r="31" spans="1:17" x14ac:dyDescent="0.2">
      <c r="A31">
        <v>1862.1369999999999</v>
      </c>
      <c r="B31">
        <v>1040.173</v>
      </c>
      <c r="C31">
        <v>20.565999999999999</v>
      </c>
      <c r="D31">
        <v>25.718</v>
      </c>
      <c r="E31">
        <v>13.337</v>
      </c>
      <c r="F31">
        <v>18.335999999999999</v>
      </c>
      <c r="G31">
        <f t="shared" si="20"/>
        <v>1756.1369999999999</v>
      </c>
      <c r="H31">
        <f t="shared" si="21"/>
        <v>934.173</v>
      </c>
      <c r="I31">
        <f t="shared" si="11"/>
        <v>4154.0995972601213</v>
      </c>
      <c r="J31">
        <f t="shared" si="12"/>
        <v>1300.2019084502226</v>
      </c>
      <c r="K31" s="1">
        <f t="shared" si="22"/>
        <v>0.53764481958157817</v>
      </c>
      <c r="L31">
        <f t="shared" si="14"/>
        <v>3.8790189498265066</v>
      </c>
      <c r="M31">
        <f t="shared" si="15"/>
        <v>2.0634351246037625</v>
      </c>
      <c r="N31">
        <f t="shared" si="16"/>
        <v>2441908.724789361</v>
      </c>
      <c r="O31">
        <f t="shared" si="17"/>
        <v>1878.0996312334269</v>
      </c>
      <c r="P31">
        <f t="shared" si="18"/>
        <v>2619.1983479339688</v>
      </c>
      <c r="Q31">
        <f t="shared" si="19"/>
        <v>0.46805232165827604</v>
      </c>
    </row>
    <row r="34" spans="1:2" x14ac:dyDescent="0.2">
      <c r="A34">
        <v>2.3916483020344925</v>
      </c>
      <c r="B34">
        <v>1445.775906643953</v>
      </c>
    </row>
    <row r="35" spans="1:2" x14ac:dyDescent="0.2">
      <c r="A35">
        <v>1.5306969695430206</v>
      </c>
      <c r="B35">
        <v>744.75937732214379</v>
      </c>
    </row>
    <row r="37" spans="1:2" x14ac:dyDescent="0.2">
      <c r="A37">
        <v>0.45387696031450286</v>
      </c>
      <c r="B37">
        <v>260.12317245050826</v>
      </c>
    </row>
    <row r="39" spans="1:2" x14ac:dyDescent="0.2">
      <c r="A39">
        <v>0.75280008640967144</v>
      </c>
      <c r="B39">
        <v>311.81105133863491</v>
      </c>
    </row>
    <row r="40" spans="1:2" x14ac:dyDescent="0.2">
      <c r="A40">
        <v>0.62902795083395713</v>
      </c>
      <c r="B40">
        <v>291.58206909118087</v>
      </c>
    </row>
    <row r="41" spans="1:2" x14ac:dyDescent="0.2">
      <c r="A41">
        <v>0.26463690819480434</v>
      </c>
      <c r="B41">
        <v>53.877820281809811</v>
      </c>
    </row>
    <row r="47" spans="1:2" x14ac:dyDescent="0.2">
      <c r="A47">
        <v>0.29293364589837895</v>
      </c>
      <c r="B47">
        <v>130.35338652408799</v>
      </c>
    </row>
    <row r="48" spans="1:2" x14ac:dyDescent="0.2">
      <c r="A48">
        <v>0.99937467847628281</v>
      </c>
      <c r="B48">
        <v>602.48419619500294</v>
      </c>
    </row>
    <row r="49" spans="1:2" x14ac:dyDescent="0.2">
      <c r="A49">
        <v>0.39647703881654089</v>
      </c>
      <c r="B49">
        <v>154.79513381946651</v>
      </c>
    </row>
    <row r="50" spans="1:2" x14ac:dyDescent="0.2">
      <c r="A50">
        <v>0.15101039897987109</v>
      </c>
      <c r="B50">
        <v>56.038216339853072</v>
      </c>
    </row>
    <row r="51" spans="1:2" x14ac:dyDescent="0.2">
      <c r="A51">
        <v>0.19550144005075024</v>
      </c>
      <c r="B51">
        <v>59.665012195958376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3F89-5D06-0E42-87C4-51A3DB6B1464}">
  <dimension ref="A1:Q13"/>
  <sheetViews>
    <sheetView workbookViewId="0">
      <selection activeCell="Q14" sqref="A14:Q14"/>
    </sheetView>
  </sheetViews>
  <sheetFormatPr baseColWidth="10" defaultRowHeight="16" x14ac:dyDescent="0.2"/>
  <sheetData>
    <row r="1" spans="1:17" x14ac:dyDescent="0.2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1194.9480000000001</v>
      </c>
      <c r="B2">
        <v>809.44799999999998</v>
      </c>
      <c r="C2">
        <v>40.223999999999997</v>
      </c>
      <c r="D2">
        <v>73.844999999999999</v>
      </c>
      <c r="E2">
        <v>23.564</v>
      </c>
      <c r="F2">
        <v>39.651000000000003</v>
      </c>
      <c r="G2">
        <f>A2-106</f>
        <v>1088.9480000000001</v>
      </c>
      <c r="H2">
        <f>B2-106</f>
        <v>703.44799999999998</v>
      </c>
      <c r="I2">
        <f>4/3*PI()*C2/2*D2/2*7.5</f>
        <v>23329.005859756253</v>
      </c>
      <c r="J2">
        <f>4*PI()*(((C2*D2/4)^1.6075+(C2*7.5/2)^1.6075+(D2*7.5/2)^1.6075)/3)^(1/1.6075)</f>
        <v>5498.5818139764997</v>
      </c>
      <c r="K2" s="1">
        <f>1-E2*F2/D2/C2</f>
        <v>0.68544484423688845</v>
      </c>
      <c r="L2">
        <f>G2/452.7271</f>
        <v>2.4053077449969309</v>
      </c>
      <c r="M2">
        <f>H2/452.7271</f>
        <v>1.553801396028645</v>
      </c>
      <c r="N2">
        <f>(L2-M2)*1E-21*6.022E+23*I2*K2</f>
        <v>8199689.1380158775</v>
      </c>
      <c r="O2">
        <f>N2/J2</f>
        <v>1491.2370890205912</v>
      </c>
      <c r="P2">
        <f>3000*M2/(M2+0.3)</f>
        <v>2514.5111003109346</v>
      </c>
      <c r="Q2">
        <f>1-M2/L2</f>
        <v>0.35401139448348318</v>
      </c>
    </row>
    <row r="3" spans="1:17" x14ac:dyDescent="0.2">
      <c r="A3">
        <v>2478.2020000000002</v>
      </c>
      <c r="B3">
        <v>1870.895</v>
      </c>
      <c r="C3">
        <v>12.416</v>
      </c>
      <c r="D3">
        <v>33.911999999999999</v>
      </c>
      <c r="E3">
        <v>10.956</v>
      </c>
      <c r="F3">
        <v>15.981999999999999</v>
      </c>
      <c r="G3">
        <f t="shared" ref="G3:G13" si="0">A3-106</f>
        <v>2372.2020000000002</v>
      </c>
      <c r="H3">
        <f t="shared" ref="H3:H13" si="1">B3-106</f>
        <v>1764.895</v>
      </c>
      <c r="I3">
        <f t="shared" ref="I3:I13" si="2">4/3*PI()*C3/2*D3/2*7.5</f>
        <v>3306.9298997273904</v>
      </c>
      <c r="J3">
        <f t="shared" ref="J3:J13" si="3">4*PI()*(((C3*D3/4)^1.6075+(C3*7.5/2)^1.6075+(D3*7.5/2)^1.6075)/3)^(1/1.6075)</f>
        <v>1217.2283235277309</v>
      </c>
      <c r="K3" s="1">
        <f t="shared" ref="K3:K13" si="4">1-E3*F3/D3/C3</f>
        <v>0.5841391447056421</v>
      </c>
      <c r="L3">
        <f t="shared" ref="L3:L13" si="5">G3/452.7271</f>
        <v>5.2398056135804554</v>
      </c>
      <c r="M3">
        <f t="shared" ref="M3:M8" si="6">H3/452.7271</f>
        <v>3.8983639371268031</v>
      </c>
      <c r="N3">
        <f t="shared" ref="N3:N13" si="7">(L3-M3)*1E-21*6.022E+23*I3*K3</f>
        <v>1560464.3290777334</v>
      </c>
      <c r="O3">
        <f t="shared" ref="O3:O13" si="8">N3/J3</f>
        <v>1281.98161258296</v>
      </c>
      <c r="P3">
        <f t="shared" ref="P3:P13" si="9">3000*M3/(M3+0.3)</f>
        <v>2785.6307805902302</v>
      </c>
      <c r="Q3">
        <f t="shared" ref="Q3:Q13" si="10">1-M3/L3</f>
        <v>0.2560098170391899</v>
      </c>
    </row>
    <row r="4" spans="1:17" x14ac:dyDescent="0.2">
      <c r="A4">
        <v>879.17</v>
      </c>
      <c r="B4">
        <v>697.31700000000001</v>
      </c>
      <c r="C4">
        <v>11.417999999999999</v>
      </c>
      <c r="D4">
        <v>32.976999999999997</v>
      </c>
      <c r="E4">
        <v>10.661</v>
      </c>
      <c r="F4">
        <v>20.962</v>
      </c>
      <c r="G4">
        <f t="shared" si="0"/>
        <v>773.17</v>
      </c>
      <c r="H4">
        <f t="shared" si="1"/>
        <v>591.31700000000001</v>
      </c>
      <c r="I4">
        <f t="shared" si="2"/>
        <v>2957.2705902589564</v>
      </c>
      <c r="J4">
        <f t="shared" si="3"/>
        <v>1141.360590075677</v>
      </c>
      <c r="K4" s="1">
        <f t="shared" si="4"/>
        <v>0.40648803709553172</v>
      </c>
      <c r="L4">
        <f t="shared" si="5"/>
        <v>1.7078058724560556</v>
      </c>
      <c r="M4">
        <f t="shared" si="6"/>
        <v>1.3061223858699866</v>
      </c>
      <c r="N4">
        <f t="shared" si="7"/>
        <v>290779.35064543673</v>
      </c>
      <c r="O4">
        <f t="shared" si="8"/>
        <v>254.76554313668464</v>
      </c>
      <c r="P4">
        <f t="shared" si="9"/>
        <v>2439.6441965333183</v>
      </c>
      <c r="Q4">
        <f t="shared" si="10"/>
        <v>0.2352044181745282</v>
      </c>
    </row>
    <row r="5" spans="1:17" x14ac:dyDescent="0.2">
      <c r="A5">
        <v>570.62199999999996</v>
      </c>
      <c r="B5">
        <v>364.28800000000001</v>
      </c>
      <c r="C5">
        <v>6.101</v>
      </c>
      <c r="D5">
        <v>52.332000000000001</v>
      </c>
      <c r="E5">
        <v>13.826000000000001</v>
      </c>
      <c r="F5">
        <v>15.444000000000001</v>
      </c>
      <c r="G5">
        <f t="shared" si="0"/>
        <v>464.62199999999996</v>
      </c>
      <c r="H5">
        <f t="shared" si="1"/>
        <v>258.28800000000001</v>
      </c>
      <c r="I5">
        <f t="shared" si="2"/>
        <v>2507.5998724687001</v>
      </c>
      <c r="J5">
        <f t="shared" si="3"/>
        <v>1442.6198385394316</v>
      </c>
      <c r="K5" s="1">
        <f t="shared" si="4"/>
        <v>0.33121274565602699</v>
      </c>
      <c r="L5">
        <f t="shared" si="5"/>
        <v>1.026273885526181</v>
      </c>
      <c r="M5">
        <f t="shared" si="6"/>
        <v>0.57051588031730371</v>
      </c>
      <c r="N5">
        <f t="shared" si="7"/>
        <v>227950.38850287642</v>
      </c>
      <c r="O5">
        <f t="shared" si="8"/>
        <v>158.01140564770196</v>
      </c>
      <c r="P5">
        <f t="shared" si="9"/>
        <v>1966.1302908432306</v>
      </c>
      <c r="Q5">
        <f t="shared" si="10"/>
        <v>0.44409003447964146</v>
      </c>
    </row>
    <row r="6" spans="1:17" x14ac:dyDescent="0.2">
      <c r="A6">
        <v>1786.8630000000001</v>
      </c>
      <c r="B6">
        <v>1257.0530000000001</v>
      </c>
      <c r="C6">
        <v>22.236000000000001</v>
      </c>
      <c r="D6">
        <v>42.185000000000002</v>
      </c>
      <c r="E6">
        <v>10.833</v>
      </c>
      <c r="F6">
        <v>21.45</v>
      </c>
      <c r="G6">
        <f t="shared" si="0"/>
        <v>1680.8630000000001</v>
      </c>
      <c r="H6">
        <f t="shared" si="1"/>
        <v>1151.0530000000001</v>
      </c>
      <c r="I6">
        <f>4/3*PI()*C6/2*D6/2*7.5</f>
        <v>7367.2363058367919</v>
      </c>
      <c r="J6">
        <f t="shared" si="3"/>
        <v>2085.463325834281</v>
      </c>
      <c r="K6" s="1">
        <f t="shared" si="4"/>
        <v>0.75227985767468242</v>
      </c>
      <c r="L6">
        <f t="shared" si="5"/>
        <v>3.7127510149050056</v>
      </c>
      <c r="M6">
        <f t="shared" si="6"/>
        <v>2.5424875162100968</v>
      </c>
      <c r="N6">
        <f t="shared" si="7"/>
        <v>3905785.9999264977</v>
      </c>
      <c r="O6">
        <f t="shared" si="8"/>
        <v>1872.8624721146819</v>
      </c>
      <c r="P6">
        <f t="shared" si="9"/>
        <v>2683.3759181465202</v>
      </c>
      <c r="Q6">
        <f t="shared" si="10"/>
        <v>0.31520117939415637</v>
      </c>
    </row>
    <row r="7" spans="1:17" x14ac:dyDescent="0.2">
      <c r="A7">
        <v>1245.27</v>
      </c>
      <c r="B7">
        <v>562.52099999999996</v>
      </c>
      <c r="C7">
        <v>19.128</v>
      </c>
      <c r="D7">
        <v>37.14</v>
      </c>
      <c r="E7">
        <v>12.013</v>
      </c>
      <c r="F7">
        <v>16.963999999999999</v>
      </c>
      <c r="G7">
        <f t="shared" si="0"/>
        <v>1139.27</v>
      </c>
      <c r="H7">
        <f t="shared" si="1"/>
        <v>456.52099999999996</v>
      </c>
      <c r="I7">
        <f t="shared" si="2"/>
        <v>5579.5778801998167</v>
      </c>
      <c r="J7">
        <f t="shared" si="3"/>
        <v>1684.9509422847955</v>
      </c>
      <c r="K7" s="1">
        <f t="shared" si="4"/>
        <v>0.71314113327058681</v>
      </c>
      <c r="L7">
        <f t="shared" si="5"/>
        <v>2.5164607994529153</v>
      </c>
      <c r="M7">
        <f t="shared" si="6"/>
        <v>1.0083801035988347</v>
      </c>
      <c r="N7">
        <f t="shared" si="7"/>
        <v>3613617.3498130813</v>
      </c>
      <c r="O7">
        <f t="shared" si="8"/>
        <v>2144.6424694792668</v>
      </c>
      <c r="P7">
        <f t="shared" si="9"/>
        <v>2312.1265009117324</v>
      </c>
      <c r="Q7">
        <f t="shared" si="10"/>
        <v>0.59928638514136245</v>
      </c>
    </row>
    <row r="8" spans="1:17" x14ac:dyDescent="0.2">
      <c r="A8">
        <v>1632.7080000000001</v>
      </c>
      <c r="B8">
        <v>940.91700000000003</v>
      </c>
      <c r="C8">
        <v>15.986000000000001</v>
      </c>
      <c r="D8">
        <v>19.122</v>
      </c>
      <c r="E8">
        <v>10.004</v>
      </c>
      <c r="F8">
        <v>13.045</v>
      </c>
      <c r="G8">
        <f t="shared" si="0"/>
        <v>1526.7080000000001</v>
      </c>
      <c r="H8">
        <f t="shared" si="1"/>
        <v>834.91700000000003</v>
      </c>
      <c r="I8">
        <f t="shared" si="2"/>
        <v>2400.8388151624931</v>
      </c>
      <c r="J8">
        <f t="shared" si="3"/>
        <v>874.24358834911732</v>
      </c>
      <c r="K8" s="1">
        <f t="shared" si="4"/>
        <v>0.57308182521854945</v>
      </c>
      <c r="L8">
        <f t="shared" si="5"/>
        <v>3.3722478729459757</v>
      </c>
      <c r="M8">
        <f t="shared" si="6"/>
        <v>1.8441948803153159</v>
      </c>
      <c r="N8">
        <f t="shared" si="7"/>
        <v>1266073.171979585</v>
      </c>
      <c r="O8">
        <f t="shared" si="8"/>
        <v>1448.1926877729595</v>
      </c>
      <c r="P8">
        <f t="shared" si="9"/>
        <v>2580.2620329605252</v>
      </c>
      <c r="Q8">
        <f t="shared" si="10"/>
        <v>0.45312594156839425</v>
      </c>
    </row>
    <row r="9" spans="1:17" x14ac:dyDescent="0.2">
      <c r="A9">
        <v>236.25800000000001</v>
      </c>
      <c r="B9">
        <v>173.38499999999999</v>
      </c>
      <c r="C9">
        <v>9.5329999999999995</v>
      </c>
      <c r="D9">
        <v>48.323999999999998</v>
      </c>
      <c r="E9">
        <v>10.853</v>
      </c>
      <c r="F9">
        <v>19.111000000000001</v>
      </c>
      <c r="G9">
        <f t="shared" si="0"/>
        <v>130.25800000000001</v>
      </c>
      <c r="H9">
        <f t="shared" si="1"/>
        <v>67.384999999999991</v>
      </c>
      <c r="I9">
        <f t="shared" si="2"/>
        <v>3618.1148622415831</v>
      </c>
      <c r="J9">
        <f t="shared" si="3"/>
        <v>1513.7893191922033</v>
      </c>
      <c r="K9" s="1">
        <f t="shared" si="4"/>
        <v>0.54976345114027292</v>
      </c>
      <c r="L9">
        <f t="shared" si="5"/>
        <v>0.28771858366773273</v>
      </c>
      <c r="M9">
        <f>H9/452.7271</f>
        <v>0.14884242626518268</v>
      </c>
      <c r="N9">
        <f t="shared" si="7"/>
        <v>166351.47527516339</v>
      </c>
      <c r="O9">
        <f t="shared" si="8"/>
        <v>109.89077090590968</v>
      </c>
      <c r="P9">
        <f t="shared" si="9"/>
        <v>994.84195937336199</v>
      </c>
      <c r="Q9">
        <f t="shared" si="10"/>
        <v>0.482680526340033</v>
      </c>
    </row>
    <row r="10" spans="1:17" x14ac:dyDescent="0.2">
      <c r="A10">
        <v>1012.205</v>
      </c>
      <c r="B10">
        <v>759.48699999999997</v>
      </c>
      <c r="C10">
        <v>14.516</v>
      </c>
      <c r="D10">
        <v>29.204000000000001</v>
      </c>
      <c r="E10">
        <v>13.39</v>
      </c>
      <c r="F10">
        <v>17.03</v>
      </c>
      <c r="G10">
        <f t="shared" si="0"/>
        <v>906.20500000000004</v>
      </c>
      <c r="H10">
        <f t="shared" si="1"/>
        <v>653.48699999999997</v>
      </c>
      <c r="I10">
        <f t="shared" si="2"/>
        <v>3329.5012376337841</v>
      </c>
      <c r="J10">
        <f t="shared" si="3"/>
        <v>1158.2246474613016</v>
      </c>
      <c r="K10" s="1">
        <f t="shared" si="4"/>
        <v>0.46209457334913628</v>
      </c>
      <c r="L10">
        <f t="shared" si="5"/>
        <v>2.0016583942070181</v>
      </c>
      <c r="M10">
        <f>H10/452.7271</f>
        <v>1.4434457314351183</v>
      </c>
      <c r="N10">
        <f t="shared" si="7"/>
        <v>517190.43482461385</v>
      </c>
      <c r="O10">
        <f t="shared" si="8"/>
        <v>446.53723779599858</v>
      </c>
      <c r="P10">
        <f t="shared" si="9"/>
        <v>2483.7808921880442</v>
      </c>
      <c r="Q10">
        <f t="shared" si="10"/>
        <v>0.27887508896993518</v>
      </c>
    </row>
    <row r="11" spans="1:17" x14ac:dyDescent="0.2">
      <c r="A11">
        <v>576.30200000000002</v>
      </c>
      <c r="B11">
        <v>238.20599999999999</v>
      </c>
      <c r="C11">
        <v>17.227</v>
      </c>
      <c r="D11">
        <v>34.529000000000003</v>
      </c>
      <c r="E11">
        <v>13.065</v>
      </c>
      <c r="F11" s="3">
        <v>21.178000000000001</v>
      </c>
      <c r="G11">
        <f t="shared" si="0"/>
        <v>470.30200000000002</v>
      </c>
      <c r="H11">
        <f t="shared" si="1"/>
        <v>132.20599999999999</v>
      </c>
      <c r="I11">
        <f t="shared" si="2"/>
        <v>4671.7924011991508</v>
      </c>
      <c r="J11">
        <f t="shared" si="3"/>
        <v>1480.0766932718177</v>
      </c>
      <c r="K11" s="1">
        <f t="shared" si="4"/>
        <v>0.5348417762492752</v>
      </c>
      <c r="L11">
        <f t="shared" si="5"/>
        <v>1.0388200750518359</v>
      </c>
      <c r="M11">
        <f>H11/452.7271</f>
        <v>0.29202139655434806</v>
      </c>
      <c r="N11">
        <f t="shared" si="7"/>
        <v>1123707.1658264783</v>
      </c>
      <c r="O11">
        <f t="shared" si="8"/>
        <v>759.22225580246209</v>
      </c>
      <c r="P11">
        <f t="shared" si="9"/>
        <v>1479.7846746112002</v>
      </c>
      <c r="Q11">
        <f t="shared" si="10"/>
        <v>0.71889126561230876</v>
      </c>
    </row>
    <row r="12" spans="1:17" x14ac:dyDescent="0.2">
      <c r="A12">
        <v>1037.0709999999999</v>
      </c>
      <c r="B12">
        <v>522.54499999999996</v>
      </c>
      <c r="C12">
        <v>18.814</v>
      </c>
      <c r="D12">
        <v>25.382999999999999</v>
      </c>
      <c r="E12">
        <v>11.861000000000001</v>
      </c>
      <c r="F12">
        <v>16.853000000000002</v>
      </c>
      <c r="G12">
        <f t="shared" si="0"/>
        <v>931.07099999999991</v>
      </c>
      <c r="H12">
        <f t="shared" si="1"/>
        <v>416.54499999999996</v>
      </c>
      <c r="I12">
        <f t="shared" si="2"/>
        <v>3750.714183946689</v>
      </c>
      <c r="J12">
        <f t="shared" si="3"/>
        <v>1210.2936910638684</v>
      </c>
      <c r="K12" s="1">
        <f t="shared" si="4"/>
        <v>0.58142389034769926</v>
      </c>
      <c r="L12">
        <f t="shared" si="5"/>
        <v>2.0565833147607022</v>
      </c>
      <c r="M12">
        <f>H12/452.7271</f>
        <v>0.92007966830348775</v>
      </c>
      <c r="N12">
        <f t="shared" si="7"/>
        <v>1492514.0502415986</v>
      </c>
      <c r="O12">
        <f t="shared" si="8"/>
        <v>1233.1833680217351</v>
      </c>
      <c r="P12">
        <f t="shared" si="9"/>
        <v>2262.3432523456081</v>
      </c>
      <c r="Q12">
        <f t="shared" si="10"/>
        <v>0.55261736215605473</v>
      </c>
    </row>
    <row r="13" spans="1:17" x14ac:dyDescent="0.2">
      <c r="A13">
        <v>427.185</v>
      </c>
      <c r="B13">
        <v>327.12599999999998</v>
      </c>
      <c r="C13">
        <v>11.058</v>
      </c>
      <c r="D13">
        <v>24.116</v>
      </c>
      <c r="E13">
        <v>8.4139999999999997</v>
      </c>
      <c r="F13">
        <v>15.567</v>
      </c>
      <c r="G13">
        <f t="shared" si="0"/>
        <v>321.185</v>
      </c>
      <c r="H13">
        <f t="shared" si="1"/>
        <v>221.12599999999998</v>
      </c>
      <c r="I13">
        <f t="shared" si="2"/>
        <v>2094.4584159571409</v>
      </c>
      <c r="J13">
        <f t="shared" si="3"/>
        <v>854.81579700094017</v>
      </c>
      <c r="K13" s="1">
        <f t="shared" si="4"/>
        <v>0.50883708035506081</v>
      </c>
      <c r="L13">
        <f t="shared" si="5"/>
        <v>0.70944504978827205</v>
      </c>
      <c r="M13">
        <f>H13/452.7271</f>
        <v>0.48843111004399775</v>
      </c>
      <c r="N13">
        <f t="shared" si="7"/>
        <v>141843.98098311969</v>
      </c>
      <c r="O13">
        <f t="shared" si="8"/>
        <v>165.93514237894189</v>
      </c>
      <c r="P13">
        <f t="shared" si="9"/>
        <v>1858.4925321506196</v>
      </c>
      <c r="Q13">
        <f t="shared" si="10"/>
        <v>0.3115307377368185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D62A5-D52F-7647-AFE8-4BC3137E12A2}">
  <dimension ref="A1:B55"/>
  <sheetViews>
    <sheetView workbookViewId="0">
      <selection activeCell="D11" sqref="D11"/>
    </sheetView>
  </sheetViews>
  <sheetFormatPr baseColWidth="10" defaultRowHeight="16" x14ac:dyDescent="0.2"/>
  <sheetData>
    <row r="1" spans="1:2" x14ac:dyDescent="0.2">
      <c r="A1" t="s">
        <v>4</v>
      </c>
      <c r="B1" t="s">
        <v>11</v>
      </c>
    </row>
    <row r="2" spans="1:2" x14ac:dyDescent="0.2">
      <c r="A2">
        <v>463.50700000000001</v>
      </c>
      <c r="B2">
        <v>0.79409207003512716</v>
      </c>
    </row>
    <row r="3" spans="1:2" x14ac:dyDescent="0.2">
      <c r="A3">
        <v>295.03399999999999</v>
      </c>
      <c r="B3">
        <v>0.42196281159223731</v>
      </c>
    </row>
    <row r="4" spans="1:2" x14ac:dyDescent="0.2">
      <c r="A4">
        <v>2414.5079999999998</v>
      </c>
      <c r="B4">
        <v>5.1035336740389514</v>
      </c>
    </row>
    <row r="5" spans="1:2" x14ac:dyDescent="0.2">
      <c r="A5">
        <v>145.44800000000001</v>
      </c>
      <c r="B5">
        <v>9.1551842158333369E-2</v>
      </c>
    </row>
    <row r="6" spans="1:2" x14ac:dyDescent="0.2">
      <c r="A6">
        <v>1527.7570000000001</v>
      </c>
      <c r="B6">
        <v>3.1448459789573011</v>
      </c>
    </row>
    <row r="7" spans="1:2" x14ac:dyDescent="0.2">
      <c r="A7">
        <v>438.18900000000002</v>
      </c>
      <c r="B7">
        <v>0.73816875552623207</v>
      </c>
    </row>
    <row r="8" spans="1:2" x14ac:dyDescent="0.2">
      <c r="A8">
        <v>155.40199999999999</v>
      </c>
      <c r="B8">
        <v>0.11353859753480626</v>
      </c>
    </row>
    <row r="9" spans="1:2" x14ac:dyDescent="0.2">
      <c r="A9">
        <v>115.3</v>
      </c>
      <c r="B9">
        <v>2.4959848880263622E-2</v>
      </c>
    </row>
    <row r="10" spans="1:2" x14ac:dyDescent="0.2">
      <c r="A10">
        <v>127.58499999999999</v>
      </c>
      <c r="B10">
        <v>5.2095401401859955E-2</v>
      </c>
    </row>
    <row r="11" spans="1:2" x14ac:dyDescent="0.2">
      <c r="A11">
        <v>138.88200000000001</v>
      </c>
      <c r="B11">
        <v>7.7048623773571329E-2</v>
      </c>
    </row>
    <row r="12" spans="1:2" x14ac:dyDescent="0.2">
      <c r="A12">
        <v>209.84200000000001</v>
      </c>
      <c r="B12">
        <v>0.23378763939689057</v>
      </c>
    </row>
    <row r="13" spans="1:2" x14ac:dyDescent="0.2">
      <c r="A13">
        <v>441.77699999999999</v>
      </c>
      <c r="B13">
        <v>0.74609405975476173</v>
      </c>
    </row>
    <row r="14" spans="1:2" x14ac:dyDescent="0.2">
      <c r="A14">
        <v>133.625</v>
      </c>
      <c r="B14">
        <v>6.5436771953788497E-2</v>
      </c>
    </row>
    <row r="15" spans="1:2" x14ac:dyDescent="0.2">
      <c r="A15">
        <v>1688.2049999999999</v>
      </c>
      <c r="B15">
        <v>3.4992493270228353</v>
      </c>
    </row>
    <row r="16" spans="1:2" x14ac:dyDescent="0.2">
      <c r="A16">
        <v>116.761</v>
      </c>
      <c r="B16">
        <v>2.8186958545225137E-2</v>
      </c>
    </row>
    <row r="17" spans="1:2" x14ac:dyDescent="0.2">
      <c r="A17">
        <v>139.81800000000001</v>
      </c>
      <c r="B17">
        <v>7.9116094441883444E-2</v>
      </c>
    </row>
    <row r="18" spans="1:2" x14ac:dyDescent="0.2">
      <c r="A18">
        <v>108.465</v>
      </c>
      <c r="B18">
        <v>9.8624535619802819E-3</v>
      </c>
    </row>
    <row r="19" spans="1:2" x14ac:dyDescent="0.2">
      <c r="A19">
        <v>248.738</v>
      </c>
      <c r="B19">
        <v>0.31970253161341566</v>
      </c>
    </row>
    <row r="20" spans="1:2" x14ac:dyDescent="0.2">
      <c r="A20">
        <v>960.66899999999998</v>
      </c>
      <c r="B20">
        <v>1.8922414849917311</v>
      </c>
    </row>
    <row r="21" spans="1:2" x14ac:dyDescent="0.2">
      <c r="A21">
        <v>1354.454</v>
      </c>
      <c r="B21">
        <v>2.7620480417452367</v>
      </c>
    </row>
    <row r="22" spans="1:2" x14ac:dyDescent="0.2">
      <c r="A22">
        <v>189.976</v>
      </c>
      <c r="B22">
        <v>0.18990689976367661</v>
      </c>
    </row>
    <row r="23" spans="1:2" x14ac:dyDescent="0.2">
      <c r="A23">
        <v>117.306</v>
      </c>
      <c r="B23">
        <v>2.9390774265556439E-2</v>
      </c>
    </row>
    <row r="24" spans="1:2" x14ac:dyDescent="0.2">
      <c r="A24">
        <v>824.54600000000005</v>
      </c>
      <c r="B24">
        <v>1.5915680771042866</v>
      </c>
    </row>
    <row r="25" spans="1:2" x14ac:dyDescent="0.2">
      <c r="A25">
        <v>4510.2160000000003</v>
      </c>
      <c r="B25">
        <v>9.7326093357344856</v>
      </c>
    </row>
    <row r="26" spans="1:2" x14ac:dyDescent="0.2">
      <c r="A26">
        <v>3995.8209999999999</v>
      </c>
      <c r="B26">
        <v>8.5963950468173866</v>
      </c>
    </row>
    <row r="27" spans="1:2" x14ac:dyDescent="0.2">
      <c r="A27">
        <v>3661.0430000000001</v>
      </c>
      <c r="B27">
        <v>7.8569252867787238</v>
      </c>
    </row>
    <row r="28" spans="1:2" x14ac:dyDescent="0.2">
      <c r="A28">
        <v>2410.8119999999999</v>
      </c>
      <c r="B28">
        <v>5.0909521431343512</v>
      </c>
    </row>
    <row r="29" spans="1:2" x14ac:dyDescent="0.2">
      <c r="A29">
        <v>260.08600000000001</v>
      </c>
      <c r="B29">
        <v>0.34035073226232759</v>
      </c>
    </row>
    <row r="30" spans="1:2" x14ac:dyDescent="0.2">
      <c r="A30">
        <v>184.03</v>
      </c>
      <c r="B30">
        <v>0.17235548744486467</v>
      </c>
    </row>
    <row r="31" spans="1:2" x14ac:dyDescent="0.2">
      <c r="A31">
        <v>1384.818</v>
      </c>
      <c r="B31">
        <v>2.8246994712708826</v>
      </c>
    </row>
    <row r="32" spans="1:2" x14ac:dyDescent="0.2">
      <c r="A32">
        <v>2350.4319999999998</v>
      </c>
      <c r="B32">
        <v>4.9575826143387483</v>
      </c>
    </row>
    <row r="33" spans="1:2" x14ac:dyDescent="0.2">
      <c r="A33">
        <v>3298.4180000000001</v>
      </c>
      <c r="B33">
        <v>7.0515283931534034</v>
      </c>
    </row>
    <row r="34" spans="1:2" x14ac:dyDescent="0.2">
      <c r="A34">
        <v>246.09</v>
      </c>
      <c r="B34">
        <v>0.30943586102974618</v>
      </c>
    </row>
    <row r="35" spans="1:2" x14ac:dyDescent="0.2">
      <c r="A35">
        <v>237.25899999999999</v>
      </c>
      <c r="B35">
        <v>0.28992962868801092</v>
      </c>
    </row>
    <row r="36" spans="1:2" x14ac:dyDescent="0.2">
      <c r="A36">
        <v>117.68300000000001</v>
      </c>
      <c r="B36">
        <v>2.5805833138771696E-2</v>
      </c>
    </row>
    <row r="37" spans="1:2" x14ac:dyDescent="0.2">
      <c r="A37">
        <v>1274.3900000000001</v>
      </c>
      <c r="B37">
        <v>2.5807821091337364</v>
      </c>
    </row>
    <row r="38" spans="1:2" x14ac:dyDescent="0.2">
      <c r="A38">
        <v>3537.7739999999999</v>
      </c>
      <c r="B38">
        <v>7.5802265868334366</v>
      </c>
    </row>
    <row r="39" spans="1:2" x14ac:dyDescent="0.2">
      <c r="A39">
        <v>340.55500000000001</v>
      </c>
      <c r="B39">
        <v>0.51809357116019783</v>
      </c>
    </row>
    <row r="40" spans="1:2" x14ac:dyDescent="0.2">
      <c r="A40">
        <v>608.52599999999995</v>
      </c>
      <c r="B40">
        <v>1.1099976122480848</v>
      </c>
    </row>
    <row r="41" spans="1:2" x14ac:dyDescent="0.2">
      <c r="A41">
        <v>184.92599999999999</v>
      </c>
      <c r="B41">
        <v>0.17433460466581299</v>
      </c>
    </row>
    <row r="42" spans="1:2" x14ac:dyDescent="0.2">
      <c r="A42">
        <v>366.89299999999997</v>
      </c>
      <c r="B42">
        <v>0.57626989857686883</v>
      </c>
    </row>
    <row r="43" spans="1:2" x14ac:dyDescent="0.2">
      <c r="A43">
        <v>357.50599999999997</v>
      </c>
      <c r="B43">
        <v>0.55553555331677729</v>
      </c>
    </row>
    <row r="44" spans="1:2" x14ac:dyDescent="0.2">
      <c r="A44">
        <v>2497.268</v>
      </c>
      <c r="B44">
        <v>5.2819192842663938</v>
      </c>
    </row>
    <row r="45" spans="1:2" x14ac:dyDescent="0.2">
      <c r="A45">
        <v>2226.1179999999999</v>
      </c>
      <c r="B45">
        <v>4.6829933529492713</v>
      </c>
    </row>
    <row r="46" spans="1:2" x14ac:dyDescent="0.2">
      <c r="A46">
        <v>205.81700000000001</v>
      </c>
      <c r="B46">
        <v>0.22047940138772343</v>
      </c>
    </row>
    <row r="47" spans="1:2" x14ac:dyDescent="0.2">
      <c r="A47">
        <v>209.56200000000001</v>
      </c>
      <c r="B47">
        <v>0.22875149289715593</v>
      </c>
    </row>
    <row r="48" spans="1:2" x14ac:dyDescent="0.2">
      <c r="A48">
        <v>178.89099999999999</v>
      </c>
      <c r="B48">
        <v>0.16100427829480496</v>
      </c>
    </row>
    <row r="49" spans="1:2" x14ac:dyDescent="0.2">
      <c r="A49">
        <v>984.44200000000001</v>
      </c>
      <c r="B49">
        <v>1.9403344752280127</v>
      </c>
    </row>
    <row r="50" spans="1:2" x14ac:dyDescent="0.2">
      <c r="A50">
        <v>2927.9360000000001</v>
      </c>
      <c r="B50">
        <v>6.2331943459978429</v>
      </c>
    </row>
    <row r="51" spans="1:2" x14ac:dyDescent="0.2">
      <c r="A51">
        <v>5424.9949999999999</v>
      </c>
      <c r="B51">
        <v>11.748788619015738</v>
      </c>
    </row>
    <row r="52" spans="1:2" x14ac:dyDescent="0.2">
      <c r="A52">
        <v>4694</v>
      </c>
      <c r="B52">
        <v>10.134140412623852</v>
      </c>
    </row>
    <row r="53" spans="1:2" x14ac:dyDescent="0.2">
      <c r="A53">
        <v>373.35399999999998</v>
      </c>
      <c r="B53">
        <v>0.59054118916230103</v>
      </c>
    </row>
    <row r="54" spans="1:2" x14ac:dyDescent="0.2">
      <c r="A54">
        <v>1402.067</v>
      </c>
      <c r="B54">
        <v>2.8627996866103222</v>
      </c>
    </row>
    <row r="55" spans="1:2" x14ac:dyDescent="0.2">
      <c r="A55">
        <v>1921.3910000000001</v>
      </c>
      <c r="B55">
        <v>4.0099013290788204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5s_period_100ms</vt:lpstr>
      <vt:lpstr>5s_period_100ms_fit_mem_only</vt:lpstr>
      <vt:lpstr>5s_period_100ms_combo_fit</vt:lpstr>
      <vt:lpstr>2.28.21-100%</vt:lpstr>
      <vt:lpstr>2.28.21-SinglePulse</vt:lpstr>
      <vt:lpstr>Off</vt:lpstr>
      <vt:lpstr>Concentrations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2021-02-26T08:52:48Z</dcterms:created>
  <dcterms:modified xsi:type="dcterms:W3CDTF">2021-06-08T05:19:31Z</dcterms:modified>
</cp:coreProperties>
</file>