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<sst xmlns="http://schemas.openxmlformats.org/spreadsheetml/2006/main" count="535" uniqueCount="215">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</sst>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6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27" fillId="0" borderId="0" xfId="0" applyNumberFormat="1" applyFont="1" applyFill="1" applyAlignment="1" applyProtection="1">
      <alignment horizontal="right"/>
      <protection locked="0"/>
    </xf>
    <xf numFmtId="0" fontId="27" fillId="0" borderId="70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/>
      <protection locked="0"/>
    </xf>
    <xf numFmtId="0" fontId="27" fillId="0" borderId="10" xfId="0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  <protection locked="0"/>
    </xf>
    <xf numFmtId="0" fontId="29" fillId="0" borderId="70" xfId="0" applyFont="1" applyFill="1" applyBorder="1" applyAlignment="1" applyProtection="1">
      <alignment horizontal="left"/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tabSelected="1" workbookViewId="0">
      <pane ySplit="8" topLeftCell="A9" activePane="bottomLeft" state="frozen"/>
      <selection pane="bottomLeft" activeCell="L7" sqref="L7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9" t="s">
        <v>119</v>
      </c>
      <c r="B1" s="440"/>
      <c r="C1" s="441"/>
      <c r="D1" s="439" t="s">
        <v>120</v>
      </c>
      <c r="E1" s="442"/>
      <c r="F1" s="442"/>
      <c r="G1" s="442"/>
      <c r="H1" s="442"/>
      <c r="I1" s="6"/>
      <c r="J1" s="443" t="s">
        <v>121</v>
      </c>
      <c r="K1" s="444"/>
      <c r="L1" s="444"/>
      <c r="M1" s="444"/>
      <c r="N1" s="444"/>
      <c r="O1" s="444"/>
      <c r="P1" s="444"/>
      <c r="Q1" s="444"/>
      <c r="R1" s="445"/>
    </row>
    <row r="2" spans="1:18" s="4" customFormat="1" ht="17" customHeight="1">
      <c r="B2" s="5"/>
      <c r="C2" s="5"/>
      <c r="D2" s="446" t="s">
        <v>115</v>
      </c>
      <c r="E2" s="447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8" t="s">
        <v>52</v>
      </c>
      <c r="E3" s="449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8" t="s">
        <v>50</v>
      </c>
      <c r="E4" s="449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50" t="s">
        <v>51</v>
      </c>
      <c r="E5" s="451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6" t="s">
        <v>122</v>
      </c>
      <c r="B6" s="437"/>
      <c r="C6" s="438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A30" s="430"/>
      <c r="B30" s="431"/>
      <c r="C30" s="432"/>
      <c r="D30" s="433"/>
      <c r="E30" s="432"/>
      <c r="F30" s="434"/>
      <c r="G30" s="435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G68" s="242"/>
      <c r="H68" s="428"/>
    </row>
    <row r="69" spans="1:8">
      <c r="G69" s="242"/>
      <c r="H69" s="428"/>
    </row>
    <row r="70" spans="1:8">
      <c r="G70" s="242"/>
      <c r="H70" s="428"/>
    </row>
    <row r="71" spans="1:8">
      <c r="G71" s="242"/>
      <c r="H71" s="428"/>
    </row>
    <row r="72" spans="1:8">
      <c r="G72" s="242"/>
      <c r="H72" s="428"/>
    </row>
    <row r="73" spans="1:8">
      <c r="G73" s="242"/>
      <c r="H73" s="428"/>
    </row>
    <row r="74" spans="1:8"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A90" s="209"/>
      <c r="B90" s="210"/>
      <c r="C90" s="211"/>
      <c r="G90" s="242"/>
      <c r="H90" s="428"/>
    </row>
    <row r="91" spans="1:8">
      <c r="G91" s="242"/>
      <c r="H91" s="428"/>
    </row>
    <row r="92" spans="1:8">
      <c r="A92" s="209"/>
      <c r="B92" s="210"/>
      <c r="C92" s="211"/>
      <c r="G92" s="242"/>
      <c r="H92" s="428"/>
    </row>
    <row r="93" spans="1:8">
      <c r="G93" s="242"/>
      <c r="H93" s="428"/>
    </row>
    <row r="94" spans="1:8">
      <c r="A94" s="209"/>
      <c r="B94" s="210"/>
      <c r="C94" s="211"/>
      <c r="G94" s="242"/>
      <c r="H94" s="428"/>
    </row>
    <row r="95" spans="1:8">
      <c r="G95" s="242"/>
      <c r="H95" s="428"/>
    </row>
    <row r="96" spans="1:8">
      <c r="A96" s="209"/>
      <c r="B96" s="210"/>
      <c r="C96" s="211"/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  <row r="201" spans="7:8">
      <c r="G201" s="242"/>
      <c r="H201" s="428"/>
    </row>
    <row r="202" spans="7:8">
      <c r="G202" s="242"/>
      <c r="H202" s="428"/>
    </row>
    <row r="203" spans="7:8">
      <c r="G203" s="242"/>
      <c r="H203" s="428"/>
    </row>
    <row r="204" spans="7:8">
      <c r="G204" s="242"/>
      <c r="H204" s="428"/>
    </row>
    <row r="205" spans="7:8">
      <c r="G205" s="242"/>
      <c r="H205" s="428"/>
    </row>
    <row r="206" spans="7:8">
      <c r="G206" s="242"/>
      <c r="H206" s="428"/>
    </row>
    <row r="207" spans="7:8">
      <c r="G207" s="242"/>
      <c r="H207" s="428"/>
    </row>
    <row r="208" spans="7:8">
      <c r="G208" s="242"/>
      <c r="H208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AO19" sqref="AO19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7" width="6.6640625" customWidth="1"/>
    <col min="8" max="9" width="6.6640625" hidden="1" customWidth="1"/>
    <col min="10" max="10" width="6.6640625" customWidth="1"/>
    <col min="11" max="15" width="6.6640625" hidden="1" customWidth="1"/>
    <col min="16" max="19" width="6.6640625" customWidth="1"/>
    <col min="20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6" t="s">
        <v>123</v>
      </c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458"/>
      <c r="W1" s="458"/>
      <c r="X1" s="458"/>
      <c r="Y1" s="458"/>
      <c r="Z1" s="458"/>
      <c r="AA1" s="458"/>
      <c r="AB1" s="458"/>
      <c r="AC1" s="458"/>
      <c r="AD1" s="458"/>
      <c r="AE1" s="458"/>
      <c r="AF1" s="458"/>
      <c r="AG1" s="458"/>
      <c r="AH1" s="458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458"/>
      <c r="AT1" s="458"/>
      <c r="AU1" s="458"/>
      <c r="AV1" s="458"/>
      <c r="AW1" s="458"/>
      <c r="AX1" s="458"/>
      <c r="AY1" s="458"/>
      <c r="AZ1" s="458"/>
      <c r="BA1" s="458"/>
      <c r="BB1" s="458"/>
      <c r="BC1" s="458"/>
      <c r="BD1" s="458"/>
      <c r="BE1" s="458"/>
      <c r="BF1" s="18"/>
    </row>
    <row r="2" spans="2:59" s="1" customFormat="1" ht="14" customHeight="1" thickBot="1">
      <c r="B2" s="452" t="s">
        <v>43</v>
      </c>
      <c r="C2" s="453"/>
      <c r="D2" s="459" t="str">
        <f>Log!J2</f>
        <v>Druid</v>
      </c>
      <c r="E2" s="440"/>
      <c r="F2" s="440"/>
      <c r="G2" s="440"/>
      <c r="H2" s="440"/>
      <c r="I2" s="460"/>
      <c r="J2" s="461" t="str">
        <f>Log!K2</f>
        <v>Hunter</v>
      </c>
      <c r="K2" s="440"/>
      <c r="L2" s="440"/>
      <c r="M2" s="440"/>
      <c r="N2" s="440"/>
      <c r="O2" s="460"/>
      <c r="P2" s="461" t="str">
        <f>Log!L2</f>
        <v>Mage</v>
      </c>
      <c r="Q2" s="440"/>
      <c r="R2" s="440"/>
      <c r="S2" s="440"/>
      <c r="T2" s="440"/>
      <c r="U2" s="460"/>
      <c r="V2" s="461" t="str">
        <f>Log!M2</f>
        <v>Paladin</v>
      </c>
      <c r="W2" s="440"/>
      <c r="X2" s="440"/>
      <c r="Y2" s="440"/>
      <c r="Z2" s="440"/>
      <c r="AA2" s="460"/>
      <c r="AB2" s="461" t="str">
        <f>Log!N2</f>
        <v>Priest</v>
      </c>
      <c r="AC2" s="440"/>
      <c r="AD2" s="440"/>
      <c r="AE2" s="440"/>
      <c r="AF2" s="440"/>
      <c r="AG2" s="460"/>
      <c r="AH2" s="461" t="str">
        <f>Log!O2</f>
        <v>Rogue</v>
      </c>
      <c r="AI2" s="440"/>
      <c r="AJ2" s="440"/>
      <c r="AK2" s="440"/>
      <c r="AL2" s="440"/>
      <c r="AM2" s="460"/>
      <c r="AN2" s="461" t="str">
        <f>Log!P2</f>
        <v>Shaman</v>
      </c>
      <c r="AO2" s="440"/>
      <c r="AP2" s="440"/>
      <c r="AQ2" s="440"/>
      <c r="AR2" s="440"/>
      <c r="AS2" s="460"/>
      <c r="AT2" s="461" t="str">
        <f>Log!Q2</f>
        <v>Warlock</v>
      </c>
      <c r="AU2" s="440"/>
      <c r="AV2" s="440"/>
      <c r="AW2" s="440"/>
      <c r="AX2" s="440"/>
      <c r="AY2" s="460"/>
      <c r="AZ2" s="462" t="str">
        <f>Log!R2</f>
        <v>Warrior</v>
      </c>
      <c r="BA2" s="440"/>
      <c r="BB2" s="440"/>
      <c r="BC2" s="440"/>
      <c r="BD2" s="440"/>
      <c r="BE2" s="441"/>
      <c r="BF2" s="22"/>
      <c r="BG2" s="21"/>
    </row>
    <row r="3" spans="2:59" ht="15" thickBot="1">
      <c r="B3" s="454"/>
      <c r="C3" s="455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7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64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64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>
      <c r="B7" s="464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64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65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63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64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64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64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64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65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63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64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64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>
      <c r="B19" s="464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64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65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63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64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64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64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64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65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63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64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64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64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64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65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63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64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64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64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64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65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63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64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64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64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64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65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63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64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64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64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64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65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63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64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64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64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64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66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511" t="str">
        <f>Log!J2</f>
        <v>Druid</v>
      </c>
      <c r="C2" s="499"/>
      <c r="D2" s="494" t="str">
        <f>Log!K2</f>
        <v>Hunter</v>
      </c>
      <c r="E2" s="493"/>
      <c r="F2" s="494" t="str">
        <f>Log!L2</f>
        <v>Mage</v>
      </c>
      <c r="G2" s="499"/>
      <c r="H2" s="494" t="str">
        <f>Log!M2</f>
        <v>Paladin</v>
      </c>
      <c r="I2" s="499"/>
      <c r="J2" s="494" t="str">
        <f>Log!N2</f>
        <v>Priest</v>
      </c>
      <c r="K2" s="499"/>
      <c r="L2" s="494" t="str">
        <f>Log!O2</f>
        <v>Rogue</v>
      </c>
      <c r="M2" s="499"/>
      <c r="N2" s="494" t="str">
        <f>Log!P2</f>
        <v>Shaman</v>
      </c>
      <c r="O2" s="499"/>
      <c r="P2" s="494" t="str">
        <f>Log!Q2</f>
        <v>Warlock</v>
      </c>
      <c r="Q2" s="499"/>
      <c r="R2" s="494" t="str">
        <f>Log!R2</f>
        <v>Warrior</v>
      </c>
      <c r="S2" s="495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71" t="str">
        <f>IF(Log!J3&lt;&gt;"", Log!J3, "")</f>
        <v>Ramp</v>
      </c>
      <c r="C3" s="472"/>
      <c r="D3" s="509" t="str">
        <f>IF(Log!K3&lt;&gt;"", Log!K3, "")</f>
        <v>Midrange</v>
      </c>
      <c r="E3" s="510"/>
      <c r="F3" s="473" t="str">
        <f>IF(Log!L3&lt;&gt;"", Log!L3, "")</f>
        <v>Exodia</v>
      </c>
      <c r="G3" s="472"/>
      <c r="H3" s="473" t="str">
        <f>IF(Log!M3&lt;&gt;"", Log!M3, "")</f>
        <v>Midrange</v>
      </c>
      <c r="I3" s="472"/>
      <c r="J3" s="473" t="str">
        <f>IF(Log!N3&lt;&gt;"", Log!N3, "")</f>
        <v>Dragon</v>
      </c>
      <c r="K3" s="472"/>
      <c r="L3" s="473" t="str">
        <f>IF(Log!O3&lt;&gt;"", Log!O3, "")</f>
        <v>Crystal</v>
      </c>
      <c r="M3" s="472"/>
      <c r="N3" s="473" t="str">
        <f>IF(Log!P3&lt;&gt;"", Log!P3, "")</f>
        <v>Elemental</v>
      </c>
      <c r="O3" s="472"/>
      <c r="P3" s="473" t="str">
        <f>IF(Log!Q3&lt;&gt;"", Log!Q3, "")</f>
        <v>Hand</v>
      </c>
      <c r="Q3" s="472"/>
      <c r="R3" s="473" t="str">
        <f>IF(Log!R3&lt;&gt;"", Log!R3, "")</f>
        <v>Taunt</v>
      </c>
      <c r="S3" s="480"/>
      <c r="U3" s="37"/>
      <c r="V3" s="38"/>
      <c r="X3" s="37"/>
      <c r="Y3" s="38"/>
    </row>
    <row r="4" spans="1:25">
      <c r="B4" s="471" t="str">
        <f>IF(Log!J4&lt;&gt;"", Log!J4, "")</f>
        <v>Token</v>
      </c>
      <c r="C4" s="472"/>
      <c r="D4" s="473" t="str">
        <f>IF(Log!K4&lt;&gt;"", Log!K4, "")</f>
        <v/>
      </c>
      <c r="E4" s="474"/>
      <c r="F4" s="473" t="str">
        <f>IF(Log!L4&lt;&gt;"", Log!L4, "")</f>
        <v>Control</v>
      </c>
      <c r="G4" s="472"/>
      <c r="H4" s="473" t="str">
        <f>IF(Log!M4&lt;&gt;"", Log!M4, "")</f>
        <v>Murloc</v>
      </c>
      <c r="I4" s="472"/>
      <c r="J4" s="473" t="str">
        <f>IF(Log!N4&lt;&gt;"", Log!N4, "")</f>
        <v>Miracle</v>
      </c>
      <c r="K4" s="472"/>
      <c r="L4" s="473" t="str">
        <f>IF(Log!O4&lt;&gt;"", Log!O4, "")</f>
        <v>Miracle</v>
      </c>
      <c r="M4" s="472"/>
      <c r="N4" s="473" t="str">
        <f>IF(Log!P4&lt;&gt;"", Log!P4, "")</f>
        <v>Murloc</v>
      </c>
      <c r="O4" s="472"/>
      <c r="P4" s="473" t="str">
        <f>IF(Log!Q4&lt;&gt;"", Log!Q4, "")</f>
        <v>Zoo</v>
      </c>
      <c r="Q4" s="472"/>
      <c r="R4" s="473" t="str">
        <f>IF(Log!R4&lt;&gt;"", Log!R4, "")</f>
        <v>Pirate</v>
      </c>
      <c r="S4" s="480"/>
      <c r="U4" s="37"/>
      <c r="V4" s="38"/>
      <c r="X4" s="37"/>
      <c r="Y4" s="38"/>
    </row>
    <row r="5" spans="1:25">
      <c r="B5" s="471" t="str">
        <f>IF(Log!J5&lt;&gt;"", Log!J5, "")</f>
        <v>Jade</v>
      </c>
      <c r="C5" s="472"/>
      <c r="D5" s="473" t="str">
        <f>IF(Log!K5&lt;&gt;"", Log!K5, "")</f>
        <v/>
      </c>
      <c r="E5" s="474"/>
      <c r="F5" s="473" t="str">
        <f>IF(Log!L5&lt;&gt;"", Log!L5, "")</f>
        <v>Freeze</v>
      </c>
      <c r="G5" s="472"/>
      <c r="H5" s="473" t="str">
        <f>IF(Log!M5&lt;&gt;"", Log!M5, "")</f>
        <v>Control</v>
      </c>
      <c r="I5" s="472"/>
      <c r="J5" s="473" t="str">
        <f>IF(Log!N5&lt;&gt;"", Log!N5, "")</f>
        <v>Silence</v>
      </c>
      <c r="K5" s="472"/>
      <c r="L5" s="473" t="str">
        <f>IF(Log!O5&lt;&gt;"", Log!O5, "")</f>
        <v/>
      </c>
      <c r="M5" s="472"/>
      <c r="N5" s="473" t="str">
        <f>IF(Log!P5&lt;&gt;"", Log!P5, "")</f>
        <v>Jade</v>
      </c>
      <c r="O5" s="472"/>
      <c r="P5" s="473" t="str">
        <f>IF(Log!Q5&lt;&gt;"", Log!Q5, "")</f>
        <v/>
      </c>
      <c r="Q5" s="472"/>
      <c r="R5" s="473" t="str">
        <f>IF(Log!R5&lt;&gt;"", Log!R5, "")</f>
        <v/>
      </c>
      <c r="S5" s="480"/>
      <c r="U5" s="37"/>
      <c r="V5" s="38"/>
      <c r="X5" s="37"/>
      <c r="Y5" s="38"/>
    </row>
    <row r="6" spans="1:25">
      <c r="B6" s="471" t="str">
        <f>IF(Log!J6&lt;&gt;"", Log!J6, "")</f>
        <v/>
      </c>
      <c r="C6" s="472"/>
      <c r="D6" s="473" t="str">
        <f>IF(Log!K6&lt;&gt;"", Log!K6, "")</f>
        <v/>
      </c>
      <c r="E6" s="474"/>
      <c r="F6" s="473" t="str">
        <f>IF(Log!L6&lt;&gt;"", Log!L6, "")</f>
        <v/>
      </c>
      <c r="G6" s="472"/>
      <c r="H6" s="473" t="str">
        <f>IF(Log!M6&lt;&gt;"", Log!M6, "")</f>
        <v/>
      </c>
      <c r="I6" s="472"/>
      <c r="J6" s="473" t="str">
        <f>IF(Log!N6&lt;&gt;"", Log!N6, "")</f>
        <v/>
      </c>
      <c r="K6" s="472"/>
      <c r="L6" s="473" t="str">
        <f>IF(Log!O6&lt;&gt;"", Log!O6, "")</f>
        <v/>
      </c>
      <c r="M6" s="472"/>
      <c r="N6" s="473" t="str">
        <f>IF(Log!P6&lt;&gt;"", Log!P6, "")</f>
        <v/>
      </c>
      <c r="O6" s="472"/>
      <c r="P6" s="473" t="str">
        <f>IF(Log!Q6&lt;&gt;"", Log!Q6, "")</f>
        <v/>
      </c>
      <c r="Q6" s="472"/>
      <c r="R6" s="473" t="str">
        <f>IF(Log!R6&lt;&gt;"", Log!R6, "")</f>
        <v/>
      </c>
      <c r="S6" s="480"/>
      <c r="U6" s="37"/>
      <c r="V6" s="38"/>
      <c r="X6" s="37"/>
      <c r="Y6" s="38"/>
    </row>
    <row r="7" spans="1:25">
      <c r="B7" s="471" t="str">
        <f>IF(Log!J7&lt;&gt;"", Log!J7, "")</f>
        <v/>
      </c>
      <c r="C7" s="472"/>
      <c r="D7" s="473" t="str">
        <f>IF(Log!K7&lt;&gt;"", Log!K7, "")</f>
        <v/>
      </c>
      <c r="E7" s="474"/>
      <c r="F7" s="473" t="str">
        <f>IF(Log!L7&lt;&gt;"", Log!L7, "")</f>
        <v/>
      </c>
      <c r="G7" s="472"/>
      <c r="H7" s="473" t="str">
        <f>IF(Log!M7&lt;&gt;"", Log!M7, "")</f>
        <v/>
      </c>
      <c r="I7" s="472"/>
      <c r="J7" s="473" t="str">
        <f>IF(Log!N7&lt;&gt;"", Log!N7, "")</f>
        <v/>
      </c>
      <c r="K7" s="472"/>
      <c r="L7" s="473" t="str">
        <f>IF(Log!O7&lt;&gt;"", Log!O7, "")</f>
        <v/>
      </c>
      <c r="M7" s="472"/>
      <c r="N7" s="473" t="str">
        <f>IF(Log!P7&lt;&gt;"", Log!P7, "")</f>
        <v/>
      </c>
      <c r="O7" s="472"/>
      <c r="P7" s="473" t="str">
        <f>IF(Log!Q7&lt;&gt;"", Log!Q7, "")</f>
        <v/>
      </c>
      <c r="Q7" s="472"/>
      <c r="R7" s="473" t="str">
        <f>IF(Log!R7&lt;&gt;"", Log!R7, "")</f>
        <v/>
      </c>
      <c r="S7" s="480"/>
      <c r="U7" s="37"/>
      <c r="V7" s="38"/>
      <c r="X7" s="37"/>
      <c r="Y7" s="38"/>
    </row>
    <row r="8" spans="1:25" ht="15" thickBot="1">
      <c r="B8" s="505" t="str">
        <f>IF(Log!J8&lt;&gt;"", Log!J8, "")</f>
        <v/>
      </c>
      <c r="C8" s="503"/>
      <c r="D8" s="502" t="str">
        <f>IF(Log!K8&lt;&gt;"", Log!K8, "")</f>
        <v/>
      </c>
      <c r="E8" s="506"/>
      <c r="F8" s="502" t="str">
        <f>IF(Log!L8&lt;&gt;"", Log!L8, "")</f>
        <v/>
      </c>
      <c r="G8" s="503"/>
      <c r="H8" s="502" t="str">
        <f>IF(Log!M8&lt;&gt;"", Log!M8, "")</f>
        <v/>
      </c>
      <c r="I8" s="503"/>
      <c r="J8" s="502" t="str">
        <f>IF(Log!N8&lt;&gt;"", Log!N8, "")</f>
        <v/>
      </c>
      <c r="K8" s="503"/>
      <c r="L8" s="502" t="str">
        <f>IF(Log!O8&lt;&gt;"", Log!O8, "")</f>
        <v/>
      </c>
      <c r="M8" s="503"/>
      <c r="N8" s="502" t="str">
        <f>IF(Log!P8&lt;&gt;"", Log!P8, "")</f>
        <v/>
      </c>
      <c r="O8" s="503"/>
      <c r="P8" s="502" t="str">
        <f>IF(Log!Q8&lt;&gt;"", Log!Q8, "")</f>
        <v/>
      </c>
      <c r="Q8" s="503"/>
      <c r="R8" s="502" t="str">
        <f>IF(Log!R8&lt;&gt;"", Log!R8, "")</f>
        <v/>
      </c>
      <c r="S8" s="504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468" t="s">
        <v>139</v>
      </c>
      <c r="G10" s="469"/>
      <c r="H10" s="469"/>
      <c r="I10" s="469"/>
      <c r="J10" s="469"/>
      <c r="K10" s="469"/>
      <c r="L10" s="469"/>
      <c r="M10" s="469"/>
      <c r="N10" s="469"/>
      <c r="O10" s="470"/>
      <c r="U10" s="37"/>
      <c r="V10" s="38"/>
      <c r="X10" s="37"/>
      <c r="Y10" s="38"/>
    </row>
    <row r="11" spans="1:25" ht="15" thickBot="1">
      <c r="B11" s="492" t="str">
        <f>Log!J2</f>
        <v>Druid</v>
      </c>
      <c r="C11" s="493"/>
      <c r="D11" s="496" t="str">
        <f>Log!K2</f>
        <v>Hunter</v>
      </c>
      <c r="E11" s="498"/>
      <c r="F11" s="494" t="str">
        <f>Log!L2</f>
        <v>Mage</v>
      </c>
      <c r="G11" s="499"/>
      <c r="H11" s="494" t="str">
        <f>Log!M2</f>
        <v>Paladin</v>
      </c>
      <c r="I11" s="499"/>
      <c r="J11" s="494" t="str">
        <f>Log!N2</f>
        <v>Priest</v>
      </c>
      <c r="K11" s="499"/>
      <c r="L11" s="494" t="str">
        <f>Log!O2</f>
        <v>Rogue</v>
      </c>
      <c r="M11" s="499"/>
      <c r="N11" s="494" t="str">
        <f>Log!P2</f>
        <v>Shaman</v>
      </c>
      <c r="O11" s="499"/>
      <c r="P11" s="494" t="str">
        <f>Log!Q2</f>
        <v>Warlock</v>
      </c>
      <c r="Q11" s="499"/>
      <c r="R11" s="494" t="str">
        <f>Log!R2</f>
        <v>Warrior</v>
      </c>
      <c r="S11" s="495"/>
      <c r="U11" s="37"/>
      <c r="V11" s="38"/>
      <c r="X11" s="37"/>
      <c r="Y11" s="38"/>
    </row>
    <row r="12" spans="1:25" ht="15" thickTop="1">
      <c r="B12" s="481">
        <v>0</v>
      </c>
      <c r="C12" s="482"/>
      <c r="D12" s="500">
        <v>0</v>
      </c>
      <c r="E12" s="501"/>
      <c r="F12" s="481">
        <v>0</v>
      </c>
      <c r="G12" s="482"/>
      <c r="H12" s="481">
        <v>0</v>
      </c>
      <c r="I12" s="482"/>
      <c r="J12" s="481">
        <v>0</v>
      </c>
      <c r="K12" s="482"/>
      <c r="L12" s="481">
        <v>0</v>
      </c>
      <c r="M12" s="482"/>
      <c r="N12" s="481">
        <v>0</v>
      </c>
      <c r="O12" s="482"/>
      <c r="P12" s="481">
        <v>0</v>
      </c>
      <c r="Q12" s="482"/>
      <c r="R12" s="481">
        <v>0</v>
      </c>
      <c r="S12" s="483"/>
      <c r="U12" s="37"/>
      <c r="V12" s="38"/>
      <c r="X12" s="37"/>
      <c r="Y12" s="38"/>
    </row>
    <row r="13" spans="1:25">
      <c r="B13" s="481">
        <v>0</v>
      </c>
      <c r="C13" s="482"/>
      <c r="D13" s="481">
        <v>0</v>
      </c>
      <c r="E13" s="483"/>
      <c r="F13" s="481">
        <v>0</v>
      </c>
      <c r="G13" s="482"/>
      <c r="H13" s="481">
        <v>0</v>
      </c>
      <c r="I13" s="482"/>
      <c r="J13" s="481">
        <v>0</v>
      </c>
      <c r="K13" s="482"/>
      <c r="L13" s="481">
        <v>0</v>
      </c>
      <c r="M13" s="482"/>
      <c r="N13" s="481">
        <v>0</v>
      </c>
      <c r="O13" s="482"/>
      <c r="P13" s="481">
        <v>0</v>
      </c>
      <c r="Q13" s="482"/>
      <c r="R13" s="481">
        <v>0</v>
      </c>
      <c r="S13" s="483"/>
      <c r="U13" s="37"/>
      <c r="V13" s="38"/>
      <c r="X13" s="37"/>
      <c r="Y13" s="38"/>
    </row>
    <row r="14" spans="1:25">
      <c r="B14" s="481">
        <v>0</v>
      </c>
      <c r="C14" s="482"/>
      <c r="D14" s="481">
        <v>0</v>
      </c>
      <c r="E14" s="483"/>
      <c r="F14" s="481">
        <v>0</v>
      </c>
      <c r="G14" s="482"/>
      <c r="H14" s="481">
        <v>0</v>
      </c>
      <c r="I14" s="482"/>
      <c r="J14" s="481">
        <v>0</v>
      </c>
      <c r="K14" s="482"/>
      <c r="L14" s="481">
        <v>0</v>
      </c>
      <c r="M14" s="482"/>
      <c r="N14" s="481">
        <v>0</v>
      </c>
      <c r="O14" s="482"/>
      <c r="P14" s="481">
        <v>0</v>
      </c>
      <c r="Q14" s="482"/>
      <c r="R14" s="481">
        <v>0</v>
      </c>
      <c r="S14" s="483"/>
      <c r="U14" s="37"/>
      <c r="V14" s="38"/>
      <c r="X14" s="37"/>
      <c r="Y14" s="38"/>
    </row>
    <row r="15" spans="1:25">
      <c r="B15" s="481">
        <v>0</v>
      </c>
      <c r="C15" s="482"/>
      <c r="D15" s="481">
        <v>0</v>
      </c>
      <c r="E15" s="483"/>
      <c r="F15" s="481">
        <v>0</v>
      </c>
      <c r="G15" s="482"/>
      <c r="H15" s="481">
        <v>0</v>
      </c>
      <c r="I15" s="482"/>
      <c r="J15" s="481">
        <v>0</v>
      </c>
      <c r="K15" s="482"/>
      <c r="L15" s="481">
        <v>0</v>
      </c>
      <c r="M15" s="482"/>
      <c r="N15" s="481">
        <v>0</v>
      </c>
      <c r="O15" s="482"/>
      <c r="P15" s="481">
        <v>0</v>
      </c>
      <c r="Q15" s="482"/>
      <c r="R15" s="481">
        <v>0</v>
      </c>
      <c r="S15" s="483"/>
      <c r="U15" s="37"/>
      <c r="V15" s="38"/>
      <c r="X15" s="37"/>
      <c r="Y15" s="38"/>
    </row>
    <row r="16" spans="1:25">
      <c r="B16" s="481">
        <v>0</v>
      </c>
      <c r="C16" s="482"/>
      <c r="D16" s="481">
        <v>0</v>
      </c>
      <c r="E16" s="483"/>
      <c r="F16" s="481">
        <v>0</v>
      </c>
      <c r="G16" s="482"/>
      <c r="H16" s="481">
        <v>0</v>
      </c>
      <c r="I16" s="482"/>
      <c r="J16" s="481">
        <v>0</v>
      </c>
      <c r="K16" s="482"/>
      <c r="L16" s="481">
        <v>0</v>
      </c>
      <c r="M16" s="482"/>
      <c r="N16" s="481">
        <v>0</v>
      </c>
      <c r="O16" s="482"/>
      <c r="P16" s="481">
        <v>0</v>
      </c>
      <c r="Q16" s="482"/>
      <c r="R16" s="481">
        <v>0</v>
      </c>
      <c r="S16" s="483"/>
      <c r="U16" s="37"/>
      <c r="V16" s="38"/>
      <c r="X16" s="37"/>
      <c r="Y16" s="38"/>
    </row>
    <row r="17" spans="1:25" ht="15" thickBot="1">
      <c r="B17" s="489">
        <v>0</v>
      </c>
      <c r="C17" s="490"/>
      <c r="D17" s="489">
        <v>0</v>
      </c>
      <c r="E17" s="491"/>
      <c r="F17" s="489">
        <v>0</v>
      </c>
      <c r="G17" s="490"/>
      <c r="H17" s="489">
        <v>0</v>
      </c>
      <c r="I17" s="490"/>
      <c r="J17" s="489">
        <v>0</v>
      </c>
      <c r="K17" s="490"/>
      <c r="L17" s="489">
        <v>0</v>
      </c>
      <c r="M17" s="490"/>
      <c r="N17" s="489">
        <v>0</v>
      </c>
      <c r="O17" s="490"/>
      <c r="P17" s="489">
        <v>0</v>
      </c>
      <c r="Q17" s="490"/>
      <c r="R17" s="489">
        <v>0</v>
      </c>
      <c r="S17" s="491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2" t="str">
        <f>Log!J2</f>
        <v>Druid</v>
      </c>
      <c r="C21" s="493"/>
      <c r="D21" s="496" t="str">
        <f>Log!K2</f>
        <v>Hunter</v>
      </c>
      <c r="E21" s="497"/>
      <c r="F21" s="494" t="str">
        <f>Log!L2</f>
        <v>Mage</v>
      </c>
      <c r="G21" s="493"/>
      <c r="H21" s="494" t="str">
        <f>Log!M2</f>
        <v>Paladin</v>
      </c>
      <c r="I21" s="493"/>
      <c r="J21" s="494" t="str">
        <f>Log!N2</f>
        <v>Priest</v>
      </c>
      <c r="K21" s="493"/>
      <c r="L21" s="494" t="str">
        <f>Log!O2</f>
        <v>Rogue</v>
      </c>
      <c r="M21" s="493"/>
      <c r="N21" s="494" t="str">
        <f>Log!P2</f>
        <v>Shaman</v>
      </c>
      <c r="O21" s="493"/>
      <c r="P21" s="494" t="str">
        <f>Log!Q2</f>
        <v>Warlock</v>
      </c>
      <c r="Q21" s="493"/>
      <c r="R21" s="494" t="str">
        <f>Log!R2</f>
        <v>Warrior</v>
      </c>
      <c r="S21" s="495"/>
      <c r="U21" s="37"/>
      <c r="V21" s="38"/>
      <c r="X21" s="37"/>
      <c r="Y21" s="38"/>
    </row>
    <row r="22" spans="1:25" ht="15" thickTop="1">
      <c r="B22" s="477">
        <f t="shared" ref="B22:D27" si="0">IF(B12&gt;0, ROUND(B12/$C$18,3),0)</f>
        <v>0</v>
      </c>
      <c r="C22" s="478"/>
      <c r="D22" s="487">
        <f t="shared" si="0"/>
        <v>0</v>
      </c>
      <c r="E22" s="488"/>
      <c r="F22" s="477">
        <f t="shared" ref="F22:F27" si="1">IF(F12&gt;0, ROUND(F12/$C$18,3),0)</f>
        <v>0</v>
      </c>
      <c r="G22" s="478"/>
      <c r="H22" s="477">
        <f t="shared" ref="H22:H27" si="2">IF(H12&gt;0, ROUND(H12/$C$18,3),0)</f>
        <v>0</v>
      </c>
      <c r="I22" s="478"/>
      <c r="J22" s="477">
        <f t="shared" ref="J22:J27" si="3">IF(J12&gt;0, ROUND(J12/$C$18,3),0)</f>
        <v>0</v>
      </c>
      <c r="K22" s="478"/>
      <c r="L22" s="477">
        <f t="shared" ref="L22:L27" si="4">IF(L12&gt;0, ROUND(L12/$C$18,3),0)</f>
        <v>0</v>
      </c>
      <c r="M22" s="478"/>
      <c r="N22" s="477">
        <f t="shared" ref="N22:N27" si="5">IF(N12&gt;0, ROUND(N12/$C$18,3),0)</f>
        <v>0</v>
      </c>
      <c r="O22" s="478"/>
      <c r="P22" s="477">
        <f t="shared" ref="P22:P27" si="6">IF(P12&gt;0, ROUND(P12/$C$18,3),0)</f>
        <v>0</v>
      </c>
      <c r="Q22" s="478"/>
      <c r="R22" s="477">
        <f t="shared" ref="R22:R27" si="7">IF(R12&gt;0, ROUND(R12/$C$18,3),0)</f>
        <v>0</v>
      </c>
      <c r="S22" s="479"/>
      <c r="U22" s="37"/>
      <c r="V22" s="38"/>
      <c r="X22" s="37"/>
      <c r="Y22" s="38"/>
    </row>
    <row r="23" spans="1:25">
      <c r="B23" s="477">
        <f t="shared" si="0"/>
        <v>0</v>
      </c>
      <c r="C23" s="478"/>
      <c r="D23" s="477">
        <f t="shared" si="0"/>
        <v>0</v>
      </c>
      <c r="E23" s="479"/>
      <c r="F23" s="477">
        <f t="shared" si="1"/>
        <v>0</v>
      </c>
      <c r="G23" s="478"/>
      <c r="H23" s="477">
        <f t="shared" si="2"/>
        <v>0</v>
      </c>
      <c r="I23" s="478"/>
      <c r="J23" s="477">
        <f t="shared" si="3"/>
        <v>0</v>
      </c>
      <c r="K23" s="478"/>
      <c r="L23" s="477">
        <f t="shared" si="4"/>
        <v>0</v>
      </c>
      <c r="M23" s="478"/>
      <c r="N23" s="477">
        <f t="shared" si="5"/>
        <v>0</v>
      </c>
      <c r="O23" s="478"/>
      <c r="P23" s="477">
        <f t="shared" si="6"/>
        <v>0</v>
      </c>
      <c r="Q23" s="478"/>
      <c r="R23" s="477">
        <f t="shared" si="7"/>
        <v>0</v>
      </c>
      <c r="S23" s="479"/>
      <c r="U23" s="37"/>
      <c r="V23" s="38"/>
      <c r="X23" s="37"/>
      <c r="Y23" s="38"/>
    </row>
    <row r="24" spans="1:25">
      <c r="B24" s="477">
        <f t="shared" si="0"/>
        <v>0</v>
      </c>
      <c r="C24" s="478"/>
      <c r="D24" s="477">
        <f t="shared" si="0"/>
        <v>0</v>
      </c>
      <c r="E24" s="479"/>
      <c r="F24" s="477">
        <f t="shared" si="1"/>
        <v>0</v>
      </c>
      <c r="G24" s="478"/>
      <c r="H24" s="477">
        <f t="shared" si="2"/>
        <v>0</v>
      </c>
      <c r="I24" s="478"/>
      <c r="J24" s="477">
        <f t="shared" si="3"/>
        <v>0</v>
      </c>
      <c r="K24" s="478"/>
      <c r="L24" s="477">
        <f t="shared" si="4"/>
        <v>0</v>
      </c>
      <c r="M24" s="478"/>
      <c r="N24" s="477">
        <f t="shared" si="5"/>
        <v>0</v>
      </c>
      <c r="O24" s="478"/>
      <c r="P24" s="477">
        <f t="shared" si="6"/>
        <v>0</v>
      </c>
      <c r="Q24" s="478"/>
      <c r="R24" s="477">
        <f t="shared" si="7"/>
        <v>0</v>
      </c>
      <c r="S24" s="479"/>
      <c r="U24" s="37"/>
      <c r="V24" s="38"/>
      <c r="X24" s="37"/>
      <c r="Y24" s="38"/>
    </row>
    <row r="25" spans="1:25">
      <c r="B25" s="477">
        <f t="shared" si="0"/>
        <v>0</v>
      </c>
      <c r="C25" s="478"/>
      <c r="D25" s="477">
        <f t="shared" si="0"/>
        <v>0</v>
      </c>
      <c r="E25" s="479"/>
      <c r="F25" s="477">
        <f t="shared" si="1"/>
        <v>0</v>
      </c>
      <c r="G25" s="478"/>
      <c r="H25" s="477">
        <f t="shared" si="2"/>
        <v>0</v>
      </c>
      <c r="I25" s="478"/>
      <c r="J25" s="477">
        <f t="shared" si="3"/>
        <v>0</v>
      </c>
      <c r="K25" s="478"/>
      <c r="L25" s="477">
        <f t="shared" si="4"/>
        <v>0</v>
      </c>
      <c r="M25" s="478"/>
      <c r="N25" s="477">
        <f t="shared" si="5"/>
        <v>0</v>
      </c>
      <c r="O25" s="478"/>
      <c r="P25" s="477">
        <f t="shared" si="6"/>
        <v>0</v>
      </c>
      <c r="Q25" s="478"/>
      <c r="R25" s="477">
        <f t="shared" si="7"/>
        <v>0</v>
      </c>
      <c r="S25" s="479"/>
      <c r="U25" s="37"/>
      <c r="V25" s="38"/>
      <c r="X25" s="37"/>
      <c r="Y25" s="38"/>
    </row>
    <row r="26" spans="1:25">
      <c r="B26" s="477">
        <f t="shared" si="0"/>
        <v>0</v>
      </c>
      <c r="C26" s="478"/>
      <c r="D26" s="477">
        <f t="shared" si="0"/>
        <v>0</v>
      </c>
      <c r="E26" s="479"/>
      <c r="F26" s="477">
        <f t="shared" si="1"/>
        <v>0</v>
      </c>
      <c r="G26" s="478"/>
      <c r="H26" s="477">
        <f t="shared" si="2"/>
        <v>0</v>
      </c>
      <c r="I26" s="478"/>
      <c r="J26" s="477">
        <f t="shared" si="3"/>
        <v>0</v>
      </c>
      <c r="K26" s="478"/>
      <c r="L26" s="477">
        <f t="shared" si="4"/>
        <v>0</v>
      </c>
      <c r="M26" s="478"/>
      <c r="N26" s="477">
        <f t="shared" si="5"/>
        <v>0</v>
      </c>
      <c r="O26" s="478"/>
      <c r="P26" s="477">
        <f t="shared" si="6"/>
        <v>0</v>
      </c>
      <c r="Q26" s="478"/>
      <c r="R26" s="477">
        <f t="shared" si="7"/>
        <v>0</v>
      </c>
      <c r="S26" s="479"/>
      <c r="U26" s="37"/>
      <c r="V26" s="38"/>
      <c r="X26" s="37"/>
      <c r="Y26" s="38"/>
    </row>
    <row r="27" spans="1:25" ht="15" thickBot="1">
      <c r="B27" s="484">
        <f t="shared" si="0"/>
        <v>0</v>
      </c>
      <c r="C27" s="486"/>
      <c r="D27" s="484">
        <f t="shared" si="0"/>
        <v>0</v>
      </c>
      <c r="E27" s="485"/>
      <c r="F27" s="484">
        <f t="shared" si="1"/>
        <v>0</v>
      </c>
      <c r="G27" s="486"/>
      <c r="H27" s="484">
        <f t="shared" si="2"/>
        <v>0</v>
      </c>
      <c r="I27" s="486"/>
      <c r="J27" s="484">
        <f t="shared" si="3"/>
        <v>0</v>
      </c>
      <c r="K27" s="486"/>
      <c r="L27" s="484">
        <f t="shared" si="4"/>
        <v>0</v>
      </c>
      <c r="M27" s="486"/>
      <c r="N27" s="484">
        <f t="shared" si="5"/>
        <v>0</v>
      </c>
      <c r="O27" s="486"/>
      <c r="P27" s="484">
        <f t="shared" si="6"/>
        <v>0</v>
      </c>
      <c r="Q27" s="486"/>
      <c r="R27" s="484">
        <f t="shared" si="7"/>
        <v>0</v>
      </c>
      <c r="S27" s="485"/>
      <c r="U27" s="39"/>
      <c r="V27" s="40"/>
      <c r="X27" s="39"/>
      <c r="Y27" s="40"/>
    </row>
    <row r="28" spans="1:25" ht="15" thickBot="1">
      <c r="B28" s="475">
        <f>ROUND(SUM(B12:B17)/C18, 3)</f>
        <v>0</v>
      </c>
      <c r="C28" s="476"/>
      <c r="D28" s="475">
        <f>ROUND(SUM(D12:D17)/C18, 3)</f>
        <v>0</v>
      </c>
      <c r="E28" s="476"/>
      <c r="F28" s="475">
        <f>ROUND(SUM(F12:F17)/C18, 3)</f>
        <v>0</v>
      </c>
      <c r="G28" s="476"/>
      <c r="H28" s="475">
        <f>ROUND(SUM(H12:H17)/C18, 3)</f>
        <v>0</v>
      </c>
      <c r="I28" s="476"/>
      <c r="J28" s="475">
        <f>ROUND(SUM(J12:J17)/C18, 3)</f>
        <v>0</v>
      </c>
      <c r="K28" s="476"/>
      <c r="L28" s="475">
        <f>ROUND(SUM(L12:L17)/C18, 3)</f>
        <v>0</v>
      </c>
      <c r="M28" s="476"/>
      <c r="N28" s="475">
        <f>ROUND(SUM(N12:N17)/C18, 3)</f>
        <v>0</v>
      </c>
      <c r="O28" s="476"/>
      <c r="P28" s="475">
        <f>ROUND(SUM(P12:P17)/C18, 3)</f>
        <v>0</v>
      </c>
      <c r="Q28" s="476"/>
      <c r="R28" s="475">
        <f>ROUND(SUM(R12:R17)/C18, 3)</f>
        <v>0</v>
      </c>
      <c r="S28" s="476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507" t="s">
        <v>154</v>
      </c>
      <c r="Y29" s="508"/>
    </row>
    <row r="30" spans="1:25" ht="15" thickBot="1">
      <c r="B30" s="468" t="s">
        <v>140</v>
      </c>
      <c r="C30" s="469"/>
      <c r="D30" s="469"/>
      <c r="E30" s="470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12" t="s">
        <v>106</v>
      </c>
      <c r="P5" s="513"/>
      <c r="Q5" s="514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15"/>
      <c r="P6" s="516"/>
      <c r="Q6" s="517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8" t="s">
        <v>112</v>
      </c>
      <c r="C42" s="519"/>
      <c r="D42" s="519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22" t="s">
        <v>73</v>
      </c>
      <c r="D1" s="523"/>
      <c r="E1" s="523"/>
      <c r="F1" s="258"/>
      <c r="G1" s="111" t="s">
        <v>74</v>
      </c>
      <c r="H1" s="112">
        <f>K17</f>
        <v>0.49991212633427201</v>
      </c>
      <c r="I1" s="522" t="s">
        <v>73</v>
      </c>
      <c r="J1" s="523"/>
      <c r="K1" s="523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22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22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23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23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23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23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24" t="s">
        <v>83</v>
      </c>
      <c r="F7" s="525"/>
      <c r="G7" s="525"/>
      <c r="H7" s="525"/>
      <c r="I7" s="525"/>
      <c r="J7" s="525"/>
      <c r="K7" s="526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7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8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8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8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8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8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9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20" t="s">
        <v>100</v>
      </c>
      <c r="U149" s="521"/>
      <c r="V149" s="521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35" t="str">
        <f ca="1">IFERROR(TRIM(TEXT(LEFT(MID(CELL("filename",D1),FIND("]",CELL("filename",D1))+1,255),FIND(" ",MID(CELL("filename",D1),FIND("]",CELL("filename",D1))+1,255))), "0")), "")</f>
        <v/>
      </c>
      <c r="C1" s="536"/>
      <c r="D1" s="536"/>
      <c r="E1" s="536"/>
      <c r="F1" s="537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38"/>
      <c r="H1" s="538"/>
      <c r="I1" s="539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0" t="str">
        <f>Log!J$2</f>
        <v>Druid</v>
      </c>
      <c r="M3" s="531"/>
      <c r="N3" s="530" t="str">
        <f>Log!K$2</f>
        <v>Hunter</v>
      </c>
      <c r="O3" s="531"/>
      <c r="P3" s="530" t="str">
        <f>Log!L$2</f>
        <v>Mage</v>
      </c>
      <c r="Q3" s="531"/>
      <c r="R3" s="530" t="str">
        <f>Log!M$2</f>
        <v>Paladin</v>
      </c>
      <c r="S3" s="531"/>
      <c r="T3" s="530" t="str">
        <f>Log!N$2</f>
        <v>Priest</v>
      </c>
      <c r="U3" s="531"/>
      <c r="V3" s="530" t="str">
        <f>Log!O$2</f>
        <v>Rogue</v>
      </c>
      <c r="W3" s="531"/>
      <c r="X3" s="530" t="str">
        <f>Log!P$2</f>
        <v>Shaman</v>
      </c>
      <c r="Y3" s="531"/>
      <c r="Z3" s="530" t="str">
        <f>Log!Q$2</f>
        <v>Warlock</v>
      </c>
      <c r="AA3" s="531"/>
      <c r="AB3" s="530" t="str">
        <f>Log!R$2</f>
        <v>Warrior</v>
      </c>
      <c r="AC3" s="532"/>
      <c r="AD3" s="62"/>
    </row>
    <row r="4" spans="2:30" ht="15" customHeight="1" thickTop="1" thickBot="1">
      <c r="B4" s="533" t="s">
        <v>26</v>
      </c>
      <c r="C4" s="534"/>
      <c r="D4" s="63" t="s">
        <v>25</v>
      </c>
      <c r="F4" s="533" t="s">
        <v>28</v>
      </c>
      <c r="G4" s="534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41"/>
      <c r="C5" s="542"/>
      <c r="D5" s="80"/>
      <c r="F5" s="543" t="str">
        <f>IF(Meta!U3&lt;&gt;"", Meta!U3, "")</f>
        <v/>
      </c>
      <c r="G5" s="544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41"/>
      <c r="C6" s="542"/>
      <c r="D6" s="81"/>
      <c r="F6" s="543" t="str">
        <f>IF(Meta!U4&lt;&gt;"", Meta!U4, "")</f>
        <v/>
      </c>
      <c r="G6" s="544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41"/>
      <c r="C7" s="542"/>
      <c r="D7" s="81"/>
      <c r="F7" s="543" t="str">
        <f>IF(Meta!U5&lt;&gt;"", Meta!U5, "")</f>
        <v/>
      </c>
      <c r="G7" s="544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41"/>
      <c r="C8" s="542"/>
      <c r="D8" s="81"/>
      <c r="F8" s="543" t="str">
        <f>IF(Meta!U6&lt;&gt;"", Meta!U6, "")</f>
        <v/>
      </c>
      <c r="G8" s="544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41"/>
      <c r="C9" s="542"/>
      <c r="D9" s="81"/>
      <c r="F9" s="543" t="str">
        <f>IF(Meta!U7&lt;&gt;"", Meta!U7, "")</f>
        <v/>
      </c>
      <c r="G9" s="544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41"/>
      <c r="C10" s="542"/>
      <c r="D10" s="81"/>
      <c r="F10" s="543" t="str">
        <f>IF(Meta!U8&lt;&gt;"", Meta!U8, "")</f>
        <v/>
      </c>
      <c r="G10" s="544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41"/>
      <c r="C11" s="542"/>
      <c r="D11" s="81"/>
      <c r="F11" s="543" t="str">
        <f>IF(Meta!U9&lt;&gt;"", Meta!U9, "")</f>
        <v/>
      </c>
      <c r="G11" s="544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41"/>
      <c r="C12" s="542"/>
      <c r="D12" s="81"/>
      <c r="F12" s="543" t="str">
        <f>IF(Meta!U10&lt;&gt;"", Meta!U10, "")</f>
        <v/>
      </c>
      <c r="G12" s="544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41"/>
      <c r="C13" s="542"/>
      <c r="D13" s="81"/>
      <c r="F13" s="543" t="str">
        <f>IF(Meta!U11&lt;&gt;"", Meta!U11, "")</f>
        <v/>
      </c>
      <c r="G13" s="544"/>
      <c r="H13" s="32" t="str">
        <f>IF(Meta!V11&lt;&gt;"", Meta!V11, "")</f>
        <v/>
      </c>
      <c r="I13" s="32" t="str">
        <f t="shared" si="0"/>
        <v/>
      </c>
      <c r="K13" s="56"/>
      <c r="L13" s="540" t="str">
        <f>Log!J$2</f>
        <v>Druid</v>
      </c>
      <c r="M13" s="531"/>
      <c r="N13" s="530" t="str">
        <f>Log!K$2</f>
        <v>Hunter</v>
      </c>
      <c r="O13" s="531"/>
      <c r="P13" s="530" t="str">
        <f>Log!L$2</f>
        <v>Mage</v>
      </c>
      <c r="Q13" s="531"/>
      <c r="R13" s="530" t="str">
        <f>Log!M$2</f>
        <v>Paladin</v>
      </c>
      <c r="S13" s="531"/>
      <c r="T13" s="530" t="str">
        <f>Log!N$2</f>
        <v>Priest</v>
      </c>
      <c r="U13" s="531"/>
      <c r="V13" s="530" t="str">
        <f>Log!O$2</f>
        <v>Rogue</v>
      </c>
      <c r="W13" s="531"/>
      <c r="X13" s="530" t="str">
        <f>Log!P$2</f>
        <v>Shaman</v>
      </c>
      <c r="Y13" s="531"/>
      <c r="Z13" s="530" t="str">
        <f>Log!Q$2</f>
        <v>Warlock</v>
      </c>
      <c r="AA13" s="531"/>
      <c r="AB13" s="530" t="str">
        <f>Log!R$2</f>
        <v>Warrior</v>
      </c>
      <c r="AC13" s="545"/>
      <c r="AD13" s="62"/>
    </row>
    <row r="14" spans="2:30" ht="15" thickTop="1">
      <c r="B14" s="541"/>
      <c r="C14" s="542"/>
      <c r="D14" s="81"/>
      <c r="F14" s="543" t="str">
        <f>IF(Meta!U12&lt;&gt;"", Meta!U12, "")</f>
        <v/>
      </c>
      <c r="G14" s="544"/>
      <c r="H14" s="32" t="str">
        <f>IF(Meta!V12&lt;&gt;"", Meta!V12, "")</f>
        <v/>
      </c>
      <c r="I14" s="32" t="str">
        <f t="shared" si="0"/>
        <v/>
      </c>
      <c r="K14" s="56"/>
      <c r="L14" s="546" t="str">
        <f ca="1">IF(OFFSET(Priors!$D$3,$J$1,0) = "", "", IF(Log!J3="","",OFFSET(Priors!$D$3,$J$1,0)))</f>
        <v>Ramp</v>
      </c>
      <c r="M14" s="547"/>
      <c r="N14" s="548" t="str">
        <f ca="1">IF(OFFSET(Priors!$D$3,J1,6)="","",IF(Log!K3="","",OFFSET(Priors!$D$3,J1,6)))</f>
        <v>Midrange</v>
      </c>
      <c r="O14" s="549"/>
      <c r="P14" s="548" t="str">
        <f ca="1">IF(OFFSET(Priors!$D$3,J1,12)="","",IF(Log!L3="","",OFFSET(Priors!$D$3,J1,12)))</f>
        <v>Exodia</v>
      </c>
      <c r="Q14" s="549"/>
      <c r="R14" s="548" t="str">
        <f ca="1">IF(OFFSET(Priors!$D$3,J1,18)="","",IF(Log!M3="","",OFFSET(Priors!$D$3,J1,18)))</f>
        <v>Midrange</v>
      </c>
      <c r="S14" s="549"/>
      <c r="T14" s="548" t="str">
        <f ca="1">IF(OFFSET(Priors!$D$3,J1,24)="","",IF(Log!N3="","",OFFSET(Priors!$D$3,J1,24)))</f>
        <v>Dragon</v>
      </c>
      <c r="U14" s="549"/>
      <c r="V14" s="548" t="str">
        <f ca="1">IF(OFFSET(Priors!$D$3,J1,30)="","",IF(Log!O3="","",OFFSET(Priors!$D$3,J1,30)))</f>
        <v>Crystal</v>
      </c>
      <c r="W14" s="549"/>
      <c r="X14" s="548" t="str">
        <f ca="1">IF(OFFSET(Priors!$D$3,J1,36)="","",IF(Log!P3="","",OFFSET(Priors!$D$3,J1,36)))</f>
        <v>Elemental</v>
      </c>
      <c r="Y14" s="549"/>
      <c r="Z14" s="548" t="str">
        <f ca="1">IF(OFFSET(Priors!$D$3,J1,42)="","",IF(Log!Q3="","",OFFSET(Priors!$D$3,J1,42)))</f>
        <v>Hand</v>
      </c>
      <c r="AA14" s="549"/>
      <c r="AB14" s="548" t="str">
        <f ca="1">IF(OFFSET(Priors!$D$3,J1,48)="","",IF(Log!R3="","",OFFSET(Priors!$D$3,J1,48)))</f>
        <v>Taunt</v>
      </c>
      <c r="AC14" s="549"/>
      <c r="AD14" s="62"/>
    </row>
    <row r="15" spans="2:30">
      <c r="B15" s="541"/>
      <c r="C15" s="542"/>
      <c r="D15" s="81"/>
      <c r="F15" s="543" t="str">
        <f>IF(Meta!U13&lt;&gt;"", Meta!U13, "")</f>
        <v/>
      </c>
      <c r="G15" s="544"/>
      <c r="H15" s="32" t="str">
        <f>IF(Meta!V13&lt;&gt;"", Meta!V13, "")</f>
        <v/>
      </c>
      <c r="I15" s="32" t="str">
        <f t="shared" si="0"/>
        <v/>
      </c>
      <c r="K15" s="56"/>
      <c r="L15" s="546" t="str">
        <f ca="1">IF(OFFSET(Priors!$D$3,$J$1,1) = "", "", IF(Log!J4="","",OFFSET(Priors!$D$3,$J$1,1)))</f>
        <v>Token</v>
      </c>
      <c r="M15" s="547"/>
      <c r="N15" s="546" t="str">
        <f ca="1">IF(OFFSET(Priors!$D$3,J1,7)="","",IF(Log!K4="","",OFFSET(Priors!$D$3,J1,7)))</f>
        <v/>
      </c>
      <c r="O15" s="550"/>
      <c r="P15" s="546" t="str">
        <f ca="1">IF(OFFSET(Priors!$D$3,J1,13)="","",IF(Log!L4="","",OFFSET(Priors!$D$3,J1,13)))</f>
        <v>Control</v>
      </c>
      <c r="Q15" s="550"/>
      <c r="R15" s="546" t="str">
        <f ca="1">IF(OFFSET(Priors!$D$3,J1,19)="","",IF(Log!M4="","",OFFSET(Priors!$D$3,J1,19)))</f>
        <v>Murloc</v>
      </c>
      <c r="S15" s="550"/>
      <c r="T15" s="546" t="str">
        <f ca="1">IF(OFFSET(Priors!$D$3,J1,25)="","",IF(Log!N4="","",OFFSET(Priors!$D$3,J1,25)))</f>
        <v>Miracle</v>
      </c>
      <c r="U15" s="550"/>
      <c r="V15" s="546" t="str">
        <f ca="1">IF(OFFSET(Priors!$D$3,J1,31)="","",IF(Log!O4="","",OFFSET(Priors!$D$3,J1,31)))</f>
        <v>Miracle</v>
      </c>
      <c r="W15" s="550"/>
      <c r="X15" s="546" t="str">
        <f ca="1">IF(OFFSET(Priors!$D$3,J1,37)="","",IF(Log!P4="","",OFFSET(Priors!$D$3,J1,37)))</f>
        <v>Murloc</v>
      </c>
      <c r="Y15" s="550"/>
      <c r="Z15" s="546" t="str">
        <f ca="1">IF(OFFSET(Priors!$D$3,J1,43)="","",IF(Log!Q4="","",OFFSET(Priors!$D$3,J1,43)))</f>
        <v>Zoo</v>
      </c>
      <c r="AA15" s="550"/>
      <c r="AB15" s="546" t="str">
        <f ca="1">IF(OFFSET(Priors!$D$3,J1,49)="","",IF(Log!R4="","",OFFSET(Priors!$D$3,J1,49)))</f>
        <v>Pirate</v>
      </c>
      <c r="AC15" s="550"/>
      <c r="AD15" s="62"/>
    </row>
    <row r="16" spans="2:30">
      <c r="B16" s="541"/>
      <c r="C16" s="542"/>
      <c r="D16" s="81"/>
      <c r="F16" s="543" t="str">
        <f>IF(Meta!U14&lt;&gt;"", Meta!U14, "")</f>
        <v/>
      </c>
      <c r="G16" s="544"/>
      <c r="H16" s="32" t="str">
        <f>IF(Meta!V14&lt;&gt;"", Meta!V14, "")</f>
        <v/>
      </c>
      <c r="I16" s="32" t="str">
        <f t="shared" si="0"/>
        <v/>
      </c>
      <c r="K16" s="56"/>
      <c r="L16" s="546" t="str">
        <f ca="1">IF(OFFSET(Priors!$D$3,$J$1,2) = "", "", IF(Log!J5="","",OFFSET(Priors!$D$3,$J$1,2)))</f>
        <v>Jade</v>
      </c>
      <c r="M16" s="547"/>
      <c r="N16" s="546" t="str">
        <f ca="1">IF(OFFSET(Priors!$D$3,J1,8)="","",IF(Log!K5="","",OFFSET(Priors!$D$3,J1,8)))</f>
        <v/>
      </c>
      <c r="O16" s="550"/>
      <c r="P16" s="546" t="str">
        <f ca="1">IF(OFFSET(Priors!$D$3,J1,14)="","",IF(Log!L5="","",OFFSET(Priors!$D$3,J1,14)))</f>
        <v>Freeze</v>
      </c>
      <c r="Q16" s="550"/>
      <c r="R16" s="546" t="str">
        <f ca="1">IF(OFFSET(Priors!$D$3,J1,20)="","",IF(Log!M5="","",OFFSET(Priors!$D$3,J1,20)))</f>
        <v>Control</v>
      </c>
      <c r="S16" s="550"/>
      <c r="T16" s="546" t="str">
        <f ca="1">IF(OFFSET(Priors!$D$3,J1,26)="","",IF(Log!N5="","",OFFSET(Priors!$D$3,J1,26)))</f>
        <v>Silence</v>
      </c>
      <c r="U16" s="550"/>
      <c r="V16" s="546" t="str">
        <f ca="1">IF(OFFSET(Priors!$D$3,J1,32)="","",IF(Log!O5="","",OFFSET(Priors!$D$3,J1,32)))</f>
        <v/>
      </c>
      <c r="W16" s="550"/>
      <c r="X16" s="546" t="str">
        <f ca="1">IF(OFFSET(Priors!$D$3,J1,38)="","",IF(Log!P5="","",OFFSET(Priors!$D$3,J1,38)))</f>
        <v>Jade</v>
      </c>
      <c r="Y16" s="550"/>
      <c r="Z16" s="546" t="str">
        <f ca="1">IF(OFFSET(Priors!$D$3,J1,44)="","",IF(Log!Q5="","",OFFSET(Priors!$D$3,J1,44)))</f>
        <v/>
      </c>
      <c r="AA16" s="550"/>
      <c r="AB16" s="546" t="str">
        <f ca="1">IF(OFFSET(Priors!$D$3,J1,50)="","",IF(Log!R5="","",OFFSET(Priors!$D$3,J1,50)))</f>
        <v/>
      </c>
      <c r="AC16" s="550"/>
      <c r="AD16" s="62"/>
    </row>
    <row r="17" spans="2:30">
      <c r="B17" s="541"/>
      <c r="C17" s="542"/>
      <c r="D17" s="81"/>
      <c r="F17" s="543" t="str">
        <f>IF(Meta!U15&lt;&gt;"", Meta!U15, "")</f>
        <v/>
      </c>
      <c r="G17" s="544"/>
      <c r="H17" s="32" t="str">
        <f>IF(Meta!V15&lt;&gt;"", Meta!V15, "")</f>
        <v/>
      </c>
      <c r="I17" s="32" t="str">
        <f t="shared" si="0"/>
        <v/>
      </c>
      <c r="K17" s="56"/>
      <c r="L17" s="546" t="str">
        <f ca="1">IF(OFFSET(Priors!$D$3,$J$1,3) = "", "", IF(Log!J6="","",OFFSET(Priors!$D$3,$J$1,3)))</f>
        <v/>
      </c>
      <c r="M17" s="547"/>
      <c r="N17" s="546" t="str">
        <f ca="1">IF(OFFSET(Priors!$D$3,J1,9)="","",IF(Log!K6="","",OFFSET(Priors!$D$3,J1,9)))</f>
        <v/>
      </c>
      <c r="O17" s="550"/>
      <c r="P17" s="546" t="str">
        <f ca="1">IF(OFFSET(Priors!$D$3,J1,15)="","",IF(Log!L6="","",OFFSET(Priors!$D$3,J1,15)))</f>
        <v/>
      </c>
      <c r="Q17" s="550"/>
      <c r="R17" s="546" t="str">
        <f ca="1">IF(OFFSET(Priors!$D$3,J1,21)="","",IF(Log!M6="","",OFFSET(Priors!$D$3,J1,21)))</f>
        <v/>
      </c>
      <c r="S17" s="550"/>
      <c r="T17" s="546" t="str">
        <f ca="1">IF(OFFSET(Priors!$D$3,J1,27)="","",IF(Log!N6="","",OFFSET(Priors!$D$3,J1,27)))</f>
        <v/>
      </c>
      <c r="U17" s="550"/>
      <c r="V17" s="546" t="str">
        <f ca="1">IF(OFFSET(Priors!$D$3,J1,33)="","",IF(Log!O6="","",OFFSET(Priors!$D$3,J1,33)))</f>
        <v/>
      </c>
      <c r="W17" s="550"/>
      <c r="X17" s="546" t="str">
        <f ca="1">IF(OFFSET(Priors!$D$3,J1,39)="","",IF(Log!P6="","",OFFSET(Priors!$D$3,J1,39)))</f>
        <v/>
      </c>
      <c r="Y17" s="550"/>
      <c r="Z17" s="546" t="str">
        <f ca="1">IF(OFFSET(Priors!$D$3,J1,45)="","",IF(Log!Q6="","",OFFSET(Priors!$D$3,J1,45)))</f>
        <v/>
      </c>
      <c r="AA17" s="550"/>
      <c r="AB17" s="546" t="str">
        <f ca="1">IF(OFFSET(Priors!$D$3,J1,51)="","",IF(Log!R6="","",OFFSET(Priors!$D$3,J1,51)))</f>
        <v/>
      </c>
      <c r="AC17" s="550"/>
      <c r="AD17" s="62"/>
    </row>
    <row r="18" spans="2:30">
      <c r="B18" s="541"/>
      <c r="C18" s="542"/>
      <c r="D18" s="81"/>
      <c r="F18" s="543" t="str">
        <f>IF(Meta!U16&lt;&gt;"", Meta!U16, "")</f>
        <v/>
      </c>
      <c r="G18" s="544"/>
      <c r="H18" s="32" t="str">
        <f>IF(Meta!V16&lt;&gt;"", Meta!V16, "")</f>
        <v/>
      </c>
      <c r="I18" s="32" t="str">
        <f t="shared" si="0"/>
        <v/>
      </c>
      <c r="K18" s="56"/>
      <c r="L18" s="546" t="str">
        <f ca="1">IF(OFFSET(Priors!$D$3,$J$1,4) = "", "", IF(Log!J7="","",OFFSET(Priors!$D$3,$J$1,4)))</f>
        <v/>
      </c>
      <c r="M18" s="547"/>
      <c r="N18" s="546" t="str">
        <f ca="1">IF(OFFSET(Priors!$D$3,J1,10)="","",IF(Log!K7="","",OFFSET(Priors!$D$3,J1,10)))</f>
        <v/>
      </c>
      <c r="O18" s="550"/>
      <c r="P18" s="546" t="str">
        <f ca="1">IF(OFFSET(Priors!$D$3,J1,16)="","",IF(Log!L7="","",OFFSET(Priors!$D$3,J1,16)))</f>
        <v/>
      </c>
      <c r="Q18" s="550"/>
      <c r="R18" s="546" t="str">
        <f ca="1">IF(OFFSET(Priors!$D$3,J1,22)="","",IF(Log!M7="","",OFFSET(Priors!$D$3,J1,22)))</f>
        <v/>
      </c>
      <c r="S18" s="550"/>
      <c r="T18" s="546" t="str">
        <f ca="1">IF(OFFSET(Priors!$D$3,J1,28)="","",IF(Log!N7="","",OFFSET(Priors!$D$3,J1,28)))</f>
        <v/>
      </c>
      <c r="U18" s="550"/>
      <c r="V18" s="546" t="str">
        <f ca="1">IF(OFFSET(Priors!$D$3,J1,34)="","",IF(Log!O7="","",OFFSET(Priors!$D$3,J1,34)))</f>
        <v/>
      </c>
      <c r="W18" s="550"/>
      <c r="X18" s="546" t="str">
        <f ca="1">IF(OFFSET(Priors!$D$3,J1,40)="","",IF(Log!P7="","",OFFSET(Priors!$D$3,J1,40)))</f>
        <v/>
      </c>
      <c r="Y18" s="550"/>
      <c r="Z18" s="546" t="str">
        <f ca="1">IF(OFFSET(Priors!$D$3,J1,46)="","",IF(Log!Q7="","",OFFSET(Priors!$D$3,J1,46)))</f>
        <v/>
      </c>
      <c r="AA18" s="550"/>
      <c r="AB18" s="546" t="str">
        <f ca="1">IF(OFFSET(Priors!$D$3,J1,52)="","",IF(Log!R7="","",OFFSET(Priors!$D$3,J1,52)))</f>
        <v/>
      </c>
      <c r="AC18" s="550"/>
      <c r="AD18" s="62"/>
    </row>
    <row r="19" spans="2:30" ht="15" thickBot="1">
      <c r="B19" s="541"/>
      <c r="C19" s="542"/>
      <c r="D19" s="81"/>
      <c r="F19" s="543" t="str">
        <f>IF(Meta!U17&lt;&gt;"", Meta!U17, "")</f>
        <v/>
      </c>
      <c r="G19" s="544"/>
      <c r="H19" s="32" t="str">
        <f>IF(Meta!V17&lt;&gt;"", Meta!V17, "")</f>
        <v/>
      </c>
      <c r="I19" s="32" t="str">
        <f t="shared" si="0"/>
        <v/>
      </c>
      <c r="K19" s="56"/>
      <c r="L19" s="551" t="str">
        <f ca="1">IF(OFFSET(Priors!$D$3,$J$1,5) = "", "", IF(Log!J8="","",OFFSET(Priors!$D$3,$J$1,5)))</f>
        <v/>
      </c>
      <c r="M19" s="553"/>
      <c r="N19" s="551" t="str">
        <f ca="1">IF(OFFSET(Priors!$D$3,J1,11)="","",IF(Log!K8="","",OFFSET(Priors!$D$3,J1,11)))</f>
        <v/>
      </c>
      <c r="O19" s="552"/>
      <c r="P19" s="551" t="str">
        <f ca="1">IF(OFFSET(Priors!$D$3,J1,17)="","",IF(Log!L8="","",OFFSET(Priors!$D$3,J1,17)))</f>
        <v/>
      </c>
      <c r="Q19" s="552"/>
      <c r="R19" s="551" t="str">
        <f ca="1">IF(OFFSET(Priors!$D$3,J1,23)="","",IF(Log!M8="","",OFFSET(Priors!$D$3,J1,23)))</f>
        <v/>
      </c>
      <c r="S19" s="552"/>
      <c r="T19" s="551" t="str">
        <f ca="1">IF(OFFSET(Priors!$D$3,J1,29)="","",IF(Log!N8="","",OFFSET(Priors!$D$3,J1,29)))</f>
        <v/>
      </c>
      <c r="U19" s="552"/>
      <c r="V19" s="551" t="str">
        <f ca="1">IF(OFFSET(Priors!$D$3,J1,35)="","",IF(Log!O8="","",OFFSET(Priors!$D$3,J1,35)))</f>
        <v/>
      </c>
      <c r="W19" s="552"/>
      <c r="X19" s="551" t="str">
        <f ca="1">IF(OFFSET(Priors!$D$3,J1,41)="","",IF(Log!P8="","",OFFSET(Priors!$D$3,J1,41)))</f>
        <v/>
      </c>
      <c r="Y19" s="552"/>
      <c r="Z19" s="551" t="str">
        <f ca="1">IF(OFFSET(Priors!$D$3,J1,47)="","",IF(Log!Q8="","",OFFSET(Priors!$D$3,J1,47)))</f>
        <v/>
      </c>
      <c r="AA19" s="552"/>
      <c r="AB19" s="551" t="str">
        <f ca="1">IF(OFFSET(Priors!$D$3,J1,53)="","",IF(Log!R8="","",OFFSET(Priors!$D$3,J1,53)))</f>
        <v/>
      </c>
      <c r="AC19" s="552"/>
      <c r="AD19" s="62"/>
    </row>
    <row r="20" spans="2:30">
      <c r="B20" s="541"/>
      <c r="C20" s="542"/>
      <c r="D20" s="81"/>
      <c r="F20" s="543" t="str">
        <f>IF(Meta!U18&lt;&gt;"", Meta!U18, "")</f>
        <v/>
      </c>
      <c r="G20" s="544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41"/>
      <c r="C21" s="542"/>
      <c r="D21" s="81"/>
      <c r="F21" s="543" t="str">
        <f>IF(Meta!U19&lt;&gt;"", Meta!U19, "")</f>
        <v/>
      </c>
      <c r="G21" s="544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41"/>
      <c r="C22" s="542"/>
      <c r="D22" s="81"/>
      <c r="F22" s="543" t="str">
        <f>IF(Meta!U20&lt;&gt;"", Meta!U20, "")</f>
        <v/>
      </c>
      <c r="G22" s="544"/>
      <c r="H22" s="32" t="str">
        <f>IF(Meta!V20&lt;&gt;"", Meta!V20, "")</f>
        <v/>
      </c>
      <c r="I22" s="32" t="str">
        <f t="shared" si="0"/>
        <v/>
      </c>
      <c r="K22" s="56"/>
      <c r="L22" s="540" t="str">
        <f>Log!J$2</f>
        <v>Druid</v>
      </c>
      <c r="M22" s="531"/>
      <c r="N22" s="530" t="str">
        <f>Log!K$2</f>
        <v>Hunter</v>
      </c>
      <c r="O22" s="531"/>
      <c r="P22" s="530" t="str">
        <f>Log!L$2</f>
        <v>Mage</v>
      </c>
      <c r="Q22" s="531"/>
      <c r="R22" s="530" t="str">
        <f>Log!M$2</f>
        <v>Paladin</v>
      </c>
      <c r="S22" s="531"/>
      <c r="T22" s="530" t="str">
        <f>Log!N$2</f>
        <v>Priest</v>
      </c>
      <c r="U22" s="531"/>
      <c r="V22" s="530" t="str">
        <f>Log!O$2</f>
        <v>Rogue</v>
      </c>
      <c r="W22" s="531"/>
      <c r="X22" s="530" t="str">
        <f>Log!P$2</f>
        <v>Shaman</v>
      </c>
      <c r="Y22" s="531"/>
      <c r="Z22" s="530" t="str">
        <f>Log!Q$2</f>
        <v>Warlock</v>
      </c>
      <c r="AA22" s="531"/>
      <c r="AB22" s="530" t="str">
        <f>Log!R$2</f>
        <v>Warrior</v>
      </c>
      <c r="AC22" s="545"/>
      <c r="AD22" s="62"/>
    </row>
    <row r="23" spans="2:30" ht="15" thickTop="1">
      <c r="B23" s="541"/>
      <c r="C23" s="542"/>
      <c r="D23" s="81"/>
      <c r="F23" s="543" t="str">
        <f>IF(Meta!U21&lt;&gt;"", Meta!U21, "")</f>
        <v/>
      </c>
      <c r="G23" s="544"/>
      <c r="H23" s="32" t="str">
        <f>IF(Meta!V21&lt;&gt;"", Meta!V21, "")</f>
        <v/>
      </c>
      <c r="I23" s="32" t="str">
        <f t="shared" si="0"/>
        <v/>
      </c>
      <c r="K23" s="56"/>
      <c r="L23" s="554" t="str">
        <f t="shared" ref="L23:L28" ca="1" si="2">IFERROR(IF(L35="", "", IF(L14="", IF(L4+M4 &gt; 0, L4/(L4+M4), 0.5), IF($N$12+L4+M4&gt;0, ($N$12*L14+L4) / (L4+M4+$N$12), 0.5))), "")</f>
        <v/>
      </c>
      <c r="M23" s="547"/>
      <c r="N23" s="554" t="str">
        <f t="shared" ref="N23:N28" ca="1" si="3">IFERROR(IF(N35="", "", IF(N14="", IF(N4+O4 &gt; 0, N4/(N4+O4), 0.5), IF($N$12+N4+O4&gt;0, ($N$12*N14+N4) / (N4+O4+$N$12), 0.5))), "")</f>
        <v/>
      </c>
      <c r="O23" s="547"/>
      <c r="P23" s="554" t="str">
        <f t="shared" ref="P23:P28" ca="1" si="4">IFERROR(IF(P35="", "", IF(P14="", IF(P4+Q4 &gt; 0, P4/(P4+Q4), 0.5), IF($N$12+P4+Q4&gt;0, ($N$12*P14+P4) / (P4+Q4+$N$12), 0.5))), "")</f>
        <v/>
      </c>
      <c r="Q23" s="547"/>
      <c r="R23" s="554" t="str">
        <f t="shared" ref="R23:R28" ca="1" si="5">IFERROR(IF(R35="", "", IF(R14="", IF(R4+S4 &gt; 0, R4/(R4+S4), 0.5), IF($N$12+R4+S4&gt;0, ($N$12*R14+R4) / (R4+S4+$N$12), 0.5))), "")</f>
        <v/>
      </c>
      <c r="S23" s="547"/>
      <c r="T23" s="554" t="str">
        <f t="shared" ref="T23:T28" ca="1" si="6">IFERROR(IF(T35="", "", IF(T14="", IF(T4+U4 &gt; 0, T4/(T4+U4), 0.5), IF($N$12+T4+U4&gt;0, ($N$12*T14+T4) / (T4+U4+$N$12), 0.5))), "")</f>
        <v/>
      </c>
      <c r="U23" s="547"/>
      <c r="V23" s="554" t="str">
        <f t="shared" ref="V23:V28" ca="1" si="7">IFERROR(IF(V35="", "", IF(V14="", IF(V4+W4 &gt; 0, V4/(V4+W4), 0.5), IF($N$12+V4+W4&gt;0, ($N$12*V14+V4) / (V4+W4+$N$12), 0.5))), "")</f>
        <v/>
      </c>
      <c r="W23" s="547"/>
      <c r="X23" s="554" t="str">
        <f t="shared" ref="X23:X28" ca="1" si="8">IFERROR(IF(X35="", "", IF(X14="", IF(X4+Y4 &gt; 0, X4/(X4+Y4), 0.5), IF($N$12+X4+Y4&gt;0, ($N$12*X14+X4) / (X4+Y4+$N$12), 0.5))), "")</f>
        <v/>
      </c>
      <c r="Y23" s="547"/>
      <c r="Z23" s="554" t="str">
        <f t="shared" ref="Z23:Z28" ca="1" si="9">IFERROR(IF(Z35="", "", IF(Z14="", IF(Z4+AA4 &gt; 0, Z4/(Z4+AA4), 0.5), IF($N$12+Z4+AA4&gt;0, ($N$12*Z14+Z4) / (Z4+AA4+$N$12), 0.5))), "")</f>
        <v/>
      </c>
      <c r="AA23" s="547"/>
      <c r="AB23" s="554" t="str">
        <f t="shared" ref="AB23:AB28" ca="1" si="10">IFERROR(IF(AB35="", "", IF(AB14="", IF(AB4+AC4 &gt; 0, AB4/(AB4+AC4), 0.5), IF($N$12+AB4+AC4&gt;0, ($N$12*AB14+AB4) / (AB4+AC4+$N$12), 0.5))), "")</f>
        <v/>
      </c>
      <c r="AC23" s="555"/>
      <c r="AD23" s="62"/>
    </row>
    <row r="24" spans="2:30">
      <c r="B24" s="541"/>
      <c r="C24" s="542"/>
      <c r="D24" s="81"/>
      <c r="F24" s="543" t="str">
        <f>IF(Meta!U22&lt;&gt;"", Meta!U22, "")</f>
        <v/>
      </c>
      <c r="G24" s="544"/>
      <c r="H24" s="32" t="str">
        <f>IF(Meta!V22&lt;&gt;"", Meta!V22, "")</f>
        <v/>
      </c>
      <c r="I24" s="32" t="str">
        <f t="shared" si="0"/>
        <v/>
      </c>
      <c r="K24" s="56"/>
      <c r="L24" s="554" t="str">
        <f t="shared" ca="1" si="2"/>
        <v/>
      </c>
      <c r="M24" s="547"/>
      <c r="N24" s="554" t="str">
        <f t="shared" si="3"/>
        <v/>
      </c>
      <c r="O24" s="547"/>
      <c r="P24" s="554" t="str">
        <f t="shared" ca="1" si="4"/>
        <v/>
      </c>
      <c r="Q24" s="547"/>
      <c r="R24" s="554" t="str">
        <f t="shared" ca="1" si="5"/>
        <v/>
      </c>
      <c r="S24" s="547"/>
      <c r="T24" s="554" t="str">
        <f t="shared" ca="1" si="6"/>
        <v/>
      </c>
      <c r="U24" s="547"/>
      <c r="V24" s="554" t="str">
        <f t="shared" ca="1" si="7"/>
        <v/>
      </c>
      <c r="W24" s="547"/>
      <c r="X24" s="554" t="str">
        <f t="shared" ca="1" si="8"/>
        <v/>
      </c>
      <c r="Y24" s="547"/>
      <c r="Z24" s="554" t="str">
        <f t="shared" ca="1" si="9"/>
        <v/>
      </c>
      <c r="AA24" s="547"/>
      <c r="AB24" s="554" t="str">
        <f t="shared" ca="1" si="10"/>
        <v/>
      </c>
      <c r="AC24" s="555"/>
      <c r="AD24" s="62"/>
    </row>
    <row r="25" spans="2:30">
      <c r="B25" s="541"/>
      <c r="C25" s="542"/>
      <c r="D25" s="81"/>
      <c r="F25" s="543" t="str">
        <f>IF(Meta!U23&lt;&gt;"", Meta!U23, "")</f>
        <v/>
      </c>
      <c r="G25" s="544"/>
      <c r="H25" s="32" t="str">
        <f>IF(Meta!V23&lt;&gt;"", Meta!V23, "")</f>
        <v/>
      </c>
      <c r="I25" s="32" t="str">
        <f t="shared" si="0"/>
        <v/>
      </c>
      <c r="K25" s="56"/>
      <c r="L25" s="554" t="str">
        <f t="shared" ca="1" si="2"/>
        <v/>
      </c>
      <c r="M25" s="547"/>
      <c r="N25" s="554" t="str">
        <f t="shared" si="3"/>
        <v/>
      </c>
      <c r="O25" s="547"/>
      <c r="P25" s="554" t="str">
        <f t="shared" ca="1" si="4"/>
        <v/>
      </c>
      <c r="Q25" s="547"/>
      <c r="R25" s="554" t="str">
        <f t="shared" ca="1" si="5"/>
        <v/>
      </c>
      <c r="S25" s="547"/>
      <c r="T25" s="554" t="str">
        <f t="shared" ca="1" si="6"/>
        <v/>
      </c>
      <c r="U25" s="547"/>
      <c r="V25" s="554" t="str">
        <f t="shared" si="7"/>
        <v/>
      </c>
      <c r="W25" s="547"/>
      <c r="X25" s="554" t="str">
        <f t="shared" ca="1" si="8"/>
        <v/>
      </c>
      <c r="Y25" s="547"/>
      <c r="Z25" s="554" t="str">
        <f t="shared" si="9"/>
        <v/>
      </c>
      <c r="AA25" s="547"/>
      <c r="AB25" s="554" t="str">
        <f t="shared" si="10"/>
        <v/>
      </c>
      <c r="AC25" s="555"/>
      <c r="AD25" s="62"/>
    </row>
    <row r="26" spans="2:30">
      <c r="B26" s="541"/>
      <c r="C26" s="542"/>
      <c r="D26" s="81"/>
      <c r="F26" s="543" t="str">
        <f>IF(Meta!U24&lt;&gt;"", Meta!U24, "")</f>
        <v/>
      </c>
      <c r="G26" s="544"/>
      <c r="H26" s="32" t="str">
        <f>IF(Meta!V24&lt;&gt;"", Meta!V24, "")</f>
        <v/>
      </c>
      <c r="I26" s="32" t="str">
        <f t="shared" si="0"/>
        <v/>
      </c>
      <c r="K26" s="56"/>
      <c r="L26" s="554" t="str">
        <f t="shared" si="2"/>
        <v/>
      </c>
      <c r="M26" s="547"/>
      <c r="N26" s="554" t="str">
        <f t="shared" si="3"/>
        <v/>
      </c>
      <c r="O26" s="547"/>
      <c r="P26" s="554" t="str">
        <f t="shared" si="4"/>
        <v/>
      </c>
      <c r="Q26" s="547"/>
      <c r="R26" s="554" t="str">
        <f t="shared" si="5"/>
        <v/>
      </c>
      <c r="S26" s="547"/>
      <c r="T26" s="554" t="str">
        <f t="shared" si="6"/>
        <v/>
      </c>
      <c r="U26" s="547"/>
      <c r="V26" s="554" t="str">
        <f t="shared" si="7"/>
        <v/>
      </c>
      <c r="W26" s="547"/>
      <c r="X26" s="554" t="str">
        <f t="shared" si="8"/>
        <v/>
      </c>
      <c r="Y26" s="547"/>
      <c r="Z26" s="554" t="str">
        <f t="shared" si="9"/>
        <v/>
      </c>
      <c r="AA26" s="547"/>
      <c r="AB26" s="554" t="str">
        <f t="shared" si="10"/>
        <v/>
      </c>
      <c r="AC26" s="555"/>
      <c r="AD26" s="62"/>
    </row>
    <row r="27" spans="2:30">
      <c r="B27" s="541"/>
      <c r="C27" s="542"/>
      <c r="D27" s="81"/>
      <c r="F27" s="543" t="str">
        <f>IF(Meta!U25&lt;&gt;"", Meta!U25, "")</f>
        <v/>
      </c>
      <c r="G27" s="544"/>
      <c r="H27" s="32" t="str">
        <f>IF(Meta!V25&lt;&gt;"", Meta!V25, "")</f>
        <v/>
      </c>
      <c r="I27" s="32" t="str">
        <f t="shared" si="0"/>
        <v/>
      </c>
      <c r="K27" s="56"/>
      <c r="L27" s="554" t="str">
        <f t="shared" si="2"/>
        <v/>
      </c>
      <c r="M27" s="547"/>
      <c r="N27" s="554" t="str">
        <f t="shared" si="3"/>
        <v/>
      </c>
      <c r="O27" s="547"/>
      <c r="P27" s="554" t="str">
        <f t="shared" si="4"/>
        <v/>
      </c>
      <c r="Q27" s="547"/>
      <c r="R27" s="554" t="str">
        <f t="shared" si="5"/>
        <v/>
      </c>
      <c r="S27" s="547"/>
      <c r="T27" s="554" t="str">
        <f t="shared" si="6"/>
        <v/>
      </c>
      <c r="U27" s="547"/>
      <c r="V27" s="554" t="str">
        <f t="shared" si="7"/>
        <v/>
      </c>
      <c r="W27" s="547"/>
      <c r="X27" s="554" t="str">
        <f t="shared" si="8"/>
        <v/>
      </c>
      <c r="Y27" s="547"/>
      <c r="Z27" s="554" t="str">
        <f t="shared" si="9"/>
        <v/>
      </c>
      <c r="AA27" s="547"/>
      <c r="AB27" s="554" t="str">
        <f t="shared" si="10"/>
        <v/>
      </c>
      <c r="AC27" s="555"/>
      <c r="AD27" s="62"/>
    </row>
    <row r="28" spans="2:30" ht="15" thickBot="1">
      <c r="B28" s="541"/>
      <c r="C28" s="542"/>
      <c r="D28" s="81"/>
      <c r="F28" s="543" t="str">
        <f>IF(Meta!U26&lt;&gt;"", Meta!U26, "")</f>
        <v/>
      </c>
      <c r="G28" s="544"/>
      <c r="H28" s="32" t="str">
        <f>IF(Meta!V26&lt;&gt;"", Meta!V26, "")</f>
        <v/>
      </c>
      <c r="I28" s="32" t="str">
        <f t="shared" si="0"/>
        <v/>
      </c>
      <c r="K28" s="56"/>
      <c r="L28" s="554" t="str">
        <f t="shared" si="2"/>
        <v/>
      </c>
      <c r="M28" s="547"/>
      <c r="N28" s="554" t="str">
        <f t="shared" si="3"/>
        <v/>
      </c>
      <c r="O28" s="547"/>
      <c r="P28" s="554" t="str">
        <f t="shared" si="4"/>
        <v/>
      </c>
      <c r="Q28" s="547"/>
      <c r="R28" s="554" t="str">
        <f t="shared" si="5"/>
        <v/>
      </c>
      <c r="S28" s="547"/>
      <c r="T28" s="554" t="str">
        <f t="shared" si="6"/>
        <v/>
      </c>
      <c r="U28" s="547"/>
      <c r="V28" s="554" t="str">
        <f t="shared" si="7"/>
        <v/>
      </c>
      <c r="W28" s="547"/>
      <c r="X28" s="554" t="str">
        <f t="shared" si="8"/>
        <v/>
      </c>
      <c r="Y28" s="547"/>
      <c r="Z28" s="554" t="str">
        <f t="shared" si="9"/>
        <v/>
      </c>
      <c r="AA28" s="547"/>
      <c r="AB28" s="554" t="str">
        <f t="shared" si="10"/>
        <v/>
      </c>
      <c r="AC28" s="555"/>
      <c r="AD28" s="62"/>
    </row>
    <row r="29" spans="2:30" ht="15" thickBot="1">
      <c r="B29" s="559"/>
      <c r="C29" s="560"/>
      <c r="D29" s="82"/>
      <c r="F29" s="543" t="str">
        <f>IF(Meta!U27&lt;&gt;"", Meta!U27, "")</f>
        <v/>
      </c>
      <c r="G29" s="544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61" t="str">
        <f ca="1">IFERROR(AVERAGE(L23:M28), "")</f>
        <v/>
      </c>
      <c r="M29" s="562"/>
      <c r="N29" s="556" t="str">
        <f ca="1">IFERROR(AVERAGE(N23:O28), "")</f>
        <v/>
      </c>
      <c r="O29" s="557"/>
      <c r="P29" s="556" t="str">
        <f ca="1">IFERROR(AVERAGE(P23:Q28), "")</f>
        <v/>
      </c>
      <c r="Q29" s="557"/>
      <c r="R29" s="556" t="str">
        <f ca="1">IFERROR(AVERAGE(R23:S28), "")</f>
        <v/>
      </c>
      <c r="S29" s="557"/>
      <c r="T29" s="556" t="str">
        <f ca="1">IFERROR(AVERAGE(T23:U28), "")</f>
        <v/>
      </c>
      <c r="U29" s="557"/>
      <c r="V29" s="556" t="str">
        <f ca="1">IFERROR(AVERAGE(V23:W28), "")</f>
        <v/>
      </c>
      <c r="W29" s="557"/>
      <c r="X29" s="556" t="str">
        <f ca="1">IFERROR(AVERAGE(X23:Y28), "")</f>
        <v/>
      </c>
      <c r="Y29" s="557"/>
      <c r="Z29" s="556" t="str">
        <f ca="1">IFERROR(AVERAGE(Z23:AA28), "")</f>
        <v/>
      </c>
      <c r="AA29" s="557"/>
      <c r="AB29" s="556" t="str">
        <f ca="1">IFERROR(AVERAGE(AB23:AC28), "")</f>
        <v/>
      </c>
      <c r="AC29" s="558"/>
      <c r="AD29" s="62"/>
    </row>
    <row r="30" spans="2:30" ht="15" thickBot="1">
      <c r="B30" s="84"/>
      <c r="C30" s="85"/>
      <c r="D30" s="86"/>
      <c r="F30" s="563" t="s">
        <v>30</v>
      </c>
      <c r="G30" s="564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65" t="str">
        <f>IF(L10+M10&gt;0, L10/(L10+M10), "")</f>
        <v/>
      </c>
      <c r="M30" s="566"/>
      <c r="N30" s="565" t="str">
        <f>IF(N10+O10&gt;0, N10/(N10+O10), "")</f>
        <v/>
      </c>
      <c r="O30" s="566"/>
      <c r="P30" s="565" t="str">
        <f>IF(P10+Q10&gt;0, P10/(P10+Q10), "")</f>
        <v/>
      </c>
      <c r="Q30" s="566"/>
      <c r="R30" s="565" t="str">
        <f>IF(R10+S10&gt;0, R10/(R10+S10), "")</f>
        <v/>
      </c>
      <c r="S30" s="566"/>
      <c r="T30" s="565" t="str">
        <f>IF(T10+U10&gt;0, T10/(T10+U10), "")</f>
        <v/>
      </c>
      <c r="U30" s="566"/>
      <c r="V30" s="565" t="str">
        <f>IF(V10+W10&gt;0, V10/(V10+W10), "")</f>
        <v/>
      </c>
      <c r="W30" s="566"/>
      <c r="X30" s="551" t="str">
        <f>IF(X10+Y10&gt;0, X10/(X10+Y10), "")</f>
        <v/>
      </c>
      <c r="Y30" s="553"/>
      <c r="Z30" s="551" t="str">
        <f>IF(Z10+AA10&gt;0, Z10/(Z10+AA10), "")</f>
        <v/>
      </c>
      <c r="AA30" s="553"/>
      <c r="AB30" s="551" t="str">
        <f>IF(AB10+AC10&gt;0, AB10/(AB10+AC10), "")</f>
        <v/>
      </c>
      <c r="AC30" s="567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40" t="str">
        <f>Log!J$2</f>
        <v>Druid</v>
      </c>
      <c r="M34" s="531"/>
      <c r="N34" s="530" t="str">
        <f>Log!K$2</f>
        <v>Hunter</v>
      </c>
      <c r="O34" s="531"/>
      <c r="P34" s="530" t="str">
        <f>Log!L$2</f>
        <v>Mage</v>
      </c>
      <c r="Q34" s="531"/>
      <c r="R34" s="530" t="str">
        <f>Log!M$2</f>
        <v>Paladin</v>
      </c>
      <c r="S34" s="531"/>
      <c r="T34" s="530" t="str">
        <f>Log!N$2</f>
        <v>Priest</v>
      </c>
      <c r="U34" s="531"/>
      <c r="V34" s="530" t="str">
        <f>Log!O$2</f>
        <v>Rogue</v>
      </c>
      <c r="W34" s="531"/>
      <c r="X34" s="530" t="str">
        <f>Log!P$2</f>
        <v>Shaman</v>
      </c>
      <c r="Y34" s="531"/>
      <c r="Z34" s="530" t="str">
        <f>Log!Q$2</f>
        <v>Warlock</v>
      </c>
      <c r="AA34" s="531"/>
      <c r="AB34" s="530" t="str">
        <f>Log!R$2</f>
        <v>Warrior</v>
      </c>
      <c r="AC34" s="545"/>
    </row>
    <row r="35" spans="5:29" ht="15" thickTop="1">
      <c r="F35" s="216"/>
      <c r="L35" s="568" t="str">
        <f>IF(Log!J3 = "", "", Log!J3)</f>
        <v>Ramp</v>
      </c>
      <c r="M35" s="569"/>
      <c r="N35" s="570" t="str">
        <f>IF(Log!K3 = "", "", Log!K3)</f>
        <v>Midrange</v>
      </c>
      <c r="O35" s="569"/>
      <c r="P35" s="570" t="str">
        <f>IF(Log!L3="","",Log!L3)</f>
        <v>Exodia</v>
      </c>
      <c r="Q35" s="569"/>
      <c r="R35" s="570" t="str">
        <f>IF(Log!M3="","",Log!M3)</f>
        <v>Midrange</v>
      </c>
      <c r="S35" s="569"/>
      <c r="T35" s="570" t="str">
        <f>IF(Log!N3="","",Log!N3)</f>
        <v>Dragon</v>
      </c>
      <c r="U35" s="569"/>
      <c r="V35" s="570" t="str">
        <f>IF(Log!O3="","",Log!O3)</f>
        <v>Crystal</v>
      </c>
      <c r="W35" s="569"/>
      <c r="X35" s="570" t="str">
        <f>IF(Log!P3="","",Log!P3)</f>
        <v>Elemental</v>
      </c>
      <c r="Y35" s="569"/>
      <c r="Z35" s="570" t="str">
        <f>IF(Log!Q3="","",Log!Q3)</f>
        <v>Hand</v>
      </c>
      <c r="AA35" s="569"/>
      <c r="AB35" s="570" t="str">
        <f>IF(Log!R3="","",Log!R3)</f>
        <v>Taunt</v>
      </c>
      <c r="AC35" s="571"/>
    </row>
    <row r="36" spans="5:29">
      <c r="E36" s="223"/>
      <c r="F36" s="216"/>
      <c r="L36" s="568" t="str">
        <f>IF(Log!J4 = "", "", Log!J4)</f>
        <v>Token</v>
      </c>
      <c r="M36" s="569"/>
      <c r="N36" s="570" t="str">
        <f>IF(Log!K4 = "", "", Log!K4)</f>
        <v/>
      </c>
      <c r="O36" s="569"/>
      <c r="P36" s="570" t="str">
        <f>IF(Log!L4="","",Log!L4)</f>
        <v>Control</v>
      </c>
      <c r="Q36" s="569"/>
      <c r="R36" s="570" t="str">
        <f>IF(Log!M4="","",Log!M4)</f>
        <v>Murloc</v>
      </c>
      <c r="S36" s="569"/>
      <c r="T36" s="570" t="str">
        <f>IF(Log!N4="","",Log!N4)</f>
        <v>Miracle</v>
      </c>
      <c r="U36" s="569"/>
      <c r="V36" s="570" t="str">
        <f>IF(Log!O4="","",Log!O4)</f>
        <v>Miracle</v>
      </c>
      <c r="W36" s="569"/>
      <c r="X36" s="570" t="str">
        <f>IF(Log!P4="","",Log!P4)</f>
        <v>Murloc</v>
      </c>
      <c r="Y36" s="569"/>
      <c r="Z36" s="570" t="str">
        <f>IF(Log!Q4="","",Log!Q4)</f>
        <v>Zoo</v>
      </c>
      <c r="AA36" s="569"/>
      <c r="AB36" s="570" t="str">
        <f>IF(Log!R4="","",Log!R4)</f>
        <v>Pirate</v>
      </c>
      <c r="AC36" s="571"/>
    </row>
    <row r="37" spans="5:29">
      <c r="F37" s="216"/>
      <c r="L37" s="568" t="str">
        <f>IF(Log!J5 = "", "", Log!J5)</f>
        <v>Jade</v>
      </c>
      <c r="M37" s="569"/>
      <c r="N37" s="570" t="str">
        <f>IF(Log!K5 = "", "", Log!K5)</f>
        <v/>
      </c>
      <c r="O37" s="569"/>
      <c r="P37" s="570" t="str">
        <f>IF(Log!L5="","",Log!L5)</f>
        <v>Freeze</v>
      </c>
      <c r="Q37" s="569"/>
      <c r="R37" s="570" t="str">
        <f>IF(Log!M5="","",Log!M5)</f>
        <v>Control</v>
      </c>
      <c r="S37" s="569"/>
      <c r="T37" s="570" t="str">
        <f>IF(Log!N5="","",Log!N5)</f>
        <v>Silence</v>
      </c>
      <c r="U37" s="569"/>
      <c r="V37" s="570" t="str">
        <f>IF(Log!O5="","",Log!O5)</f>
        <v/>
      </c>
      <c r="W37" s="569"/>
      <c r="X37" s="570" t="str">
        <f>IF(Log!P5="","",Log!P5)</f>
        <v>Jade</v>
      </c>
      <c r="Y37" s="569"/>
      <c r="Z37" s="570" t="str">
        <f>IF(Log!Q5="","",Log!Q5)</f>
        <v/>
      </c>
      <c r="AA37" s="569"/>
      <c r="AB37" s="570" t="str">
        <f>IF(Log!R5="","",Log!R5)</f>
        <v/>
      </c>
      <c r="AC37" s="571"/>
    </row>
    <row r="38" spans="5:29">
      <c r="F38" s="216"/>
      <c r="L38" s="568" t="str">
        <f>IF(Log!J6 = "", "", Log!J6)</f>
        <v/>
      </c>
      <c r="M38" s="569"/>
      <c r="N38" s="570" t="str">
        <f>IF(Log!K6 = "", "", Log!K6)</f>
        <v/>
      </c>
      <c r="O38" s="569"/>
      <c r="P38" s="570" t="str">
        <f>IF(Log!L6="","",Log!L6)</f>
        <v/>
      </c>
      <c r="Q38" s="569"/>
      <c r="R38" s="570" t="str">
        <f>IF(Log!M6="","",Log!M6)</f>
        <v/>
      </c>
      <c r="S38" s="569"/>
      <c r="T38" s="570" t="str">
        <f>IF(Log!N6="","",Log!N6)</f>
        <v/>
      </c>
      <c r="U38" s="569"/>
      <c r="V38" s="570" t="str">
        <f>IF(Log!O6="","",Log!O6)</f>
        <v/>
      </c>
      <c r="W38" s="569"/>
      <c r="X38" s="570" t="str">
        <f>IF(Log!P6="","",Log!P6)</f>
        <v/>
      </c>
      <c r="Y38" s="569"/>
      <c r="Z38" s="570" t="str">
        <f>IF(Log!Q6="","",Log!Q6)</f>
        <v/>
      </c>
      <c r="AA38" s="569"/>
      <c r="AB38" s="570" t="str">
        <f>IF(Log!R6="","",Log!R6)</f>
        <v/>
      </c>
      <c r="AC38" s="571"/>
    </row>
    <row r="39" spans="5:29">
      <c r="F39" s="216"/>
      <c r="L39" s="568" t="str">
        <f>IF(Log!J7 = "", "", Log!J7)</f>
        <v/>
      </c>
      <c r="M39" s="569"/>
      <c r="N39" s="570" t="str">
        <f>IF(Log!K7 = "", "", Log!K7)</f>
        <v/>
      </c>
      <c r="O39" s="569"/>
      <c r="P39" s="570" t="str">
        <f>IF(Log!L7="","",Log!L7)</f>
        <v/>
      </c>
      <c r="Q39" s="569"/>
      <c r="R39" s="570" t="str">
        <f>IF(Log!M7="","",Log!M7)</f>
        <v/>
      </c>
      <c r="S39" s="569"/>
      <c r="T39" s="570" t="str">
        <f>IF(Log!N7="","",Log!N7)</f>
        <v/>
      </c>
      <c r="U39" s="569"/>
      <c r="V39" s="570" t="str">
        <f>IF(Log!O7="","",Log!O7)</f>
        <v/>
      </c>
      <c r="W39" s="569"/>
      <c r="X39" s="570" t="str">
        <f>IF(Log!P7="","",Log!P7)</f>
        <v/>
      </c>
      <c r="Y39" s="569"/>
      <c r="Z39" s="570" t="str">
        <f>IF(Log!Q7="","",Log!Q7)</f>
        <v/>
      </c>
      <c r="AA39" s="569"/>
      <c r="AB39" s="570" t="str">
        <f>IF(Log!R7="","",Log!R7)</f>
        <v/>
      </c>
      <c r="AC39" s="571"/>
    </row>
    <row r="40" spans="5:29" ht="15" thickBot="1">
      <c r="L40" s="574" t="str">
        <f>IF(Log!J8 = "", "", Log!J8)</f>
        <v/>
      </c>
      <c r="M40" s="575"/>
      <c r="N40" s="572" t="str">
        <f>IF(Log!K8 = "", "", Log!K8)</f>
        <v/>
      </c>
      <c r="O40" s="575"/>
      <c r="P40" s="572" t="str">
        <f>IF(Log!L8="","",Log!L8)</f>
        <v/>
      </c>
      <c r="Q40" s="575"/>
      <c r="R40" s="572" t="str">
        <f>IF(Log!M8="","",Log!M8)</f>
        <v/>
      </c>
      <c r="S40" s="575"/>
      <c r="T40" s="572" t="str">
        <f>IF(Log!N8="","",Log!N8)</f>
        <v/>
      </c>
      <c r="U40" s="575"/>
      <c r="V40" s="572" t="str">
        <f>IF(Log!O8="","",Log!O8)</f>
        <v/>
      </c>
      <c r="W40" s="575"/>
      <c r="X40" s="572" t="str">
        <f>IF(Log!P8="","",Log!P8)</f>
        <v/>
      </c>
      <c r="Y40" s="575"/>
      <c r="Z40" s="572" t="str">
        <f>IF(Log!Q8="","",Log!Q8)</f>
        <v/>
      </c>
      <c r="AA40" s="575"/>
      <c r="AB40" s="572" t="str">
        <f>IF(Log!R8="","",Log!R8)</f>
        <v/>
      </c>
      <c r="AC40" s="573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4 T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5 T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6 T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7 T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8 T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19 T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5 N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4 N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6 N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7 N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8 N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19 N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2017-04-25T22:40:59Z</dcterms:modified>
</cp:coreProperties>
</file>