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0B6276B-6191-8B46-9E50-AAFB5BBCEB8D}" xr6:coauthVersionLast="47" xr6:coauthVersionMax="47" xr10:uidLastSave="{00000000-0000-0000-0000-000000000000}"/>
  <bookViews>
    <workbookView xWindow="0" yWindow="780" windowWidth="30240" windowHeight="18560" activeTab="1" xr2:uid="{B8299F2D-33B8-E148-B485-6429887DEB23}"/>
  </bookViews>
  <sheets>
    <sheet name="Inventories" sheetId="1" r:id="rId1"/>
    <sheet name="Parameters" sheetId="2" r:id="rId2"/>
  </sheets>
  <definedNames>
    <definedName name="_xlnm._FilterDatabase" localSheetId="0" hidden="1">Inventories!$A$1:$O$3102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83" i="1" l="1"/>
  <c r="B208" i="1" l="1"/>
  <c r="G207" i="1"/>
  <c r="E207" i="1"/>
  <c r="C207" i="1"/>
  <c r="A207" i="1"/>
  <c r="B2279" i="1"/>
  <c r="B2230" i="1"/>
  <c r="B2137" i="1" l="1"/>
  <c r="B2141" i="1" s="1"/>
  <c r="G2136" i="1"/>
  <c r="E2136" i="1"/>
  <c r="C2136" i="1"/>
  <c r="A2136" i="1"/>
  <c r="B2256" i="1" l="1"/>
  <c r="B2255" i="1"/>
  <c r="B2254" i="1"/>
  <c r="B2275" i="1"/>
  <c r="B2274" i="1"/>
  <c r="B2273" i="1"/>
  <c r="B2272" i="1"/>
  <c r="B2271" i="1"/>
  <c r="B2270" i="1"/>
  <c r="B2269" i="1"/>
  <c r="B2268" i="1"/>
  <c r="B2267" i="1"/>
  <c r="B2266" i="1"/>
  <c r="B2265" i="1"/>
  <c r="B2264" i="1"/>
  <c r="B2263" i="1"/>
  <c r="B2262" i="1"/>
  <c r="B2261" i="1"/>
  <c r="B2260" i="1"/>
  <c r="B2259" i="1"/>
  <c r="B2258" i="1"/>
  <c r="B2257" i="1"/>
  <c r="B2253" i="1"/>
  <c r="B2252" i="1"/>
  <c r="B2251" i="1"/>
  <c r="B2250" i="1"/>
  <c r="B2249" i="1"/>
  <c r="B2248" i="1"/>
  <c r="B2247" i="1"/>
  <c r="B2246" i="1"/>
  <c r="B2245" i="1"/>
  <c r="B2244" i="1"/>
  <c r="B2243" i="1"/>
  <c r="B2242" i="1"/>
  <c r="B2241" i="1"/>
  <c r="B2240" i="1"/>
  <c r="B2239" i="1"/>
  <c r="A2229"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V58" i="2"/>
  <c r="U58" i="2"/>
  <c r="T58" i="2"/>
  <c r="AA58" i="2"/>
  <c r="AB58" i="2"/>
  <c r="Z58" i="2"/>
  <c r="S58" i="2"/>
  <c r="R58" i="2"/>
  <c r="Q58" i="2"/>
  <c r="J58" i="2"/>
  <c r="I58" i="2"/>
  <c r="H58" i="2"/>
  <c r="J59" i="2"/>
  <c r="I59" i="2"/>
  <c r="H59" i="2"/>
  <c r="G2278" i="1"/>
  <c r="E2278" i="1"/>
  <c r="C2278" i="1"/>
  <c r="A2278" i="1"/>
  <c r="G2229" i="1"/>
  <c r="E2229" i="1"/>
  <c r="C2229" i="1"/>
  <c r="B2295" i="1"/>
  <c r="B2294" i="1"/>
  <c r="B2297" i="1" s="1"/>
  <c r="G2293" i="1"/>
  <c r="E2293" i="1"/>
  <c r="C2293" i="1"/>
  <c r="A2293" i="1"/>
  <c r="J53" i="2"/>
  <c r="B2001" i="1" s="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0" i="1"/>
  <c r="B1998" i="1"/>
  <c r="B1997" i="1"/>
  <c r="B1996" i="1"/>
  <c r="B1995" i="1"/>
  <c r="B1994" i="1"/>
  <c r="B1993"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I53" i="2"/>
  <c r="H53" i="2"/>
  <c r="B1999" i="1" s="1"/>
  <c r="J52" i="2"/>
  <c r="I52" i="2"/>
  <c r="H52" i="2"/>
  <c r="J51" i="2"/>
  <c r="I51" i="2"/>
  <c r="H51" i="2"/>
  <c r="H50" i="2"/>
  <c r="I50" i="2"/>
  <c r="J50" i="2"/>
  <c r="B2280" i="1" l="1"/>
  <c r="J2280" i="1" s="1"/>
  <c r="B2282" i="1"/>
  <c r="J2282" i="1" s="1"/>
  <c r="L2280" i="1"/>
  <c r="K2282" i="1"/>
  <c r="L2282" i="1"/>
  <c r="K2280" i="1"/>
  <c r="B2281" i="1"/>
  <c r="J2281" i="1" s="1"/>
  <c r="K2281" i="1"/>
  <c r="L2281" i="1"/>
  <c r="K2231" i="1"/>
  <c r="B2231" i="1"/>
  <c r="J2231" i="1" s="1"/>
  <c r="L2231" i="1"/>
  <c r="B2296" i="1"/>
  <c r="B2034" i="1"/>
  <c r="J2034" i="1" s="1"/>
  <c r="K2034" i="1"/>
  <c r="L2034" i="1"/>
  <c r="K2084" i="1"/>
  <c r="B2084" i="1"/>
  <c r="J2084" i="1" s="1"/>
  <c r="L2084" i="1"/>
  <c r="B2033" i="1" l="1"/>
  <c r="B2083" i="1"/>
  <c r="G2082" i="1"/>
  <c r="E2082" i="1"/>
  <c r="C2082" i="1"/>
  <c r="A2082" i="1"/>
  <c r="G2032" i="1"/>
  <c r="E2032" i="1"/>
  <c r="C2032" i="1"/>
  <c r="A2032" i="1"/>
  <c r="B1835" i="1"/>
  <c r="B1854" i="1" s="1"/>
  <c r="B1834" i="1"/>
  <c r="B1856" i="1" s="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58" i="1"/>
  <c r="B1777" i="1" s="1"/>
  <c r="B1757" i="1"/>
  <c r="B1779" i="1" s="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680" i="1"/>
  <c r="B1699" i="1" s="1"/>
  <c r="B1679" i="1"/>
  <c r="B1701" i="1" s="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477" i="1"/>
  <c r="B1498" i="1" s="1"/>
  <c r="B1476" i="1"/>
  <c r="B1501" i="1" s="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389" i="1"/>
  <c r="B1410" i="1" s="1"/>
  <c r="B1388" i="1"/>
  <c r="B1413" i="1" s="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793" i="1"/>
  <c r="B809" i="1" s="1"/>
  <c r="B792" i="1"/>
  <c r="B808" i="1" s="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28" i="1"/>
  <c r="B744" i="1" s="1"/>
  <c r="B727" i="1"/>
  <c r="B743" i="1" s="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63" i="1"/>
  <c r="B679" i="1" s="1"/>
  <c r="B662" i="1"/>
  <c r="B678" i="1" s="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572" i="1"/>
  <c r="B606" i="1" s="1"/>
  <c r="B571" i="1"/>
  <c r="B604" i="1" s="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482" i="1"/>
  <c r="B516" i="1" s="1"/>
  <c r="B481" i="1"/>
  <c r="B514" i="1" s="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392" i="1"/>
  <c r="B426" i="1" s="1"/>
  <c r="B391" i="1"/>
  <c r="B424" i="1" s="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052" i="1"/>
  <c r="B3068" i="1" s="1"/>
  <c r="B3051" i="1"/>
  <c r="B3067" i="1" s="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2990" i="1"/>
  <c r="B3006" i="1" s="1"/>
  <c r="B2989" i="1"/>
  <c r="B3005" i="1" s="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28" i="1"/>
  <c r="B2944" i="1" s="1"/>
  <c r="B2927" i="1"/>
  <c r="B2943" i="1" s="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21" i="1"/>
  <c r="B2760" i="1" s="1"/>
  <c r="B2720" i="1"/>
  <c r="B2758" i="1" s="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32" i="1"/>
  <c r="B2667" i="1" s="1"/>
  <c r="B2631" i="1"/>
  <c r="B2665" i="1" s="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43" i="1"/>
  <c r="B2578" i="1" s="1"/>
  <c r="B2542" i="1"/>
  <c r="B2576" i="1" s="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454" i="1"/>
  <c r="B2489" i="1" s="1"/>
  <c r="B2453" i="1"/>
  <c r="B2487" i="1" s="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1112" i="1"/>
  <c r="B1111" i="1"/>
  <c r="B1110" i="1"/>
  <c r="B1109" i="1"/>
  <c r="B1108" i="1"/>
  <c r="B2085" i="1" l="1"/>
  <c r="B2086" i="1"/>
  <c r="K1630" i="1"/>
  <c r="L1841" i="1"/>
  <c r="B1840" i="1"/>
  <c r="J1840" i="1" s="1"/>
  <c r="K1840" i="1"/>
  <c r="L1840" i="1"/>
  <c r="L1764" i="1"/>
  <c r="B1841" i="1"/>
  <c r="J1841" i="1" s="1"/>
  <c r="K1763" i="1"/>
  <c r="K1841" i="1"/>
  <c r="K1764" i="1"/>
  <c r="B1763" i="1"/>
  <c r="J1763" i="1" s="1"/>
  <c r="L1763" i="1"/>
  <c r="K1632" i="1"/>
  <c r="L1685" i="1"/>
  <c r="B1685" i="1"/>
  <c r="B1764" i="1"/>
  <c r="J1764" i="1" s="1"/>
  <c r="K1686" i="1"/>
  <c r="L1686" i="1"/>
  <c r="K1631" i="1"/>
  <c r="K1685" i="1"/>
  <c r="K1633" i="1"/>
  <c r="B1686" i="1"/>
  <c r="L1632" i="1"/>
  <c r="L1631" i="1"/>
  <c r="L1630" i="1"/>
  <c r="L1633" i="1"/>
  <c r="K1574" i="1"/>
  <c r="B1632" i="1"/>
  <c r="B1628" i="1"/>
  <c r="B1630" i="1"/>
  <c r="B1631" i="1"/>
  <c r="K1575" i="1"/>
  <c r="B1629" i="1"/>
  <c r="B1633" i="1"/>
  <c r="B1574" i="1"/>
  <c r="B1627" i="1"/>
  <c r="L1574" i="1"/>
  <c r="L1575" i="1"/>
  <c r="B1573" i="1"/>
  <c r="B1481" i="1"/>
  <c r="J1481" i="1" s="1"/>
  <c r="L1482" i="1"/>
  <c r="B1571" i="1"/>
  <c r="B1575" i="1"/>
  <c r="B1572" i="1"/>
  <c r="L1481" i="1"/>
  <c r="B1482" i="1"/>
  <c r="J1482" i="1" s="1"/>
  <c r="K1482" i="1"/>
  <c r="K1481" i="1"/>
  <c r="K1394" i="1"/>
  <c r="L1394" i="1"/>
  <c r="B1393" i="1"/>
  <c r="K1393" i="1"/>
  <c r="L1393" i="1"/>
  <c r="B1394" i="1"/>
  <c r="J1394" i="1" s="1"/>
  <c r="L999" i="1"/>
  <c r="B998" i="1"/>
  <c r="B1001" i="1"/>
  <c r="B999" i="1"/>
  <c r="K999" i="1"/>
  <c r="B1002" i="1"/>
  <c r="B1000" i="1"/>
  <c r="K1002" i="1"/>
  <c r="L1002" i="1"/>
  <c r="L942" i="1"/>
  <c r="K945" i="1"/>
  <c r="L945" i="1"/>
  <c r="K940" i="1"/>
  <c r="K939" i="1"/>
  <c r="L939" i="1"/>
  <c r="K942" i="1"/>
  <c r="L940" i="1"/>
  <c r="B942" i="1"/>
  <c r="B941" i="1"/>
  <c r="B870" i="1"/>
  <c r="B869" i="1"/>
  <c r="B944" i="1"/>
  <c r="B939" i="1"/>
  <c r="J939" i="1" s="1"/>
  <c r="B945" i="1"/>
  <c r="B943" i="1"/>
  <c r="B940" i="1"/>
  <c r="B867" i="1"/>
  <c r="B864" i="1"/>
  <c r="B865" i="1"/>
  <c r="B798" i="1"/>
  <c r="J798" i="1" s="1"/>
  <c r="K865" i="1"/>
  <c r="B868" i="1"/>
  <c r="B866" i="1"/>
  <c r="B668" i="1"/>
  <c r="L865" i="1"/>
  <c r="K868" i="1"/>
  <c r="L868" i="1"/>
  <c r="K798" i="1"/>
  <c r="L798" i="1"/>
  <c r="K799" i="1"/>
  <c r="B799" i="1"/>
  <c r="J799" i="1" s="1"/>
  <c r="L799" i="1"/>
  <c r="K734" i="1"/>
  <c r="B734" i="1"/>
  <c r="J734" i="1" s="1"/>
  <c r="K733" i="1"/>
  <c r="L669" i="1"/>
  <c r="L733" i="1"/>
  <c r="B733" i="1"/>
  <c r="J733" i="1" s="1"/>
  <c r="L734" i="1"/>
  <c r="B669" i="1"/>
  <c r="K669" i="1"/>
  <c r="K668" i="1"/>
  <c r="L668" i="1"/>
  <c r="L576" i="1"/>
  <c r="B576" i="1"/>
  <c r="J576" i="1" s="1"/>
  <c r="K577" i="1"/>
  <c r="L577" i="1"/>
  <c r="K576" i="1"/>
  <c r="B577" i="1"/>
  <c r="J577" i="1" s="1"/>
  <c r="B487" i="1"/>
  <c r="J487" i="1" s="1"/>
  <c r="B486" i="1"/>
  <c r="J486" i="1" s="1"/>
  <c r="L486" i="1"/>
  <c r="K486" i="1"/>
  <c r="B396" i="1"/>
  <c r="J396" i="1" s="1"/>
  <c r="K396" i="1"/>
  <c r="K487" i="1"/>
  <c r="L396" i="1"/>
  <c r="B397" i="1"/>
  <c r="J397" i="1" s="1"/>
  <c r="L487" i="1"/>
  <c r="K397" i="1"/>
  <c r="L397" i="1"/>
  <c r="L2934" i="1"/>
  <c r="K3057" i="1"/>
  <c r="L3057" i="1"/>
  <c r="B3058" i="1"/>
  <c r="J3058" i="1" s="1"/>
  <c r="K3058" i="1"/>
  <c r="L3058" i="1"/>
  <c r="B3057" i="1"/>
  <c r="J3057" i="1" s="1"/>
  <c r="K2995" i="1"/>
  <c r="K2996" i="1"/>
  <c r="B2996" i="1"/>
  <c r="J2996" i="1" s="1"/>
  <c r="L2995" i="1"/>
  <c r="L2996" i="1"/>
  <c r="B2995" i="1"/>
  <c r="J2995" i="1" s="1"/>
  <c r="K2933" i="1"/>
  <c r="B2934" i="1"/>
  <c r="J2934" i="1" s="1"/>
  <c r="L2933" i="1"/>
  <c r="K2934" i="1"/>
  <c r="B2933" i="1"/>
  <c r="J2933" i="1" s="1"/>
  <c r="B2879" i="1"/>
  <c r="B2878" i="1"/>
  <c r="K2878" i="1"/>
  <c r="L2879" i="1"/>
  <c r="L2878" i="1"/>
  <c r="K2879" i="1"/>
  <c r="B2882" i="1"/>
  <c r="L2876" i="1"/>
  <c r="K2876" i="1"/>
  <c r="K2877" i="1"/>
  <c r="B2877" i="1"/>
  <c r="B2880" i="1"/>
  <c r="L2877" i="1"/>
  <c r="B2881" i="1"/>
  <c r="B2826" i="1"/>
  <c r="B2876" i="1"/>
  <c r="L2825" i="1"/>
  <c r="B2824" i="1"/>
  <c r="L2821" i="1"/>
  <c r="K2825" i="1"/>
  <c r="B2822" i="1"/>
  <c r="B2821" i="1"/>
  <c r="J2821" i="1" s="1"/>
  <c r="K2821" i="1"/>
  <c r="B2825" i="1"/>
  <c r="J2825" i="1" s="1"/>
  <c r="B2823" i="1"/>
  <c r="B2726" i="1"/>
  <c r="J2726" i="1" s="1"/>
  <c r="B2727" i="1"/>
  <c r="B2728" i="1" s="1"/>
  <c r="J2728" i="1" s="1"/>
  <c r="L2726" i="1"/>
  <c r="K2727" i="1"/>
  <c r="K2728" i="1" s="1"/>
  <c r="K2638" i="1"/>
  <c r="K2639" i="1" s="1"/>
  <c r="L2638" i="1"/>
  <c r="L2639" i="1" s="1"/>
  <c r="L2727" i="1"/>
  <c r="L2728" i="1" s="1"/>
  <c r="K2726" i="1"/>
  <c r="B2637" i="1"/>
  <c r="J2637" i="1" s="1"/>
  <c r="L2637" i="1"/>
  <c r="L2548" i="1"/>
  <c r="B2638" i="1"/>
  <c r="B2639" i="1" s="1"/>
  <c r="J2639" i="1" s="1"/>
  <c r="K2637" i="1"/>
  <c r="K2549" i="1"/>
  <c r="K2550" i="1" s="1"/>
  <c r="L2549" i="1"/>
  <c r="L2550" i="1" s="1"/>
  <c r="B2548" i="1"/>
  <c r="J2548" i="1" s="1"/>
  <c r="K2548" i="1"/>
  <c r="B2549" i="1"/>
  <c r="J2549" i="1" s="1"/>
  <c r="B2460" i="1"/>
  <c r="B2461" i="1" s="1"/>
  <c r="J2461" i="1" s="1"/>
  <c r="K2460" i="1"/>
  <c r="K2461" i="1" s="1"/>
  <c r="L2459" i="1"/>
  <c r="L2460" i="1"/>
  <c r="L2461" i="1" s="1"/>
  <c r="B2459" i="1"/>
  <c r="J2459" i="1" s="1"/>
  <c r="K2459" i="1"/>
  <c r="B1051" i="1"/>
  <c r="B1052" i="1"/>
  <c r="B1053" i="1"/>
  <c r="B1054" i="1"/>
  <c r="B1055" i="1"/>
  <c r="AB11" i="2"/>
  <c r="B1104" i="1" s="1"/>
  <c r="AA11" i="2"/>
  <c r="Z11" i="2"/>
  <c r="B1114" i="1"/>
  <c r="B1113" i="1"/>
  <c r="B1107" i="1"/>
  <c r="B1106" i="1"/>
  <c r="B1105"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57" i="1"/>
  <c r="B1056"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294" i="1"/>
  <c r="B1311" i="1" s="1"/>
  <c r="B1293" i="1"/>
  <c r="B1310" i="1" s="1"/>
  <c r="B1292" i="1"/>
  <c r="B1291" i="1"/>
  <c r="B1290" i="1"/>
  <c r="B1289" i="1"/>
  <c r="B1288" i="1"/>
  <c r="B1287" i="1"/>
  <c r="B1286" i="1"/>
  <c r="B1285" i="1"/>
  <c r="B1284" i="1"/>
  <c r="B1283" i="1"/>
  <c r="B1282" i="1"/>
  <c r="B1281" i="1"/>
  <c r="B1280" i="1"/>
  <c r="B1279" i="1"/>
  <c r="B1278" i="1"/>
  <c r="B1222" i="1"/>
  <c r="B1239" i="1" s="1"/>
  <c r="B1221" i="1"/>
  <c r="B1238" i="1" s="1"/>
  <c r="B1220" i="1"/>
  <c r="B1219" i="1"/>
  <c r="B1218" i="1"/>
  <c r="B1217" i="1"/>
  <c r="B1216" i="1"/>
  <c r="B1215" i="1"/>
  <c r="B1214" i="1"/>
  <c r="B1213" i="1"/>
  <c r="B1212" i="1"/>
  <c r="B1211" i="1"/>
  <c r="B1210" i="1"/>
  <c r="B1209" i="1"/>
  <c r="B1208" i="1"/>
  <c r="B1207" i="1"/>
  <c r="B1206" i="1"/>
  <c r="J2727" i="1" l="1"/>
  <c r="J2638" i="1"/>
  <c r="B2550" i="1"/>
  <c r="J2550" i="1" s="1"/>
  <c r="J2460" i="1"/>
  <c r="B1125" i="1"/>
  <c r="B1122" i="1"/>
  <c r="B1123" i="1"/>
  <c r="B1124" i="1"/>
  <c r="B1067" i="1"/>
  <c r="B1065" i="1"/>
  <c r="B1068" i="1"/>
  <c r="B1069" i="1"/>
  <c r="B1066" i="1"/>
  <c r="K1063" i="1"/>
  <c r="K1119" i="1"/>
  <c r="L1121" i="1"/>
  <c r="K1118" i="1"/>
  <c r="B1118" i="1"/>
  <c r="L1063" i="1"/>
  <c r="B1063" i="1"/>
  <c r="B1121" i="1"/>
  <c r="L1118" i="1"/>
  <c r="K1121" i="1"/>
  <c r="B1119" i="1"/>
  <c r="L1119" i="1"/>
  <c r="L1064" i="1"/>
  <c r="K1064" i="1"/>
  <c r="B1064" i="1"/>
  <c r="J1064" i="1" s="1"/>
  <c r="K1301" i="1"/>
  <c r="B1062" i="1"/>
  <c r="J1062" i="1" s="1"/>
  <c r="B1299" i="1"/>
  <c r="K1062" i="1"/>
  <c r="L1062" i="1"/>
  <c r="J1299" i="1"/>
  <c r="J1301" i="1"/>
  <c r="B1300" i="1"/>
  <c r="K1299" i="1"/>
  <c r="B1301" i="1"/>
  <c r="J1300" i="1"/>
  <c r="K1300" i="1"/>
  <c r="K1227" i="1"/>
  <c r="B1227" i="1"/>
  <c r="J1227" i="1"/>
  <c r="B1229" i="1"/>
  <c r="J1228" i="1"/>
  <c r="K1229" i="1"/>
  <c r="J1229" i="1"/>
  <c r="B1228" i="1"/>
  <c r="K1228" i="1"/>
  <c r="B1135" i="1"/>
  <c r="B1136" i="1"/>
  <c r="B1137" i="1"/>
  <c r="B1138" i="1"/>
  <c r="B1139" i="1"/>
  <c r="B1140" i="1"/>
  <c r="B1141" i="1"/>
  <c r="B1142" i="1"/>
  <c r="B1143" i="1"/>
  <c r="B1144" i="1"/>
  <c r="B1145" i="1"/>
  <c r="B1146" i="1"/>
  <c r="B1147" i="1"/>
  <c r="B1148" i="1"/>
  <c r="B1149" i="1"/>
  <c r="B1166" i="1" s="1"/>
  <c r="B1150" i="1"/>
  <c r="B1167" i="1" s="1"/>
  <c r="B1134" i="1"/>
  <c r="J1156" i="1" l="1"/>
  <c r="J1157" i="1"/>
  <c r="B1157" i="1"/>
  <c r="B1156" i="1"/>
  <c r="K1155" i="1"/>
  <c r="J1155" i="1"/>
  <c r="K1157" i="1"/>
  <c r="K1156" i="1"/>
  <c r="B1155" i="1"/>
  <c r="G1875" i="1"/>
  <c r="B23" i="1"/>
  <c r="G22" i="1"/>
  <c r="E22" i="1"/>
  <c r="C22" i="1"/>
  <c r="A22" i="1"/>
  <c r="B106" i="1"/>
  <c r="B1298" i="1" l="1"/>
  <c r="B2308" i="1" l="1"/>
  <c r="B3102" i="1"/>
  <c r="B1154" i="1"/>
  <c r="B1158" i="1" s="1"/>
  <c r="B265" i="1"/>
  <c r="B275" i="1" s="1"/>
  <c r="E3080" i="1" l="1"/>
  <c r="C3080" i="1"/>
  <c r="A3080" i="1"/>
  <c r="B1960" i="1"/>
  <c r="B1959" i="1"/>
  <c r="B1956" i="1"/>
  <c r="G1955" i="1"/>
  <c r="E1955" i="1"/>
  <c r="C1955" i="1"/>
  <c r="A1955" i="1"/>
  <c r="B1302" i="1"/>
  <c r="G1297" i="1"/>
  <c r="E1297" i="1"/>
  <c r="A1297" i="1"/>
  <c r="B578" i="1"/>
  <c r="B587" i="1" s="1"/>
  <c r="B2636" i="1"/>
  <c r="B2648" i="1" s="1"/>
  <c r="G2635" i="1"/>
  <c r="E2635" i="1"/>
  <c r="C2635" i="1"/>
  <c r="A2635" i="1"/>
  <c r="B2353" i="1"/>
  <c r="B2357" i="1" s="1"/>
  <c r="G2352" i="1"/>
  <c r="E2352" i="1"/>
  <c r="C2352" i="1"/>
  <c r="A2352" i="1"/>
  <c r="B1483" i="1"/>
  <c r="B1499" i="1" s="1"/>
  <c r="B1684" i="1"/>
  <c r="B1700" i="1" s="1"/>
  <c r="J1686" i="1"/>
  <c r="J1685" i="1"/>
  <c r="B1839" i="1"/>
  <c r="B1855" i="1" s="1"/>
  <c r="B732" i="1"/>
  <c r="B737" i="1" s="1"/>
  <c r="B2994" i="1"/>
  <c r="B2999" i="1" s="1"/>
  <c r="G2993" i="1"/>
  <c r="E2993" i="1"/>
  <c r="C2993" i="1"/>
  <c r="A2993" i="1"/>
  <c r="B242" i="1"/>
  <c r="B243" i="1" s="1"/>
  <c r="E240" i="1"/>
  <c r="C240" i="1"/>
  <c r="A240" i="1"/>
  <c r="B1226" i="1"/>
  <c r="B1230" i="1" s="1"/>
  <c r="G1225" i="1"/>
  <c r="E1225" i="1"/>
  <c r="A1225" i="1"/>
  <c r="B3056" i="1"/>
  <c r="B3061" i="1" s="1"/>
  <c r="G3055" i="1"/>
  <c r="E3055" i="1"/>
  <c r="C3055" i="1"/>
  <c r="A3055" i="1"/>
  <c r="B488" i="1"/>
  <c r="B497" i="1" s="1"/>
  <c r="B797" i="1"/>
  <c r="B802" i="1" s="1"/>
  <c r="G2307" i="1"/>
  <c r="E2307" i="1"/>
  <c r="C2307" i="1"/>
  <c r="A2307" i="1"/>
  <c r="B1570" i="1"/>
  <c r="B1762" i="1"/>
  <c r="B1778" i="1" s="1"/>
  <c r="J1633" i="1"/>
  <c r="J1632" i="1"/>
  <c r="J1631" i="1"/>
  <c r="J1630" i="1"/>
  <c r="B1626" i="1"/>
  <c r="J1575" i="1"/>
  <c r="J1574" i="1"/>
  <c r="B1395" i="1"/>
  <c r="B1411" i="1" s="1"/>
  <c r="J1393" i="1"/>
  <c r="G1153" i="1"/>
  <c r="E1153" i="1"/>
  <c r="A1153" i="1"/>
  <c r="J1121" i="1"/>
  <c r="B1120" i="1"/>
  <c r="B1126" i="1" s="1"/>
  <c r="J1119" i="1"/>
  <c r="J1118" i="1"/>
  <c r="J1063" i="1"/>
  <c r="B1061" i="1"/>
  <c r="B1012" i="1"/>
  <c r="J1002" i="1"/>
  <c r="J999" i="1"/>
  <c r="B997" i="1"/>
  <c r="J945" i="1"/>
  <c r="J942" i="1"/>
  <c r="J940" i="1"/>
  <c r="B938" i="1"/>
  <c r="B946" i="1" s="1"/>
  <c r="J868" i="1"/>
  <c r="J865" i="1"/>
  <c r="B863" i="1"/>
  <c r="J669" i="1"/>
  <c r="J668" i="1"/>
  <c r="B667" i="1"/>
  <c r="B672" i="1" s="1"/>
  <c r="B398" i="1"/>
  <c r="B407" i="1" s="1"/>
  <c r="J2877" i="1"/>
  <c r="J2878" i="1"/>
  <c r="J2879" i="1"/>
  <c r="J2876" i="1"/>
  <c r="B2875" i="1"/>
  <c r="B2884" i="1" s="1"/>
  <c r="G2874" i="1"/>
  <c r="E2874" i="1"/>
  <c r="C2874" i="1"/>
  <c r="A2874" i="1"/>
  <c r="B2820" i="1"/>
  <c r="G2819" i="1"/>
  <c r="E2819" i="1"/>
  <c r="C2819" i="1"/>
  <c r="A2819" i="1"/>
  <c r="B2387" i="1"/>
  <c r="B2391" i="1" s="1"/>
  <c r="G2386" i="1"/>
  <c r="E2386" i="1"/>
  <c r="C2386" i="1"/>
  <c r="A2386"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883" i="1" l="1"/>
  <c r="B266" i="1" l="1"/>
  <c r="B312" i="1"/>
  <c r="B2458" i="1"/>
  <c r="B2470" i="1" s="1"/>
  <c r="B2319" i="1"/>
  <c r="B2323" i="1" s="1"/>
  <c r="G2318" i="1"/>
  <c r="E2318" i="1"/>
  <c r="C2318" i="1"/>
  <c r="A2318" i="1"/>
  <c r="B311" i="1"/>
  <c r="B321" i="1" s="1"/>
  <c r="E310" i="1"/>
  <c r="C310" i="1"/>
  <c r="A310" i="1"/>
  <c r="B1921" i="1"/>
  <c r="B1920" i="1"/>
  <c r="B1917" i="1"/>
  <c r="G1916" i="1"/>
  <c r="E1916" i="1"/>
  <c r="C1916" i="1"/>
  <c r="A1916" i="1"/>
  <c r="B2178" i="1"/>
  <c r="G2176" i="1"/>
  <c r="E2176" i="1"/>
  <c r="C2176" i="1"/>
  <c r="A2176" i="1"/>
  <c r="E264" i="1"/>
  <c r="C264" i="1"/>
  <c r="A264" i="1"/>
  <c r="B2547" i="1"/>
  <c r="B2559" i="1" s="1"/>
  <c r="G2546" i="1"/>
  <c r="E2546" i="1"/>
  <c r="C2546" i="1"/>
  <c r="A2546" i="1"/>
  <c r="B139" i="1" l="1"/>
  <c r="B140" i="1"/>
  <c r="B142" i="1" s="1"/>
  <c r="B141" i="1" l="1"/>
  <c r="G138" i="1" l="1"/>
  <c r="E138" i="1"/>
  <c r="C138" i="1"/>
  <c r="A138" i="1"/>
  <c r="B2097" i="1"/>
  <c r="G2096" i="1"/>
  <c r="E2096" i="1"/>
  <c r="C2096" i="1"/>
  <c r="A2096" i="1"/>
  <c r="B1876" i="1"/>
  <c r="E1875" i="1"/>
  <c r="C1875" i="1"/>
  <c r="A1875" i="1"/>
  <c r="B2932" i="1"/>
  <c r="B2937" i="1" s="1"/>
  <c r="G2931" i="1"/>
  <c r="E2931" i="1"/>
  <c r="C2931" i="1"/>
  <c r="A2931" i="1"/>
  <c r="B2725" i="1"/>
  <c r="B2739" i="1" s="1"/>
  <c r="G2724" i="1"/>
  <c r="E2724" i="1"/>
  <c r="C2724" i="1"/>
  <c r="A2724" i="1"/>
  <c r="G2457" i="1"/>
  <c r="E2457" i="1"/>
  <c r="C2457" i="1"/>
  <c r="A2457" i="1"/>
  <c r="B197" i="1"/>
  <c r="G196" i="1"/>
  <c r="E196" i="1"/>
  <c r="C196" i="1"/>
  <c r="A196" i="1"/>
  <c r="B186" i="1"/>
  <c r="G185" i="1"/>
  <c r="E185" i="1"/>
  <c r="C185" i="1"/>
  <c r="A185" i="1"/>
  <c r="B164" i="1"/>
  <c r="G163" i="1"/>
  <c r="E163" i="1"/>
  <c r="C163" i="1"/>
  <c r="A163" i="1"/>
  <c r="B230" i="1"/>
  <c r="G229" i="1"/>
  <c r="E229" i="1"/>
  <c r="C229" i="1"/>
  <c r="A229" i="1"/>
  <c r="B117" i="1"/>
  <c r="G116" i="1"/>
  <c r="E116" i="1"/>
  <c r="C116" i="1"/>
  <c r="A116" i="1"/>
  <c r="B219" i="1"/>
  <c r="G218" i="1"/>
  <c r="E218" i="1"/>
  <c r="C218" i="1"/>
  <c r="A218"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<sst xmlns="http://schemas.openxmlformats.org/spreadsheetml/2006/main" count="9140" uniqueCount="404">
  <si>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</si>
  <si>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</si>
  <si>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</si>
  <si>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</si>
  <si>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</si>
  <si>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</si>
  <si>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</si>
  <si>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</si>
  <si>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</si>
  <si>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</si>
  <si>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</si>
  <si>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</si>
  <si>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</si>
  <si>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</si>
  <si>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</si>
  <si>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</si>
  <si>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</si>
  <si>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</si>
  <si>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</si>
  <si>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</si>
  <si>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</si>
  <si>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</si>
  <si>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</si>
  <si>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</si>
  <si>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</si>
  <si>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</si>
  <si>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</si>
  <si>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</si>
  <si>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</si>
  <si>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</si>
  <si>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</si>
  <si>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</si>
  <si>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</si>
  <si>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</si>
  <si>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</si>
  <si>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</si>
  <si>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</si>
  <si>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</si>
  <si>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</si>
  <si>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</si>
  <si>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</si>
  <si>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</si>
  <si>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</si>
  <si>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</si>
  <si>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</si>
  <si>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</si>
  <si>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</si>
  <si>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</si>
  <si>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</si>
  <si>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</si>
  <si>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</si>
  <si>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</si>
  <si>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</si>
  <si>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</si>
  <si>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</si>
  <si>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</si>
  <si>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</si>
  <si>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</si>
  <si>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</si>
  <si>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</si>
  <si>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</si>
  <si>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</si>
  <si>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</si>
  <si>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</si>
  <si>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</si>
  <si>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</si>
  <si>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</si>
  <si>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</si>
  <si>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</si>
  <si>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</si>
  <si>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</si>
  <si>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</si>
  <si>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</si>
  <si>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</si>
  <si>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</si>
  <si>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</si>
  <si>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</si>
  <si>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</si>
  <si>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</si>
  <si>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</si>
  <si>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</si>
  <si>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</si>
  <si>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</si>
  <si>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</si>
  <si>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</si>
  <si>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</si>
  <si>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</si>
  <si>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</si>
  <si>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</si>
  <si>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</si>
  <si>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</si>
  <si>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</si>
  <si>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</si>
  <si>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</si>
  <si>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</si>
  <si>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</si>
  <si>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</si>
  <si>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</si>
  <si>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</si>
  <si>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</si>
  <si>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</si>
  <si>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</si>
  <si>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</si>
  <si>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</si>
  <si>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</si>
  <si>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</si>
  <si>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</si>
  <si>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</si>
  <si>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</si>
  <si>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</si>
  <si>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</si>
  <si>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</si>
  <si>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</si>
  <si>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</si>
  <si>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</si>
  <si>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</si>
  <si>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</si>
  <si>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</si>
  <si>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</si>
  <si>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</si>
  <si>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</si>
  <si>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</si>
  <si>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</si>
  <si>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</si>
  <si>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</si>
  <si>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</si>
  <si>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</si>
  <si>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</si>
  <si>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</si>
  <si>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</si>
  <si>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</si>
  <si>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</si>
  <si>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</si>
  <si>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</si>
  <si>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</si>
  <si>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</si>
  <si>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</si>
  <si>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</si>
  <si>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</si>
  <si>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</si>
  <si>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</si>
  <si>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</si>
  <si>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</si>
  <si>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</si>
  <si>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</si>
  <si>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</si>
  <si>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</si>
  <si>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</si>
  <si>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</si>
  <si>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</si>
  <si>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</si>
  <si>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</si>
  <si>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</si>
  <si>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</si>
  <si>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</si>
  <si>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</si>
  <si>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</si>
  <si>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</si>
  <si>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</si>
  <si>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</si>
  <si>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</si>
  <si>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</si>
  <si>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</si>
  <si>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</si>
  <si>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</si>
  <si>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</si>
  <si>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</si>
  <si>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</si>
  <si>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</si>
  <si>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</si>
  <si>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</si>
  <si>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</si>
  <si>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</si>
  <si>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</si>
  <si>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</si>
  <si>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</si>
  <si>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</si>
  <si>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</si>
  <si>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</si>
  <si>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</si>
  <si>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</si>
  <si>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</si>
  <si>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</si>
  <si>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</si>
  <si>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</si>
  <si>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</si>
  <si>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</si>
  <si>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</si>
  <si>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</si>
  <si>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</si>
  <si>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</si>
  <si>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</si>
  <si>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</si>
  <si>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</si>
  <si>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</si>
  <si>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</si>
  <si>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</si>
  <si>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</si>
  <si>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</si>
  <si>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</si>
  <si>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</si>
  <si>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</si>
  <si>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</si>
  <si>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</si>
  <si>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</si>
  <si>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</si>
  <si>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</si>
  <si>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</si>
  <si>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</si>
  <si>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</si>
  <si>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</si>
  <si>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</si>
  <si>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</si>
  <si>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</si>
  <si>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</si>
  <si>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</si>
  <si>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</si>
  <si>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</si>
  <si>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</si>
  <si>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</si>
  <si>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</si>
  <si>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</si>
  <si>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</si>
  <si>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</si>
  <si>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</si>
  <si>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</si>
  <si>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</si>
  <si>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</si>
  <si>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</si>
  <si>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</si>
  <si>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</si>
  <si>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</si>
  <si>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</si>
  <si>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</si>
  <si>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</si>
  <si>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</si>
  <si>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</si>
  <si>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</si>
  <si>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</si>
  <si>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</si>
  <si>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</si>
  <si>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</si>
  <si>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</si>
  <si>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</si>
  <si>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</si>
  <si>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</si>
  <si>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</si>
  <si>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</si>
  <si>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</si>
  <si>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</si>
  <si>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</si>
  <si>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</si>
  <si>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</si>
  <si>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</si>
  <si>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</si>
  <si>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</si>
  <si>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</si>
  <si>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</si>
  <si>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</si>
  <si>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</si>
  <si>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</si>
  <si>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</si>
  <si>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</si>
  <si>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</si>
  <si>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</si>
  <si>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</si>
  <si>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</si>
  <si>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</si>
  <si>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</si>
  <si>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</si>
  <si>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</si>
  <si>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</si>
  <si>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</si>
  <si>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</si>
  <si>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</si>
  <si>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</si>
  <si>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</si>
  <si>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</si>
  <si>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</si>
  <si>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</si>
  <si>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</si>
  <si>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</si>
  <si>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</si>
  <si>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</si>
  <si>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</si>
  <si>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</si>
  <si>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</si>
  <si>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</si>
  <si>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</si>
  <si>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</si>
  <si>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</si>
  <si>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</si>
  <si>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</si>
  <si>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</si>
  <si>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</si>
  <si>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</si>
  <si>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</si>
  <si>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</si>
  <si>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</si>
  <si>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</si>
  <si>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</si>
  <si>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</si>
  <si>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</si>
  <si>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</si>
  <si>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</si>
  <si>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</si>
  <si>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</si>
  <si>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</si>
  <si>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</si>
  <si>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</si>
  <si>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</si>
  <si>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</si>
  <si>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</si>
  <si>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</si>
  <si>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</si>
  <si>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</si>
  <si>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</si>
  <si>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</si>
  <si>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</si>
  <si>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</si>
  <si>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</si>
  <si>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</si>
  <si>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</si>
  <si>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</si>
  <si>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</si>
  <si>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</si>
  <si>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</si>
  <si>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</si>
  <si>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</si>
  <si>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</si>
  <si>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</si>
  <si>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</si>
  <si>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</si>
  <si>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</si>
  <si>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</si>
  <si>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</si>
  <si>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</si>
  <si>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</si>
  <si>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</si>
  <si>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</si>
  <si>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</si>
  <si>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</si>
  <si>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</si>
  <si>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</si>
  <si>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</si>
  <si>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</si>
  <si>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</si>
  <si>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</si>
  <si>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</si>
  <si>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</si>
  <si>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</si>
  <si>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</si>
  <si>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</si>
  <si>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</si>
  <si>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</si>
  <si>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</si>
  <si>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</si>
  <si>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</si>
  <si>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</si>
  <si>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</si>
  <si>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</si>
  <si>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</si>
  <si>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</si>
  <si>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</si>
  <si>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</si>
  <si>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</si>
  <si>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</si>
  <si>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</si>
  <si>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</si>
  <si>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</si>
  <si>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</si>
  <si>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</si>
  <si>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</si>
  <si>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</si>
  <si>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</si>
  <si>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</si>
  <si>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</si>
  <si>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</si>
  <si>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</si>
  <si>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</si>
  <si>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</si>
  <si>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</si>
  <si>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</si>
  <si>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</si>
  <si>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</si>
  <si>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</si>
  <si>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</si>
  <si>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</si>
  <si>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</si>
  <si>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</si>
  <si>
    <t>market for powertrain, for electric scooter</t>
  </si>
  <si>
    <t>powertrain, for electric scooter</t>
  </si>
  <si>
    <t>hydrogen, used in a fuel cell in a passenger train</t>
  </si>
  <si>
    <t>production of locomotive, fuel cell, hydrogen</t>
  </si>
  <si>
    <t>In ecoinvent, 2.4822e-10 unit of a train per passenger-km, for 0.0748 kWh of electricity consumed.</t>
  </si>
  <si>
    <t>hydrogen, used in a fuel cell in container ship</t>
  </si>
  <si>
    <t>https://en.wikipedia.org/wiki/MV_Yara_Birkeland for battery size. Assumes twice as efficient propulsion as regular ICE ship. Uses Emma Maersk as reference (225 kg fuel/km).</t>
  </si>
  <si>
    <t>Uses same specs as battery electric ship below, except for batteries and H2 tanks. Assumes fuel cell system power to be 50% of the electric motor power. Assumes same amount of onboard energy as battery electric ship, with a liquid H2 tank gravimetric efficiency of 0.5.</t>
  </si>
  <si>
    <t>hydrogen, burned in residential boiler</t>
  </si>
  <si>
    <t>diesel, synthetic, burned in container ship</t>
  </si>
  <si>
    <t>diesel production, from methanol, hydrogen from electrolysis, CO2 from DAC, energy allocation</t>
  </si>
  <si>
    <t>locomotive fuel cell, hydrogen</t>
  </si>
  <si>
    <t>methanol, synthetic, burned in residential boiler</t>
  </si>
  <si>
    <t>heat, residential, by combustion of methanol using boiler, distributed by truck, produced by Electrolysis, PEM using electricity from grid and carbon sourced from DAC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</si>
</sst>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0.0"/>
    <numFmt numFmtId="165" formatCode="0.0000"/>
    <numFmt numFmtId="166" formatCode="0.000000"/>
    <numFmt numFmtId="167" formatCode="0.0E+00"/>
    <numFmt numFmtId="168" formatCode="_ * #,##0_ ;_ * \-#,##0_ ;_ * &quot;-&quot;??_ ;_ @_ "/>
    <numFmt numFmtId="169" formatCode="0.00000"/>
    <numFmt numFmtId="170" formatCode="0.0000000"/>
    <numFmt numFmtId="171" formatCode="_ * #,##0.00000_ ;_ * \-#,##0.00000_ ;_ * &quot;-&quot;??_ ;_ @_ "/>
    <numFmt numFmtId="172" formatCode="_ * #,##0.000000_ ;_ * \-#,##0.000000_ ;_ * &quot;-&quot;??_ ;_ @_ "/>
    <numFmt numFmtId="173" formatCode="0.000"/>
    <numFmt numFmtId="174" formatCode="_(* #,##0_);_(* \(#,##0\);_(* &quot;-&quot;??_);_(@_)"/>
    <numFmt numFmtId="175" formatCode="_ * #,##0.0_ ;_ * \-#,##0.0_ ;_ * &quot;-&quot;?_ ;_ @_ "/>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4" fillId="0" borderId="0" applyFont="0" applyFill="0" applyBorder="0" applyAlignment="0" applyProtection="0"/>
    <xf numFmtId="0" fontId="7"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xf numFmtId="168" fontId="0" fillId="0" borderId="0" xfId="1" applyNumberFormat="1" applyFont="1"/>
    <xf numFmtId="168" fontId="2" fillId="0" borderId="0" xfId="1" applyNumberFormat="1" applyFont="1"/>
    <xf numFmtId="169" fontId="0" fillId="0" borderId="0" xfId="0" applyNumberFormat="1"/>
    <xf numFmtId="170" fontId="2" fillId="0" borderId="0" xfId="0" applyNumberFormat="1" applyFont="1"/>
    <xf numFmtId="171" fontId="0" fillId="0" borderId="0" xfId="0" applyNumberFormat="1"/>
    <xf numFmtId="172" fontId="0" fillId="0" borderId="0" xfId="0" applyNumberFormat="1"/>
    <xf numFmtId="1" fontId="2" fillId="0" borderId="0" xfId="0" applyNumberFormat="1" applyFont="1"/>
    <xf numFmtId="170" fontId="0" fillId="0" borderId="0" xfId="0" applyNumberFormat="1"/>
    <xf numFmtId="167" fontId="0" fillId="0" borderId="0" xfId="0" applyNumberFormat="1"/>
    <xf numFmtId="166" fontId="2" fillId="0" borderId="0" xfId="0" applyNumberFormat="1" applyFont="1"/>
    <xf numFmtId="173" fontId="0" fillId="0" borderId="0" xfId="0" applyNumberFormat="1"/>
    <xf numFmtId="0" fontId="7" fillId="0" borderId="0" xfId="2"/>
    <xf numFmtId="174" fontId="0" fillId="0" borderId="0" xfId="0" applyNumberFormat="1"/>
    <xf numFmtId="175"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MV_Yara_Birkeland%20for%20battery%20size.%20Assumes%20twice%20as%20efficient%20propulsion%20as%20regular%20ICE%20ship.%20Uses%20Emma%20Maersk%20as%20reference%20(225%20kg%20fuel/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3102"/>
  <sheetViews>
    <sheetView topLeftCell="A2262" zoomScale="125" workbookViewId="0">
      <selection activeCell="A2279" sqref="A2279:XFD2283"/>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309</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308</v>
      </c>
      <c r="B23">
        <f>1/(0.1078*19.1)</f>
        <v>0.48567737423384383</v>
      </c>
      <c r="C23" t="s">
        <v>22</v>
      </c>
      <c r="E23" t="s">
        <v>17</v>
      </c>
      <c r="F23" t="s">
        <v>23</v>
      </c>
      <c r="G23" t="s">
        <v>39</v>
      </c>
      <c r="H23" s="2"/>
    </row>
    <row r="24" spans="1:12" customFormat="1" ht="16" x14ac:dyDescent="0.2">
      <c r="H24" s="2"/>
    </row>
    <row r="25" spans="1:12" x14ac:dyDescent="0.2">
      <c r="A25" s="17" t="s">
        <v>2</v>
      </c>
      <c r="B25" s="17" t="s">
        <v>398</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154</v>
      </c>
      <c r="B34" s="3">
        <v>4.4004494642869032E-7</v>
      </c>
      <c r="C34" t="s">
        <v>114</v>
      </c>
      <c r="E34" t="s">
        <v>8</v>
      </c>
      <c r="F34" t="s">
        <v>23</v>
      </c>
      <c r="G34" t="s">
        <v>155</v>
      </c>
      <c r="H34" s="2"/>
    </row>
    <row r="35" spans="1:15" customFormat="1" ht="16" x14ac:dyDescent="0.2">
      <c r="A35" t="s">
        <v>156</v>
      </c>
      <c r="B35" s="3">
        <v>8.8008989285738064E-7</v>
      </c>
      <c r="C35" t="s">
        <v>114</v>
      </c>
      <c r="E35" t="s">
        <v>157</v>
      </c>
      <c r="F35" t="s">
        <v>23</v>
      </c>
      <c r="G35" t="s">
        <v>158</v>
      </c>
      <c r="H35" s="2"/>
    </row>
    <row r="36" spans="1:15" customFormat="1" ht="16" x14ac:dyDescent="0.2">
      <c r="A36" t="s">
        <v>159</v>
      </c>
      <c r="B36">
        <v>8.1068656716417958E-4</v>
      </c>
      <c r="C36" t="s">
        <v>22</v>
      </c>
      <c r="E36" t="s">
        <v>142</v>
      </c>
      <c r="F36" t="s">
        <v>23</v>
      </c>
      <c r="G36" t="s">
        <v>143</v>
      </c>
      <c r="H36" s="2"/>
    </row>
    <row r="37" spans="1:15" s="4" customFormat="1" ht="16"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x14ac:dyDescent="0.2">
      <c r="A39" s="2" t="s">
        <v>69</v>
      </c>
      <c r="B39" s="12">
        <v>7.669983416252073E-6</v>
      </c>
      <c r="C39" s="2"/>
      <c r="D39" s="2" t="s">
        <v>117</v>
      </c>
      <c r="E39" s="2" t="s">
        <v>9</v>
      </c>
      <c r="F39" t="s">
        <v>15</v>
      </c>
      <c r="G39" s="2"/>
      <c r="H39" s="2"/>
      <c r="I39" s="2"/>
      <c r="J39" s="2"/>
      <c r="K39" s="2"/>
      <c r="L39" s="2"/>
    </row>
    <row r="40" spans="1:15" customFormat="1" ht="16" x14ac:dyDescent="0.2">
      <c r="A40" s="2" t="s">
        <v>119</v>
      </c>
      <c r="B40" s="12">
        <v>4.1459369817577878E-5</v>
      </c>
      <c r="C40" s="2"/>
      <c r="D40" s="2" t="s">
        <v>117</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162</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163</v>
      </c>
      <c r="B51">
        <f>1/(0.025337607*36)</f>
        <v>1.0963062840850668</v>
      </c>
      <c r="C51" t="s">
        <v>27</v>
      </c>
      <c r="E51" t="s">
        <v>17</v>
      </c>
      <c r="F51" t="s">
        <v>23</v>
      </c>
      <c r="G51" t="s">
        <v>164</v>
      </c>
      <c r="H51" s="2"/>
    </row>
    <row r="52" spans="1:12" customFormat="1" ht="16" x14ac:dyDescent="0.2">
      <c r="H52" s="2"/>
    </row>
    <row r="53" spans="1:12" x14ac:dyDescent="0.2">
      <c r="A53" s="17" t="s">
        <v>2</v>
      </c>
      <c r="B53" s="17" t="s">
        <v>165</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166</v>
      </c>
      <c r="B62">
        <f>1/(0.019025875*47.5)</f>
        <v>1.106526326854737</v>
      </c>
      <c r="C62" t="s">
        <v>18</v>
      </c>
      <c r="E62" t="s">
        <v>17</v>
      </c>
      <c r="F62" t="s">
        <v>23</v>
      </c>
      <c r="G62" t="s">
        <v>31</v>
      </c>
      <c r="H62" s="2"/>
    </row>
    <row r="63" spans="1:12" customFormat="1" ht="16" x14ac:dyDescent="0.2">
      <c r="H63" s="2"/>
    </row>
    <row r="64" spans="1:12" x14ac:dyDescent="0.2">
      <c r="A64" s="17" t="s">
        <v>2</v>
      </c>
      <c r="B64" s="17" t="s">
        <v>167</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168</v>
      </c>
      <c r="B73">
        <f>1/(0.019025875*47.5)</f>
        <v>1.106526326854737</v>
      </c>
      <c r="C73" t="s">
        <v>18</v>
      </c>
      <c r="E73" t="s">
        <v>17</v>
      </c>
      <c r="F73" t="s">
        <v>23</v>
      </c>
      <c r="G73" t="s">
        <v>31</v>
      </c>
      <c r="H73" s="2"/>
    </row>
    <row r="74" spans="1:12" customFormat="1" ht="16" x14ac:dyDescent="0.2">
      <c r="H74" s="2"/>
    </row>
    <row r="75" spans="1:12" x14ac:dyDescent="0.2">
      <c r="A75" s="17" t="s">
        <v>2</v>
      </c>
      <c r="B75" s="17" t="s">
        <v>175</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169</v>
      </c>
      <c r="B84">
        <f>1/(0.019025875*47.5)</f>
        <v>1.106526326854737</v>
      </c>
      <c r="C84" t="s">
        <v>18</v>
      </c>
      <c r="E84" t="s">
        <v>17</v>
      </c>
      <c r="F84" t="s">
        <v>23</v>
      </c>
      <c r="G84" t="s">
        <v>31</v>
      </c>
      <c r="H84" s="2"/>
    </row>
    <row r="85" spans="1:12" customFormat="1" ht="16" x14ac:dyDescent="0.2">
      <c r="H85" s="2"/>
    </row>
    <row r="86" spans="1:12" x14ac:dyDescent="0.2">
      <c r="A86" s="17" t="s">
        <v>2</v>
      </c>
      <c r="B86" s="17" t="s">
        <v>173</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174</v>
      </c>
      <c r="B95">
        <f>1/(0.025337607*36)</f>
        <v>1.0963062840850668</v>
      </c>
      <c r="C95" t="s">
        <v>18</v>
      </c>
      <c r="E95" t="s">
        <v>17</v>
      </c>
      <c r="F95" t="s">
        <v>23</v>
      </c>
      <c r="G95" t="s">
        <v>31</v>
      </c>
      <c r="H95" s="2"/>
    </row>
    <row r="96" spans="1:12" customFormat="1" ht="16" x14ac:dyDescent="0.2">
      <c r="H96" s="2"/>
    </row>
    <row r="97" spans="1:12" x14ac:dyDescent="0.2">
      <c r="A97" s="17" t="s">
        <v>2</v>
      </c>
      <c r="B97" s="17" t="s">
        <v>170</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143</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171</v>
      </c>
      <c r="B106" s="13">
        <f>1/0.0992/3.6</f>
        <v>2.8001792114695339</v>
      </c>
      <c r="C106" t="s">
        <v>27</v>
      </c>
      <c r="E106" t="s">
        <v>17</v>
      </c>
      <c r="F106" t="s">
        <v>23</v>
      </c>
      <c r="G106" t="s">
        <v>172</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294</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118</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s="2" t="s">
        <v>149</v>
      </c>
      <c r="B140" s="11">
        <f>0.01676/2</f>
        <v>8.3800000000000003E-3</v>
      </c>
      <c r="C140" s="4" t="s">
        <v>114</v>
      </c>
      <c r="E140" s="4" t="s">
        <v>9</v>
      </c>
      <c r="F140" s="4" t="s">
        <v>23</v>
      </c>
      <c r="G140" s="4" t="s">
        <v>116</v>
      </c>
      <c r="J140" s="6"/>
      <c r="O140" s="5"/>
    </row>
    <row r="141" spans="1:15" s="4" customFormat="1" ht="16"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128</v>
      </c>
      <c r="E197" t="s">
        <v>17</v>
      </c>
      <c r="F197" t="s">
        <v>23</v>
      </c>
      <c r="G197" t="s">
        <v>21</v>
      </c>
      <c r="H197" s="2"/>
    </row>
    <row r="198" spans="1:12" customFormat="1" ht="16" x14ac:dyDescent="0.2">
      <c r="H198" s="2"/>
    </row>
    <row r="199" spans="1:12" x14ac:dyDescent="0.2">
      <c r="A199" s="17" t="s">
        <v>2</v>
      </c>
      <c r="B199" s="17" t="s">
        <v>402</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synthetic,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403</v>
      </c>
      <c r="B208">
        <f>1/(0.05556*20)</f>
        <v>0.89992800575953924</v>
      </c>
      <c r="C208" t="s">
        <v>18</v>
      </c>
      <c r="E208" t="s">
        <v>17</v>
      </c>
      <c r="F208" t="s">
        <v>23</v>
      </c>
      <c r="G208" t="s">
        <v>31</v>
      </c>
      <c r="H208" s="2"/>
    </row>
    <row r="209" spans="1:12" customFormat="1" ht="16" x14ac:dyDescent="0.2">
      <c r="H209" s="2"/>
    </row>
    <row r="210" spans="1:12" x14ac:dyDescent="0.2">
      <c r="A210" s="17" t="s">
        <v>2</v>
      </c>
      <c r="B210" s="17" t="s">
        <v>32</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biomass,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30</v>
      </c>
      <c r="B219">
        <f>1/(0.05556*20)</f>
        <v>0.89992800575953924</v>
      </c>
      <c r="C219" t="s">
        <v>18</v>
      </c>
      <c r="E219" t="s">
        <v>17</v>
      </c>
      <c r="F219" t="s">
        <v>23</v>
      </c>
      <c r="G219" t="s">
        <v>31</v>
      </c>
      <c r="H219" s="2"/>
    </row>
    <row r="220" spans="1:12" customFormat="1" ht="16" x14ac:dyDescent="0.2">
      <c r="H220" s="2"/>
    </row>
    <row r="221" spans="1:12" x14ac:dyDescent="0.2">
      <c r="A221" s="17" t="s">
        <v>2</v>
      </c>
      <c r="B221" s="17" t="s">
        <v>35</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row>
    <row r="229" spans="1:12" customFormat="1" ht="16" x14ac:dyDescent="0.2">
      <c r="A229" s="2" t="str">
        <f>B221</f>
        <v>methanol from coal, burned in residential boiler</v>
      </c>
      <c r="B229" s="2">
        <v>1</v>
      </c>
      <c r="C229" s="2" t="str">
        <f>B222</f>
        <v>RER</v>
      </c>
      <c r="D229" s="2"/>
      <c r="E229" s="2" t="str">
        <f>B226</f>
        <v>megajoule</v>
      </c>
      <c r="F229" s="2" t="s">
        <v>19</v>
      </c>
      <c r="G229" s="2" t="str">
        <f>B224</f>
        <v>heat</v>
      </c>
      <c r="H229" s="2"/>
      <c r="I229" s="2"/>
      <c r="J229" s="2"/>
      <c r="K229" s="2"/>
      <c r="L229" s="2"/>
    </row>
    <row r="230" spans="1:12" customFormat="1" ht="16" x14ac:dyDescent="0.2">
      <c r="A230" s="2" t="s">
        <v>36</v>
      </c>
      <c r="B230">
        <f>1/(0.05556*20)</f>
        <v>0.89992800575953924</v>
      </c>
      <c r="C230" t="s">
        <v>18</v>
      </c>
      <c r="E230" t="s">
        <v>17</v>
      </c>
      <c r="F230" t="s">
        <v>23</v>
      </c>
      <c r="G230" t="s">
        <v>31</v>
      </c>
      <c r="H230" s="2"/>
    </row>
    <row r="231" spans="1:12" customFormat="1" ht="16" x14ac:dyDescent="0.2">
      <c r="F231" s="2"/>
    </row>
    <row r="232" spans="1:12" x14ac:dyDescent="0.2">
      <c r="A232" s="17" t="s">
        <v>2</v>
      </c>
      <c r="B232" s="17" t="s">
        <v>263</v>
      </c>
    </row>
    <row r="233" spans="1:12" customFormat="1" ht="16" x14ac:dyDescent="0.2">
      <c r="A233" s="2" t="s">
        <v>3</v>
      </c>
      <c r="B233" s="2" t="s">
        <v>18</v>
      </c>
      <c r="C233" s="2"/>
      <c r="D233" s="2"/>
      <c r="E233" s="2"/>
      <c r="F233" s="2"/>
      <c r="G233" s="2"/>
      <c r="H233" s="2"/>
      <c r="I233" s="2"/>
      <c r="J233" s="2"/>
      <c r="K233" s="2"/>
      <c r="L233" s="2"/>
    </row>
    <row r="234" spans="1:12" customFormat="1" ht="16" x14ac:dyDescent="0.2">
      <c r="A234" s="2" t="s">
        <v>4</v>
      </c>
      <c r="B234" s="2">
        <v>1</v>
      </c>
      <c r="C234" s="2"/>
      <c r="D234" s="2"/>
      <c r="E234" s="2"/>
      <c r="F234" s="2"/>
      <c r="G234" s="2"/>
      <c r="H234" s="2"/>
      <c r="I234" s="2"/>
      <c r="J234" s="2"/>
      <c r="K234" s="2"/>
      <c r="L234" s="2"/>
    </row>
    <row r="235" spans="1:12" customFormat="1" ht="16" x14ac:dyDescent="0.2">
      <c r="A235" s="2" t="s">
        <v>5</v>
      </c>
      <c r="B235" s="2" t="s">
        <v>1</v>
      </c>
      <c r="C235" s="2"/>
      <c r="D235" s="2"/>
      <c r="E235" s="2"/>
      <c r="F235" s="2"/>
      <c r="G235" s="2"/>
      <c r="H235" s="2"/>
      <c r="I235" s="2"/>
      <c r="J235" s="2"/>
    </row>
    <row r="236" spans="1:12" customFormat="1" ht="16" x14ac:dyDescent="0.2">
      <c r="A236" s="2" t="s">
        <v>6</v>
      </c>
      <c r="B236" s="2" t="s">
        <v>7</v>
      </c>
      <c r="C236" s="2"/>
      <c r="D236" s="2"/>
      <c r="E236" s="2"/>
      <c r="F236" s="2"/>
      <c r="G236" s="2"/>
      <c r="H236" s="2"/>
      <c r="I236" s="2"/>
      <c r="J236" s="2"/>
      <c r="K236" s="2"/>
      <c r="L236" s="2"/>
    </row>
    <row r="237" spans="1:12" customFormat="1" ht="16" x14ac:dyDescent="0.2">
      <c r="A237" s="2" t="s">
        <v>8</v>
      </c>
      <c r="B237" s="2" t="s">
        <v>17</v>
      </c>
      <c r="C237" s="2"/>
      <c r="D237" s="2"/>
      <c r="E237" s="2"/>
      <c r="F237" s="2"/>
      <c r="G237" s="2"/>
      <c r="H237" s="2"/>
      <c r="I237" s="2"/>
      <c r="J237" s="2"/>
      <c r="K237" s="2"/>
      <c r="L237" s="2"/>
    </row>
    <row r="238" spans="1:12" customFormat="1" ht="16" x14ac:dyDescent="0.2">
      <c r="A238" s="1" t="s">
        <v>10</v>
      </c>
      <c r="B238" s="2"/>
      <c r="C238" s="2"/>
      <c r="D238" s="2"/>
      <c r="E238" s="2"/>
      <c r="F238" s="2"/>
      <c r="G238" s="2"/>
      <c r="H238" s="2"/>
      <c r="I238" s="2"/>
      <c r="J238" s="2"/>
      <c r="K238" s="2"/>
      <c r="L238" s="2"/>
    </row>
    <row r="239" spans="1:12" x14ac:dyDescent="0.2">
      <c r="A239" s="17" t="s">
        <v>11</v>
      </c>
      <c r="B239" s="17" t="s">
        <v>12</v>
      </c>
      <c r="C239" s="17" t="s">
        <v>3</v>
      </c>
      <c r="D239" s="17" t="s">
        <v>13</v>
      </c>
      <c r="E239" s="17" t="s">
        <v>8</v>
      </c>
      <c r="F239" s="17" t="s">
        <v>6</v>
      </c>
      <c r="G239" s="17" t="s">
        <v>5</v>
      </c>
      <c r="H239" s="17" t="s">
        <v>153</v>
      </c>
    </row>
    <row r="240" spans="1:12" customFormat="1" ht="16" x14ac:dyDescent="0.2">
      <c r="A240" s="2" t="str">
        <f>B232</f>
        <v>natural gas, synthetic, burned in gas turbine</v>
      </c>
      <c r="B240" s="2">
        <v>1</v>
      </c>
      <c r="C240" s="2" t="str">
        <f>B233</f>
        <v>RER</v>
      </c>
      <c r="D240" s="2"/>
      <c r="E240" s="2" t="str">
        <f>B237</f>
        <v>megajoule</v>
      </c>
      <c r="F240" s="2" t="s">
        <v>19</v>
      </c>
      <c r="G240" s="2"/>
      <c r="H240" s="2"/>
      <c r="I240" s="2"/>
      <c r="J240" s="2"/>
      <c r="K240" s="2"/>
      <c r="L240" s="2"/>
    </row>
    <row r="241" spans="1:10" customFormat="1" ht="16" x14ac:dyDescent="0.2">
      <c r="A241" t="s">
        <v>265</v>
      </c>
      <c r="B241" s="12">
        <v>1.15E-10</v>
      </c>
      <c r="C241" t="s">
        <v>18</v>
      </c>
      <c r="E241" t="s">
        <v>8</v>
      </c>
      <c r="F241" t="s">
        <v>23</v>
      </c>
      <c r="G241" s="2" t="s">
        <v>264</v>
      </c>
      <c r="J241" s="2"/>
    </row>
    <row r="242" spans="1:10" customFormat="1" ht="16" x14ac:dyDescent="0.2">
      <c r="A242" t="s">
        <v>310</v>
      </c>
      <c r="B242" s="2">
        <f>1/47.5</f>
        <v>2.1052631578947368E-2</v>
      </c>
      <c r="C242" t="s">
        <v>18</v>
      </c>
      <c r="E242" t="s">
        <v>9</v>
      </c>
      <c r="F242" t="s">
        <v>23</v>
      </c>
      <c r="G242" t="s">
        <v>269</v>
      </c>
      <c r="J242" s="2"/>
    </row>
    <row r="243" spans="1:10" customFormat="1" ht="16" x14ac:dyDescent="0.2">
      <c r="A243" t="s">
        <v>123</v>
      </c>
      <c r="B243">
        <f>B242*2.74</f>
        <v>5.7684210526315789E-2</v>
      </c>
      <c r="D243" t="s">
        <v>14</v>
      </c>
      <c r="E243" t="s">
        <v>9</v>
      </c>
      <c r="F243" s="2" t="s">
        <v>15</v>
      </c>
      <c r="G243" s="2"/>
      <c r="H243" t="s">
        <v>296</v>
      </c>
      <c r="J243" s="2"/>
    </row>
    <row r="244" spans="1:10" customFormat="1" ht="16" x14ac:dyDescent="0.2">
      <c r="A244" t="s">
        <v>124</v>
      </c>
      <c r="B244" s="3">
        <v>4.0000000000000003E-5</v>
      </c>
      <c r="D244" t="s">
        <v>14</v>
      </c>
      <c r="E244" t="s">
        <v>9</v>
      </c>
      <c r="F244" s="2" t="s">
        <v>15</v>
      </c>
      <c r="G244" s="2"/>
      <c r="J244" s="2"/>
    </row>
    <row r="245" spans="1:10" customFormat="1" ht="16" x14ac:dyDescent="0.2">
      <c r="A245" t="s">
        <v>58</v>
      </c>
      <c r="B245" s="3">
        <v>9.9999999999999995E-7</v>
      </c>
      <c r="D245" t="s">
        <v>14</v>
      </c>
      <c r="E245" t="s">
        <v>9</v>
      </c>
      <c r="F245" s="2" t="s">
        <v>15</v>
      </c>
      <c r="J245" s="2"/>
    </row>
    <row r="246" spans="1:10" customFormat="1" ht="16" x14ac:dyDescent="0.2">
      <c r="A246" t="s">
        <v>103</v>
      </c>
      <c r="B246" s="3">
        <v>2.9000000000000003E-17</v>
      </c>
      <c r="D246" t="s">
        <v>14</v>
      </c>
      <c r="E246" t="s">
        <v>9</v>
      </c>
      <c r="F246" s="2" t="s">
        <v>15</v>
      </c>
      <c r="J246" s="2"/>
    </row>
    <row r="247" spans="1:10" customFormat="1" ht="16" x14ac:dyDescent="0.2">
      <c r="A247" t="s">
        <v>266</v>
      </c>
      <c r="B247">
        <v>1.1000000000000001</v>
      </c>
      <c r="D247" t="s">
        <v>14</v>
      </c>
      <c r="E247" t="s">
        <v>17</v>
      </c>
      <c r="F247" s="2" t="s">
        <v>15</v>
      </c>
      <c r="J247" s="2"/>
    </row>
    <row r="248" spans="1:10" customFormat="1" ht="16" x14ac:dyDescent="0.2">
      <c r="A248" t="s">
        <v>64</v>
      </c>
      <c r="B248" s="3">
        <v>3E-11</v>
      </c>
      <c r="D248" t="s">
        <v>14</v>
      </c>
      <c r="E248" t="s">
        <v>9</v>
      </c>
      <c r="F248" s="2" t="s">
        <v>15</v>
      </c>
      <c r="J248" s="2"/>
    </row>
    <row r="249" spans="1:10" customFormat="1" ht="16" x14ac:dyDescent="0.2">
      <c r="A249" t="s">
        <v>179</v>
      </c>
      <c r="B249" s="3">
        <v>4.40134279210326E-6</v>
      </c>
      <c r="D249" t="s">
        <v>14</v>
      </c>
      <c r="E249" t="s">
        <v>9</v>
      </c>
      <c r="F249" s="2" t="s">
        <v>15</v>
      </c>
      <c r="J249" s="2"/>
    </row>
    <row r="250" spans="1:10" customFormat="1" ht="16" x14ac:dyDescent="0.2">
      <c r="A250" t="s">
        <v>67</v>
      </c>
      <c r="B250" s="3">
        <v>9.9999999999999995E-7</v>
      </c>
      <c r="D250" t="s">
        <v>14</v>
      </c>
      <c r="E250" t="s">
        <v>9</v>
      </c>
      <c r="F250" s="2" t="s">
        <v>15</v>
      </c>
      <c r="J250" s="2"/>
    </row>
    <row r="251" spans="1:10" customFormat="1" ht="16" x14ac:dyDescent="0.2">
      <c r="A251" t="s">
        <v>69</v>
      </c>
      <c r="B251">
        <v>1.27058370604326E-4</v>
      </c>
      <c r="D251" t="s">
        <v>14</v>
      </c>
      <c r="E251" t="s">
        <v>9</v>
      </c>
      <c r="F251" s="2" t="s">
        <v>15</v>
      </c>
      <c r="J251" s="2"/>
    </row>
    <row r="252" spans="1:10" customFormat="1" ht="16" x14ac:dyDescent="0.2">
      <c r="A252" t="s">
        <v>77</v>
      </c>
      <c r="B252" s="3">
        <v>5.5000000000000003E-7</v>
      </c>
      <c r="D252" t="s">
        <v>14</v>
      </c>
      <c r="E252" t="s">
        <v>9</v>
      </c>
      <c r="F252" s="2" t="s">
        <v>15</v>
      </c>
      <c r="J252" s="2"/>
    </row>
    <row r="253" spans="1:10" customFormat="1" ht="16" x14ac:dyDescent="0.2">
      <c r="A253" t="s">
        <v>267</v>
      </c>
      <c r="B253">
        <v>4.0821972963304497E-2</v>
      </c>
      <c r="D253" t="s">
        <v>268</v>
      </c>
      <c r="E253" t="s">
        <v>9</v>
      </c>
      <c r="F253" s="2" t="s">
        <v>15</v>
      </c>
      <c r="J253" s="2"/>
    </row>
    <row r="254" spans="1:10" customFormat="1" ht="16" x14ac:dyDescent="0.2">
      <c r="A254" t="s">
        <v>123</v>
      </c>
      <c r="B254" s="3">
        <v>3.1941563011577698E-5</v>
      </c>
      <c r="D254" t="s">
        <v>117</v>
      </c>
      <c r="E254" t="s">
        <v>9</v>
      </c>
      <c r="F254" s="2" t="s">
        <v>15</v>
      </c>
      <c r="J254" s="2"/>
    </row>
    <row r="255" spans="1:10" customFormat="1" ht="16" x14ac:dyDescent="0.2">
      <c r="J255" s="2"/>
    </row>
    <row r="256" spans="1:10" x14ac:dyDescent="0.2">
      <c r="A256" s="17" t="s">
        <v>2</v>
      </c>
      <c r="B256" s="17" t="s">
        <v>125</v>
      </c>
    </row>
    <row r="257" spans="1:12" customFormat="1" ht="16" x14ac:dyDescent="0.2">
      <c r="A257" s="2" t="s">
        <v>3</v>
      </c>
      <c r="B257" s="2" t="s">
        <v>18</v>
      </c>
      <c r="C257" s="2"/>
      <c r="D257" s="2"/>
      <c r="E257" s="2"/>
      <c r="F257" s="2"/>
      <c r="G257" s="2"/>
      <c r="H257" s="2"/>
      <c r="I257" s="2"/>
      <c r="J257" s="2"/>
      <c r="K257" s="2"/>
      <c r="L257" s="2"/>
    </row>
    <row r="258" spans="1:12" customFormat="1" ht="16" x14ac:dyDescent="0.2">
      <c r="A258" s="2" t="s">
        <v>4</v>
      </c>
      <c r="B258" s="2">
        <v>1</v>
      </c>
      <c r="C258" s="2"/>
      <c r="D258" s="2"/>
      <c r="E258" s="2"/>
      <c r="F258" s="2"/>
      <c r="G258" s="2"/>
      <c r="H258" s="2"/>
      <c r="I258" s="2"/>
      <c r="J258" s="2"/>
      <c r="K258" s="2"/>
      <c r="L258" s="2"/>
    </row>
    <row r="259" spans="1:12" customFormat="1" ht="16" x14ac:dyDescent="0.2">
      <c r="A259" s="2" t="s">
        <v>5</v>
      </c>
      <c r="B259" s="2" t="s">
        <v>1</v>
      </c>
      <c r="C259" s="2"/>
      <c r="D259" s="2"/>
      <c r="E259" s="2"/>
      <c r="F259" s="2"/>
      <c r="G259" s="2"/>
      <c r="H259" s="2"/>
      <c r="I259" s="2"/>
      <c r="J259" s="2"/>
    </row>
    <row r="260" spans="1:12" customFormat="1" ht="16" x14ac:dyDescent="0.2">
      <c r="A260" s="2" t="s">
        <v>6</v>
      </c>
      <c r="B260" s="2" t="s">
        <v>7</v>
      </c>
      <c r="C260" s="2"/>
      <c r="D260" s="2"/>
      <c r="E260" s="2"/>
      <c r="F260" s="2"/>
      <c r="G260" s="2"/>
      <c r="H260" s="2"/>
      <c r="I260" s="2"/>
      <c r="J260" s="2"/>
      <c r="K260" s="2"/>
      <c r="L260" s="2"/>
    </row>
    <row r="261" spans="1:12" customFormat="1" ht="16" x14ac:dyDescent="0.2">
      <c r="A261" s="2" t="s">
        <v>8</v>
      </c>
      <c r="B261" s="2" t="s">
        <v>17</v>
      </c>
      <c r="C261" s="2"/>
      <c r="D261" s="2"/>
      <c r="E261" s="2"/>
      <c r="F261" s="2"/>
      <c r="G261" s="2"/>
      <c r="H261" s="2"/>
      <c r="I261" s="2"/>
      <c r="J261" s="2"/>
      <c r="K261" s="2"/>
      <c r="L261" s="2"/>
    </row>
    <row r="262" spans="1:12" customFormat="1" ht="16" x14ac:dyDescent="0.2">
      <c r="A262" s="1" t="s">
        <v>10</v>
      </c>
      <c r="B262" s="2"/>
      <c r="C262" s="2"/>
      <c r="D262" s="2"/>
      <c r="E262" s="2"/>
      <c r="F262" s="2"/>
      <c r="G262" s="2"/>
      <c r="H262" s="2"/>
      <c r="I262" s="2"/>
      <c r="J262" s="2"/>
      <c r="K262" s="2"/>
      <c r="L262" s="2"/>
    </row>
    <row r="263" spans="1:12" x14ac:dyDescent="0.2">
      <c r="A263" s="17" t="s">
        <v>11</v>
      </c>
      <c r="B263" s="17" t="s">
        <v>12</v>
      </c>
      <c r="C263" s="17" t="s">
        <v>3</v>
      </c>
      <c r="D263" s="17" t="s">
        <v>13</v>
      </c>
      <c r="E263" s="17" t="s">
        <v>8</v>
      </c>
      <c r="F263" s="17" t="s">
        <v>6</v>
      </c>
      <c r="G263" s="17" t="s">
        <v>5</v>
      </c>
      <c r="H263" s="17" t="s">
        <v>153</v>
      </c>
    </row>
    <row r="264" spans="1:12" customFormat="1" ht="16" x14ac:dyDescent="0.2">
      <c r="A264" s="2" t="str">
        <f>B256</f>
        <v>biodiesel, burned in heavy-duty vehicle</v>
      </c>
      <c r="B264" s="2">
        <v>1</v>
      </c>
      <c r="C264" s="2" t="str">
        <f>B257</f>
        <v>RER</v>
      </c>
      <c r="D264" s="2"/>
      <c r="E264" s="2" t="str">
        <f>B261</f>
        <v>megajoule</v>
      </c>
      <c r="F264" s="2" t="s">
        <v>19</v>
      </c>
      <c r="G264" s="2"/>
      <c r="H264" s="2"/>
      <c r="I264" s="2"/>
      <c r="J264" s="2"/>
      <c r="K264" s="2"/>
      <c r="L264" s="2"/>
    </row>
    <row r="265" spans="1:12" customFormat="1" ht="16" x14ac:dyDescent="0.2">
      <c r="A265" s="2" t="s">
        <v>177</v>
      </c>
      <c r="B265">
        <f>1/38</f>
        <v>2.6315789473684209E-2</v>
      </c>
      <c r="C265" t="s">
        <v>18</v>
      </c>
      <c r="E265" t="s">
        <v>9</v>
      </c>
      <c r="F265" t="s">
        <v>23</v>
      </c>
      <c r="G265" t="s">
        <v>178</v>
      </c>
      <c r="H265" t="s">
        <v>295</v>
      </c>
      <c r="J265" s="2"/>
    </row>
    <row r="266" spans="1:12" customFormat="1" ht="16" x14ac:dyDescent="0.2">
      <c r="A266" s="2" t="s">
        <v>146</v>
      </c>
      <c r="B266">
        <f>1000/1000000/8.57</f>
        <v>1.1668611435239206E-4</v>
      </c>
      <c r="C266" t="s">
        <v>18</v>
      </c>
      <c r="E266" t="s">
        <v>9</v>
      </c>
      <c r="F266" t="s">
        <v>23</v>
      </c>
      <c r="G266" t="s">
        <v>146</v>
      </c>
      <c r="J266" s="2"/>
    </row>
    <row r="267" spans="1:12" customFormat="1" ht="16" x14ac:dyDescent="0.2">
      <c r="A267" t="s">
        <v>45</v>
      </c>
      <c r="B267" s="3">
        <v>9.0891902402005496E-8</v>
      </c>
      <c r="D267" t="s">
        <v>14</v>
      </c>
      <c r="E267" t="s">
        <v>9</v>
      </c>
      <c r="F267" s="2" t="s">
        <v>15</v>
      </c>
      <c r="G267" s="3"/>
      <c r="I267" s="3"/>
      <c r="J267" s="2"/>
    </row>
    <row r="268" spans="1:12" customFormat="1" ht="16" x14ac:dyDescent="0.2">
      <c r="A268" t="s">
        <v>47</v>
      </c>
      <c r="B268" s="3">
        <v>3.5203209464194309E-8</v>
      </c>
      <c r="D268" t="s">
        <v>14</v>
      </c>
      <c r="E268" t="s">
        <v>9</v>
      </c>
      <c r="F268" s="2" t="s">
        <v>15</v>
      </c>
      <c r="G268" s="3"/>
      <c r="J268" s="2"/>
    </row>
    <row r="269" spans="1:12" customFormat="1" ht="16" x14ac:dyDescent="0.2">
      <c r="A269" t="s">
        <v>48</v>
      </c>
      <c r="B269" s="3">
        <v>2.2775546498939349E-7</v>
      </c>
      <c r="D269" t="s">
        <v>14</v>
      </c>
      <c r="E269" t="s">
        <v>9</v>
      </c>
      <c r="F269" s="2" t="s">
        <v>15</v>
      </c>
      <c r="G269" s="3"/>
      <c r="J269" s="2"/>
    </row>
    <row r="270" spans="1:12" customFormat="1" ht="16" x14ac:dyDescent="0.2">
      <c r="A270" t="s">
        <v>90</v>
      </c>
      <c r="B270" s="3">
        <v>2.3255813953488445E-12</v>
      </c>
      <c r="D270" t="s">
        <v>14</v>
      </c>
      <c r="E270" t="s">
        <v>9</v>
      </c>
      <c r="F270" s="2" t="s">
        <v>15</v>
      </c>
      <c r="G270" s="3"/>
      <c r="J270" s="2"/>
    </row>
    <row r="271" spans="1:12" customFormat="1" ht="16" x14ac:dyDescent="0.2">
      <c r="A271" t="s">
        <v>49</v>
      </c>
      <c r="B271" s="3">
        <v>2.7247681901736397E-8</v>
      </c>
      <c r="D271" t="s">
        <v>14</v>
      </c>
      <c r="E271" t="s">
        <v>9</v>
      </c>
      <c r="F271" s="2" t="s">
        <v>15</v>
      </c>
      <c r="G271" s="3"/>
      <c r="J271" s="2"/>
    </row>
    <row r="272" spans="1:12" customFormat="1" ht="16" x14ac:dyDescent="0.2">
      <c r="A272" t="s">
        <v>50</v>
      </c>
      <c r="B272" s="3">
        <v>1.3922173234392214E-9</v>
      </c>
      <c r="D272" t="s">
        <v>14</v>
      </c>
      <c r="E272" t="s">
        <v>9</v>
      </c>
      <c r="F272" s="2" t="s">
        <v>15</v>
      </c>
      <c r="G272" s="3"/>
      <c r="J272" s="2"/>
    </row>
    <row r="273" spans="1:10" customFormat="1" ht="16" x14ac:dyDescent="0.2">
      <c r="A273" t="s">
        <v>51</v>
      </c>
      <c r="B273" s="3">
        <v>2.9833228359550366E-9</v>
      </c>
      <c r="D273" t="s">
        <v>14</v>
      </c>
      <c r="E273" t="s">
        <v>9</v>
      </c>
      <c r="F273" s="2" t="s">
        <v>15</v>
      </c>
      <c r="G273" s="3"/>
      <c r="J273" s="2"/>
    </row>
    <row r="274" spans="1:10" customFormat="1" ht="16" x14ac:dyDescent="0.2">
      <c r="A274" t="s">
        <v>52</v>
      </c>
      <c r="B274" s="3">
        <v>2.0232558139597954E-10</v>
      </c>
      <c r="D274" t="s">
        <v>14</v>
      </c>
      <c r="E274" t="s">
        <v>9</v>
      </c>
      <c r="F274" s="2" t="s">
        <v>15</v>
      </c>
      <c r="G274" s="3"/>
      <c r="J274" s="2"/>
    </row>
    <row r="275" spans="1:10" customFormat="1" ht="16" x14ac:dyDescent="0.2">
      <c r="A275" t="s">
        <v>123</v>
      </c>
      <c r="B275">
        <f>B265*3.15</f>
        <v>8.2894736842105257E-2</v>
      </c>
      <c r="D275" t="s">
        <v>14</v>
      </c>
      <c r="E275" t="s">
        <v>9</v>
      </c>
      <c r="F275" s="2" t="s">
        <v>15</v>
      </c>
      <c r="G275" s="3"/>
      <c r="H275" s="3"/>
      <c r="J275" s="2"/>
    </row>
    <row r="276" spans="1:10" customFormat="1" ht="16" x14ac:dyDescent="0.2">
      <c r="A276" t="s">
        <v>124</v>
      </c>
      <c r="B276" s="3">
        <v>6.3521092350262397E-5</v>
      </c>
      <c r="D276" t="s">
        <v>14</v>
      </c>
      <c r="E276" t="s">
        <v>9</v>
      </c>
      <c r="F276" s="2" t="s">
        <v>15</v>
      </c>
      <c r="G276" s="3"/>
      <c r="J276" s="2"/>
    </row>
    <row r="277" spans="1:10" customFormat="1" ht="16" x14ac:dyDescent="0.2">
      <c r="A277" t="s">
        <v>55</v>
      </c>
      <c r="B277" s="3">
        <v>6.9767441860586501E-10</v>
      </c>
      <c r="D277" t="s">
        <v>14</v>
      </c>
      <c r="E277" t="s">
        <v>9</v>
      </c>
      <c r="F277" s="2" t="s">
        <v>15</v>
      </c>
      <c r="G277" s="3"/>
      <c r="J277" s="2"/>
    </row>
    <row r="278" spans="1:10" customFormat="1" ht="16" x14ac:dyDescent="0.2">
      <c r="A278" t="s">
        <v>56</v>
      </c>
      <c r="B278" s="3">
        <v>1.3953488372165768E-12</v>
      </c>
      <c r="D278" t="s">
        <v>14</v>
      </c>
      <c r="E278" t="s">
        <v>9</v>
      </c>
      <c r="F278" s="2" t="s">
        <v>15</v>
      </c>
      <c r="G278" s="3"/>
      <c r="J278" s="2"/>
    </row>
    <row r="279" spans="1:10" customFormat="1" ht="16" x14ac:dyDescent="0.2">
      <c r="A279" t="s">
        <v>57</v>
      </c>
      <c r="B279" s="3">
        <v>4.9302325581458507E-10</v>
      </c>
      <c r="D279" t="s">
        <v>14</v>
      </c>
      <c r="E279" t="s">
        <v>9</v>
      </c>
      <c r="F279" s="2" t="s">
        <v>15</v>
      </c>
      <c r="G279" s="3"/>
      <c r="J279" s="2"/>
    </row>
    <row r="280" spans="1:10" customFormat="1" ht="16" x14ac:dyDescent="0.2">
      <c r="A280" t="s">
        <v>58</v>
      </c>
      <c r="B280" s="3">
        <v>3.7969387682723317E-6</v>
      </c>
      <c r="D280" t="s">
        <v>14</v>
      </c>
      <c r="E280" t="s">
        <v>9</v>
      </c>
      <c r="F280" s="2" t="s">
        <v>15</v>
      </c>
      <c r="G280" s="3"/>
      <c r="J280" s="2"/>
    </row>
    <row r="281" spans="1:10" customFormat="1" ht="16" x14ac:dyDescent="0.2">
      <c r="A281" t="s">
        <v>59</v>
      </c>
      <c r="B281" s="3">
        <v>5.966645671897956E-10</v>
      </c>
      <c r="D281" t="s">
        <v>14</v>
      </c>
      <c r="E281" t="s">
        <v>9</v>
      </c>
      <c r="F281" s="2" t="s">
        <v>15</v>
      </c>
      <c r="G281" s="3"/>
      <c r="J281" s="2"/>
    </row>
    <row r="282" spans="1:10" customFormat="1" ht="16" x14ac:dyDescent="0.2">
      <c r="A282" t="s">
        <v>61</v>
      </c>
      <c r="B282" s="3">
        <v>1.6706607881343357E-7</v>
      </c>
      <c r="D282" t="s">
        <v>14</v>
      </c>
      <c r="E282" t="s">
        <v>9</v>
      </c>
      <c r="F282" s="2" t="s">
        <v>15</v>
      </c>
      <c r="G282" s="3"/>
      <c r="J282" s="2"/>
    </row>
    <row r="283" spans="1:10" customFormat="1" ht="16" x14ac:dyDescent="0.2">
      <c r="A283" t="s">
        <v>62</v>
      </c>
      <c r="B283" s="3">
        <v>5.9666456718979566E-9</v>
      </c>
      <c r="D283" t="s">
        <v>14</v>
      </c>
      <c r="E283" t="s">
        <v>9</v>
      </c>
      <c r="F283" s="2" t="s">
        <v>15</v>
      </c>
      <c r="G283" s="3"/>
      <c r="J283" s="2"/>
    </row>
    <row r="284" spans="1:10" customFormat="1" ht="16" x14ac:dyDescent="0.2">
      <c r="A284" t="s">
        <v>63</v>
      </c>
      <c r="B284" s="3">
        <v>1.2116279069793652E-9</v>
      </c>
      <c r="D284" t="s">
        <v>14</v>
      </c>
      <c r="E284" t="s">
        <v>9</v>
      </c>
      <c r="F284" s="2" t="s">
        <v>15</v>
      </c>
      <c r="G284" s="3"/>
      <c r="J284" s="2"/>
    </row>
    <row r="285" spans="1:10" customFormat="1" ht="16" x14ac:dyDescent="0.2">
      <c r="A285" t="s">
        <v>64</v>
      </c>
      <c r="B285" s="3">
        <v>1.2325581395334337E-10</v>
      </c>
      <c r="D285" t="s">
        <v>14</v>
      </c>
      <c r="E285" t="s">
        <v>9</v>
      </c>
      <c r="F285" s="2" t="s">
        <v>15</v>
      </c>
      <c r="G285" s="3"/>
      <c r="J285" s="2"/>
    </row>
    <row r="286" spans="1:10" customFormat="1" ht="16" x14ac:dyDescent="0.2">
      <c r="A286" t="s">
        <v>65</v>
      </c>
      <c r="B286" s="3">
        <v>4.890693292186907E-8</v>
      </c>
      <c r="D286" t="s">
        <v>14</v>
      </c>
      <c r="E286" t="s">
        <v>9</v>
      </c>
      <c r="F286" s="2" t="s">
        <v>15</v>
      </c>
      <c r="G286" s="3"/>
      <c r="J286" s="2"/>
    </row>
    <row r="287" spans="1:10" customFormat="1" ht="16" x14ac:dyDescent="0.2">
      <c r="A287" t="s">
        <v>67</v>
      </c>
      <c r="B287" s="3">
        <v>1.6155687597619975E-6</v>
      </c>
      <c r="D287" t="s">
        <v>14</v>
      </c>
      <c r="E287" t="s">
        <v>9</v>
      </c>
      <c r="F287" s="2" t="s">
        <v>15</v>
      </c>
      <c r="G287" s="3"/>
      <c r="J287" s="2"/>
    </row>
    <row r="288" spans="1:10" customFormat="1" ht="16" x14ac:dyDescent="0.2">
      <c r="A288" t="s">
        <v>68</v>
      </c>
      <c r="B288" s="3">
        <v>2.0465116279127991E-10</v>
      </c>
      <c r="D288" t="s">
        <v>14</v>
      </c>
      <c r="E288" t="s">
        <v>9</v>
      </c>
      <c r="F288" s="2" t="s">
        <v>15</v>
      </c>
      <c r="G288" s="3"/>
      <c r="J288" s="2"/>
    </row>
    <row r="289" spans="1:12" customFormat="1" ht="16" x14ac:dyDescent="0.2">
      <c r="A289" t="s">
        <v>69</v>
      </c>
      <c r="B289" s="3">
        <v>3.1855518160413698E-5</v>
      </c>
      <c r="D289" t="s">
        <v>14</v>
      </c>
      <c r="E289" t="s">
        <v>9</v>
      </c>
      <c r="F289" s="2" t="s">
        <v>15</v>
      </c>
      <c r="G289" s="3"/>
      <c r="J289" s="2"/>
    </row>
    <row r="290" spans="1:12" customFormat="1" ht="16" x14ac:dyDescent="0.2">
      <c r="A290" t="s">
        <v>70</v>
      </c>
      <c r="B290" s="3">
        <v>1.8186046511685154E-9</v>
      </c>
      <c r="D290" t="s">
        <v>14</v>
      </c>
      <c r="E290" t="s">
        <v>9</v>
      </c>
      <c r="F290" s="2" t="s">
        <v>15</v>
      </c>
      <c r="G290" s="3"/>
      <c r="J290" s="2"/>
    </row>
    <row r="291" spans="1:12" customFormat="1" ht="16" x14ac:dyDescent="0.2">
      <c r="A291" t="s">
        <v>71</v>
      </c>
      <c r="B291" s="3">
        <v>2.8746541895445575E-7</v>
      </c>
      <c r="D291" t="s">
        <v>14</v>
      </c>
      <c r="E291" t="s">
        <v>9</v>
      </c>
      <c r="F291" s="2" t="s">
        <v>15</v>
      </c>
      <c r="G291" s="3"/>
      <c r="J291" s="2"/>
    </row>
    <row r="292" spans="1:12" customFormat="1" ht="16" x14ac:dyDescent="0.2">
      <c r="A292" t="s">
        <v>72</v>
      </c>
      <c r="B292" s="3">
        <v>1.193329134380803E-9</v>
      </c>
      <c r="D292" t="s">
        <v>14</v>
      </c>
      <c r="E292" t="s">
        <v>9</v>
      </c>
      <c r="F292" s="2" t="s">
        <v>15</v>
      </c>
      <c r="G292" s="3"/>
      <c r="J292" s="2"/>
    </row>
    <row r="293" spans="1:12" customFormat="1" ht="16" x14ac:dyDescent="0.2">
      <c r="A293" t="s">
        <v>73</v>
      </c>
      <c r="B293" s="3">
        <v>1.9888818906326523E-9</v>
      </c>
      <c r="D293" t="s">
        <v>14</v>
      </c>
      <c r="E293" t="s">
        <v>9</v>
      </c>
      <c r="F293" s="2" t="s">
        <v>15</v>
      </c>
      <c r="G293" s="3"/>
      <c r="J293" s="2"/>
    </row>
    <row r="294" spans="1:12" customFormat="1" ht="16" x14ac:dyDescent="0.2">
      <c r="A294" t="s">
        <v>75</v>
      </c>
      <c r="B294" s="3">
        <v>2.3255813953488445E-12</v>
      </c>
      <c r="D294" t="s">
        <v>14</v>
      </c>
      <c r="E294" t="s">
        <v>9</v>
      </c>
      <c r="F294" s="2" t="s">
        <v>15</v>
      </c>
      <c r="G294" s="3"/>
      <c r="J294" s="2"/>
    </row>
    <row r="295" spans="1:12" customFormat="1" ht="16" x14ac:dyDescent="0.2">
      <c r="A295" t="s">
        <v>76</v>
      </c>
      <c r="B295" s="3">
        <v>1.1137738587550121E-8</v>
      </c>
      <c r="D295" t="s">
        <v>14</v>
      </c>
      <c r="E295" t="s">
        <v>9</v>
      </c>
      <c r="F295" s="2" t="s">
        <v>15</v>
      </c>
      <c r="G295" s="3"/>
      <c r="J295" s="2"/>
    </row>
    <row r="296" spans="1:12" customFormat="1" ht="16" x14ac:dyDescent="0.2">
      <c r="A296" t="s">
        <v>77</v>
      </c>
      <c r="B296" s="3">
        <v>3.7893614887488559E-7</v>
      </c>
      <c r="D296" t="s">
        <v>14</v>
      </c>
      <c r="E296" t="s">
        <v>9</v>
      </c>
      <c r="F296" s="2" t="s">
        <v>15</v>
      </c>
      <c r="G296" s="3"/>
      <c r="J296" s="2"/>
    </row>
    <row r="297" spans="1:12" customFormat="1" ht="16" x14ac:dyDescent="0.2">
      <c r="A297" t="s">
        <v>78</v>
      </c>
      <c r="B297" s="3">
        <v>1.9888818906326521E-10</v>
      </c>
      <c r="D297" t="s">
        <v>14</v>
      </c>
      <c r="E297" t="s">
        <v>9</v>
      </c>
      <c r="F297" s="2" t="s">
        <v>15</v>
      </c>
      <c r="G297" s="3"/>
      <c r="J297" s="2"/>
    </row>
    <row r="298" spans="1:12" customFormat="1" ht="16" x14ac:dyDescent="0.2">
      <c r="A298" t="s">
        <v>79</v>
      </c>
      <c r="B298" s="3">
        <v>4.04186046512172E-8</v>
      </c>
      <c r="D298" t="s">
        <v>14</v>
      </c>
      <c r="E298" t="s">
        <v>9</v>
      </c>
      <c r="F298" s="2" t="s">
        <v>15</v>
      </c>
      <c r="G298" s="3"/>
      <c r="J298" s="2"/>
    </row>
    <row r="299" spans="1:12" customFormat="1" ht="16" x14ac:dyDescent="0.2">
      <c r="A299" t="s">
        <v>80</v>
      </c>
      <c r="B299" s="3">
        <v>1.9491042528173333E-8</v>
      </c>
      <c r="D299" t="s">
        <v>14</v>
      </c>
      <c r="E299" t="s">
        <v>9</v>
      </c>
      <c r="F299" s="2" t="s">
        <v>15</v>
      </c>
      <c r="G299" s="3"/>
      <c r="J299" s="2"/>
    </row>
    <row r="300" spans="1:12" customFormat="1" ht="16" x14ac:dyDescent="0.2">
      <c r="A300" t="s">
        <v>81</v>
      </c>
      <c r="B300" s="3">
        <v>7.9555275625427259E-9</v>
      </c>
      <c r="D300" t="s">
        <v>14</v>
      </c>
      <c r="E300" t="s">
        <v>9</v>
      </c>
      <c r="F300" s="2" t="s">
        <v>15</v>
      </c>
      <c r="G300" s="3"/>
      <c r="J300" s="2"/>
    </row>
    <row r="301" spans="1:12" customFormat="1" ht="16" x14ac:dyDescent="0.2">
      <c r="J301" s="2"/>
    </row>
    <row r="302" spans="1:12" x14ac:dyDescent="0.2">
      <c r="A302" s="17" t="s">
        <v>2</v>
      </c>
      <c r="B302" s="17" t="s">
        <v>132</v>
      </c>
    </row>
    <row r="303" spans="1:12" customFormat="1" ht="16" x14ac:dyDescent="0.2">
      <c r="A303" s="2" t="s">
        <v>3</v>
      </c>
      <c r="B303" s="2" t="s">
        <v>18</v>
      </c>
      <c r="C303" s="2"/>
      <c r="D303" s="2"/>
      <c r="E303" s="2"/>
      <c r="F303" s="2"/>
      <c r="G303" s="2"/>
      <c r="H303" s="2"/>
      <c r="I303" s="2"/>
      <c r="J303" s="2"/>
      <c r="K303" s="2"/>
      <c r="L303" s="2"/>
    </row>
    <row r="304" spans="1:12" customFormat="1" ht="16" x14ac:dyDescent="0.2">
      <c r="A304" s="2" t="s">
        <v>4</v>
      </c>
      <c r="B304" s="2">
        <v>1</v>
      </c>
      <c r="C304" s="2"/>
      <c r="D304" s="2"/>
      <c r="E304" s="2"/>
      <c r="F304" s="2"/>
      <c r="G304" s="2"/>
      <c r="H304" s="2"/>
      <c r="I304" s="2"/>
      <c r="J304" s="2"/>
      <c r="K304" s="2"/>
      <c r="L304" s="2"/>
    </row>
    <row r="305" spans="1:12" customFormat="1" ht="16" x14ac:dyDescent="0.2">
      <c r="A305" s="2" t="s">
        <v>5</v>
      </c>
      <c r="B305" s="2" t="s">
        <v>1</v>
      </c>
      <c r="C305" s="2"/>
      <c r="D305" s="2"/>
      <c r="E305" s="2"/>
      <c r="F305" s="2"/>
      <c r="G305" s="2"/>
      <c r="H305" s="2"/>
      <c r="I305" s="2"/>
      <c r="J305" s="2"/>
    </row>
    <row r="306" spans="1:12" customFormat="1" ht="16" x14ac:dyDescent="0.2">
      <c r="A306" s="2" t="s">
        <v>6</v>
      </c>
      <c r="B306" s="2" t="s">
        <v>7</v>
      </c>
      <c r="C306" s="2"/>
      <c r="D306" s="2"/>
      <c r="E306" s="2"/>
      <c r="F306" s="2"/>
      <c r="G306" s="2"/>
      <c r="H306" s="2"/>
      <c r="I306" s="2"/>
      <c r="J306" s="2"/>
      <c r="K306" s="2"/>
      <c r="L306" s="2"/>
    </row>
    <row r="307" spans="1:12" customFormat="1" ht="16" x14ac:dyDescent="0.2">
      <c r="A307" s="2" t="s">
        <v>8</v>
      </c>
      <c r="B307" s="2" t="s">
        <v>17</v>
      </c>
      <c r="C307" s="2"/>
      <c r="D307" s="2"/>
      <c r="E307" s="2"/>
      <c r="F307" s="2"/>
      <c r="G307" s="2"/>
      <c r="H307" s="2"/>
      <c r="I307" s="2"/>
      <c r="J307" s="2"/>
      <c r="K307" s="2"/>
      <c r="L307" s="2"/>
    </row>
    <row r="308" spans="1:12" customFormat="1" ht="16" x14ac:dyDescent="0.2">
      <c r="A308" s="1" t="s">
        <v>10</v>
      </c>
      <c r="B308" s="2"/>
      <c r="C308" s="2"/>
      <c r="D308" s="2"/>
      <c r="E308" s="2"/>
      <c r="F308" s="2"/>
      <c r="G308" s="2"/>
      <c r="H308" s="2"/>
      <c r="I308" s="2"/>
      <c r="J308" s="2"/>
      <c r="K308" s="2"/>
      <c r="L308" s="2"/>
    </row>
    <row r="309" spans="1:12" x14ac:dyDescent="0.2">
      <c r="A309" s="17" t="s">
        <v>11</v>
      </c>
      <c r="B309" s="17" t="s">
        <v>12</v>
      </c>
      <c r="C309" s="17" t="s">
        <v>3</v>
      </c>
      <c r="D309" s="17" t="s">
        <v>13</v>
      </c>
      <c r="E309" s="17" t="s">
        <v>8</v>
      </c>
      <c r="F309" s="17" t="s">
        <v>6</v>
      </c>
      <c r="G309" s="17" t="s">
        <v>5</v>
      </c>
    </row>
    <row r="310" spans="1:12" customFormat="1" ht="16" x14ac:dyDescent="0.2">
      <c r="A310" s="2" t="str">
        <f>B302</f>
        <v>diesel from coal, burned in heavy-duty vehicle</v>
      </c>
      <c r="B310" s="2">
        <v>1</v>
      </c>
      <c r="C310" s="2" t="str">
        <f>B303</f>
        <v>RER</v>
      </c>
      <c r="D310" s="2"/>
      <c r="E310" s="2" t="str">
        <f>B307</f>
        <v>megajoule</v>
      </c>
      <c r="F310" s="2" t="s">
        <v>19</v>
      </c>
      <c r="G310" s="2"/>
      <c r="H310" s="2"/>
      <c r="I310" s="2"/>
      <c r="J310" s="2"/>
      <c r="K310" s="2"/>
      <c r="L310" s="2"/>
    </row>
    <row r="311" spans="1:12" customFormat="1" ht="16" x14ac:dyDescent="0.2">
      <c r="A311" s="2" t="s">
        <v>133</v>
      </c>
      <c r="B311">
        <f>1/43</f>
        <v>2.3255813953488372E-2</v>
      </c>
      <c r="C311" t="s">
        <v>18</v>
      </c>
      <c r="E311" t="s">
        <v>9</v>
      </c>
      <c r="F311" t="s">
        <v>23</v>
      </c>
      <c r="G311" t="s">
        <v>134</v>
      </c>
      <c r="J311" s="2"/>
    </row>
    <row r="312" spans="1:12" customFormat="1" ht="16" x14ac:dyDescent="0.2">
      <c r="A312" s="2" t="s">
        <v>146</v>
      </c>
      <c r="B312">
        <f>1000/1000000/8.57</f>
        <v>1.1668611435239206E-4</v>
      </c>
      <c r="C312" t="s">
        <v>18</v>
      </c>
      <c r="E312" t="s">
        <v>9</v>
      </c>
      <c r="F312" t="s">
        <v>23</v>
      </c>
      <c r="G312" t="s">
        <v>146</v>
      </c>
      <c r="J312" s="2"/>
    </row>
    <row r="313" spans="1:12" customFormat="1" ht="16" x14ac:dyDescent="0.2">
      <c r="A313" t="s">
        <v>45</v>
      </c>
      <c r="B313" s="3">
        <v>9.0891902402005496E-8</v>
      </c>
      <c r="D313" t="s">
        <v>14</v>
      </c>
      <c r="E313" t="s">
        <v>9</v>
      </c>
      <c r="F313" s="2" t="s">
        <v>15</v>
      </c>
      <c r="G313" s="3"/>
      <c r="I313" s="3"/>
      <c r="J313" s="2"/>
    </row>
    <row r="314" spans="1:12" customFormat="1" ht="16" x14ac:dyDescent="0.2">
      <c r="A314" t="s">
        <v>47</v>
      </c>
      <c r="B314" s="3">
        <v>3.5203209464194309E-8</v>
      </c>
      <c r="D314" t="s">
        <v>14</v>
      </c>
      <c r="E314" t="s">
        <v>9</v>
      </c>
      <c r="F314" s="2" t="s">
        <v>15</v>
      </c>
      <c r="G314" s="3"/>
      <c r="J314" s="2"/>
    </row>
    <row r="315" spans="1:12" customFormat="1" ht="16" x14ac:dyDescent="0.2">
      <c r="A315" t="s">
        <v>48</v>
      </c>
      <c r="B315" s="3">
        <v>2.2775546498939349E-7</v>
      </c>
      <c r="D315" t="s">
        <v>14</v>
      </c>
      <c r="E315" t="s">
        <v>9</v>
      </c>
      <c r="F315" s="2" t="s">
        <v>15</v>
      </c>
      <c r="G315" s="3"/>
      <c r="J315" s="2"/>
    </row>
    <row r="316" spans="1:12" customFormat="1" ht="16" x14ac:dyDescent="0.2">
      <c r="A316" t="s">
        <v>90</v>
      </c>
      <c r="B316" s="3">
        <v>2.3255813953488445E-12</v>
      </c>
      <c r="D316" t="s">
        <v>14</v>
      </c>
      <c r="E316" t="s">
        <v>9</v>
      </c>
      <c r="F316" s="2" t="s">
        <v>15</v>
      </c>
      <c r="G316" s="3"/>
      <c r="J316" s="2"/>
    </row>
    <row r="317" spans="1:12" customFormat="1" ht="16" x14ac:dyDescent="0.2">
      <c r="A317" t="s">
        <v>49</v>
      </c>
      <c r="B317" s="3">
        <v>2.7247681901736397E-8</v>
      </c>
      <c r="D317" t="s">
        <v>14</v>
      </c>
      <c r="E317" t="s">
        <v>9</v>
      </c>
      <c r="F317" s="2" t="s">
        <v>15</v>
      </c>
      <c r="G317" s="3"/>
      <c r="J317" s="2"/>
    </row>
    <row r="318" spans="1:12" customFormat="1" ht="16" x14ac:dyDescent="0.2">
      <c r="A318" t="s">
        <v>50</v>
      </c>
      <c r="B318" s="3">
        <v>1.3922173234392214E-9</v>
      </c>
      <c r="D318" t="s">
        <v>14</v>
      </c>
      <c r="E318" t="s">
        <v>9</v>
      </c>
      <c r="F318" s="2" t="s">
        <v>15</v>
      </c>
      <c r="G318" s="3"/>
      <c r="J318" s="2"/>
    </row>
    <row r="319" spans="1:12" customFormat="1" ht="16" x14ac:dyDescent="0.2">
      <c r="A319" t="s">
        <v>51</v>
      </c>
      <c r="B319" s="3">
        <v>2.9833228359550366E-9</v>
      </c>
      <c r="D319" t="s">
        <v>14</v>
      </c>
      <c r="E319" t="s">
        <v>9</v>
      </c>
      <c r="F319" s="2" t="s">
        <v>15</v>
      </c>
      <c r="G319" s="3"/>
      <c r="J319" s="2"/>
    </row>
    <row r="320" spans="1:12" customFormat="1" ht="16" x14ac:dyDescent="0.2">
      <c r="A320" t="s">
        <v>52</v>
      </c>
      <c r="B320" s="3">
        <v>2.0232558139597954E-10</v>
      </c>
      <c r="D320" t="s">
        <v>14</v>
      </c>
      <c r="E320" t="s">
        <v>9</v>
      </c>
      <c r="F320" s="2" t="s">
        <v>15</v>
      </c>
      <c r="G320" s="3"/>
      <c r="J320" s="2"/>
    </row>
    <row r="321" spans="1:10" customFormat="1" ht="16" x14ac:dyDescent="0.2">
      <c r="A321" t="s">
        <v>53</v>
      </c>
      <c r="B321">
        <f>B311*3.15</f>
        <v>7.3255813953488375E-2</v>
      </c>
      <c r="D321" t="s">
        <v>14</v>
      </c>
      <c r="E321" t="s">
        <v>9</v>
      </c>
      <c r="F321" s="2" t="s">
        <v>15</v>
      </c>
      <c r="G321" s="3"/>
      <c r="H321" s="3"/>
      <c r="J321" s="2"/>
    </row>
    <row r="322" spans="1:10" customFormat="1" ht="16" x14ac:dyDescent="0.2">
      <c r="A322" t="s">
        <v>54</v>
      </c>
      <c r="B322" s="3">
        <v>6.3521092350262397E-5</v>
      </c>
      <c r="D322" t="s">
        <v>14</v>
      </c>
      <c r="E322" t="s">
        <v>9</v>
      </c>
      <c r="F322" s="2" t="s">
        <v>15</v>
      </c>
      <c r="G322" s="3"/>
      <c r="J322" s="2"/>
    </row>
    <row r="323" spans="1:10" customFormat="1" ht="16" x14ac:dyDescent="0.2">
      <c r="A323" t="s">
        <v>55</v>
      </c>
      <c r="B323" s="3">
        <v>6.9767441860586501E-10</v>
      </c>
      <c r="D323" t="s">
        <v>14</v>
      </c>
      <c r="E323" t="s">
        <v>9</v>
      </c>
      <c r="F323" s="2" t="s">
        <v>15</v>
      </c>
      <c r="G323" s="3"/>
      <c r="J323" s="2"/>
    </row>
    <row r="324" spans="1:10" customFormat="1" ht="16" x14ac:dyDescent="0.2">
      <c r="A324" t="s">
        <v>56</v>
      </c>
      <c r="B324" s="3">
        <v>1.3953488372165768E-12</v>
      </c>
      <c r="D324" t="s">
        <v>14</v>
      </c>
      <c r="E324" t="s">
        <v>9</v>
      </c>
      <c r="F324" s="2" t="s">
        <v>15</v>
      </c>
      <c r="G324" s="3"/>
      <c r="J324" s="2"/>
    </row>
    <row r="325" spans="1:10" customFormat="1" ht="16" x14ac:dyDescent="0.2">
      <c r="A325" t="s">
        <v>57</v>
      </c>
      <c r="B325" s="3">
        <v>4.9302325581458507E-10</v>
      </c>
      <c r="D325" t="s">
        <v>14</v>
      </c>
      <c r="E325" t="s">
        <v>9</v>
      </c>
      <c r="F325" s="2" t="s">
        <v>15</v>
      </c>
      <c r="G325" s="3"/>
      <c r="J325" s="2"/>
    </row>
    <row r="326" spans="1:10" customFormat="1" ht="16" x14ac:dyDescent="0.2">
      <c r="A326" t="s">
        <v>58</v>
      </c>
      <c r="B326" s="3">
        <v>3.7969387682723317E-6</v>
      </c>
      <c r="D326" t="s">
        <v>14</v>
      </c>
      <c r="E326" t="s">
        <v>9</v>
      </c>
      <c r="F326" s="2" t="s">
        <v>15</v>
      </c>
      <c r="G326" s="3"/>
      <c r="J326" s="2"/>
    </row>
    <row r="327" spans="1:10" customFormat="1" ht="16" x14ac:dyDescent="0.2">
      <c r="A327" t="s">
        <v>59</v>
      </c>
      <c r="B327" s="3">
        <v>5.966645671897956E-10</v>
      </c>
      <c r="D327" t="s">
        <v>14</v>
      </c>
      <c r="E327" t="s">
        <v>9</v>
      </c>
      <c r="F327" s="2" t="s">
        <v>15</v>
      </c>
      <c r="G327" s="3"/>
      <c r="J327" s="2"/>
    </row>
    <row r="328" spans="1:10" customFormat="1" ht="16" x14ac:dyDescent="0.2">
      <c r="A328" t="s">
        <v>61</v>
      </c>
      <c r="B328" s="3">
        <v>1.6706607881343357E-7</v>
      </c>
      <c r="D328" t="s">
        <v>14</v>
      </c>
      <c r="E328" t="s">
        <v>9</v>
      </c>
      <c r="F328" s="2" t="s">
        <v>15</v>
      </c>
      <c r="G328" s="3"/>
      <c r="J328" s="2"/>
    </row>
    <row r="329" spans="1:10" customFormat="1" ht="16" x14ac:dyDescent="0.2">
      <c r="A329" t="s">
        <v>62</v>
      </c>
      <c r="B329" s="3">
        <v>5.9666456718979566E-9</v>
      </c>
      <c r="D329" t="s">
        <v>14</v>
      </c>
      <c r="E329" t="s">
        <v>9</v>
      </c>
      <c r="F329" s="2" t="s">
        <v>15</v>
      </c>
      <c r="G329" s="3"/>
      <c r="J329" s="2"/>
    </row>
    <row r="330" spans="1:10" customFormat="1" ht="16" x14ac:dyDescent="0.2">
      <c r="A330" t="s">
        <v>63</v>
      </c>
      <c r="B330" s="3">
        <v>1.2116279069793652E-9</v>
      </c>
      <c r="D330" t="s">
        <v>14</v>
      </c>
      <c r="E330" t="s">
        <v>9</v>
      </c>
      <c r="F330" s="2" t="s">
        <v>15</v>
      </c>
      <c r="G330" s="3"/>
      <c r="J330" s="2"/>
    </row>
    <row r="331" spans="1:10" customFormat="1" ht="16" x14ac:dyDescent="0.2">
      <c r="A331" t="s">
        <v>64</v>
      </c>
      <c r="B331" s="3">
        <v>1.2325581395334337E-10</v>
      </c>
      <c r="D331" t="s">
        <v>14</v>
      </c>
      <c r="E331" t="s">
        <v>9</v>
      </c>
      <c r="F331" s="2" t="s">
        <v>15</v>
      </c>
      <c r="G331" s="3"/>
      <c r="J331" s="2"/>
    </row>
    <row r="332" spans="1:10" customFormat="1" ht="16" x14ac:dyDescent="0.2">
      <c r="A332" t="s">
        <v>65</v>
      </c>
      <c r="B332" s="3">
        <v>4.890693292186907E-8</v>
      </c>
      <c r="D332" t="s">
        <v>14</v>
      </c>
      <c r="E332" t="s">
        <v>9</v>
      </c>
      <c r="F332" s="2" t="s">
        <v>15</v>
      </c>
      <c r="G332" s="3"/>
      <c r="J332" s="2"/>
    </row>
    <row r="333" spans="1:10" customFormat="1" ht="16" x14ac:dyDescent="0.2">
      <c r="A333" t="s">
        <v>67</v>
      </c>
      <c r="B333" s="3">
        <v>1.6155687597619975E-6</v>
      </c>
      <c r="D333" t="s">
        <v>14</v>
      </c>
      <c r="E333" t="s">
        <v>9</v>
      </c>
      <c r="F333" s="2" t="s">
        <v>15</v>
      </c>
      <c r="G333" s="3"/>
      <c r="J333" s="2"/>
    </row>
    <row r="334" spans="1:10" customFormat="1" ht="16" x14ac:dyDescent="0.2">
      <c r="A334" t="s">
        <v>68</v>
      </c>
      <c r="B334" s="3">
        <v>2.0465116279127991E-10</v>
      </c>
      <c r="D334" t="s">
        <v>14</v>
      </c>
      <c r="E334" t="s">
        <v>9</v>
      </c>
      <c r="F334" s="2" t="s">
        <v>15</v>
      </c>
      <c r="G334" s="3"/>
      <c r="J334" s="2"/>
    </row>
    <row r="335" spans="1:10" customFormat="1" ht="16" x14ac:dyDescent="0.2">
      <c r="A335" t="s">
        <v>69</v>
      </c>
      <c r="B335" s="3">
        <v>3.1855518160413698E-5</v>
      </c>
      <c r="D335" t="s">
        <v>14</v>
      </c>
      <c r="E335" t="s">
        <v>9</v>
      </c>
      <c r="F335" s="2" t="s">
        <v>15</v>
      </c>
      <c r="G335" s="3"/>
      <c r="J335" s="2"/>
    </row>
    <row r="336" spans="1:10" customFormat="1" ht="16" x14ac:dyDescent="0.2">
      <c r="A336" t="s">
        <v>70</v>
      </c>
      <c r="B336" s="3">
        <v>1.8186046511685154E-9</v>
      </c>
      <c r="D336" t="s">
        <v>14</v>
      </c>
      <c r="E336" t="s">
        <v>9</v>
      </c>
      <c r="F336" s="2" t="s">
        <v>15</v>
      </c>
      <c r="G336" s="3"/>
      <c r="J336" s="2"/>
    </row>
    <row r="337" spans="1:10" customFormat="1" ht="16" x14ac:dyDescent="0.2">
      <c r="A337" t="s">
        <v>71</v>
      </c>
      <c r="B337" s="3">
        <v>2.8746541895445575E-7</v>
      </c>
      <c r="D337" t="s">
        <v>14</v>
      </c>
      <c r="E337" t="s">
        <v>9</v>
      </c>
      <c r="F337" s="2" t="s">
        <v>15</v>
      </c>
      <c r="G337" s="3"/>
      <c r="J337" s="2"/>
    </row>
    <row r="338" spans="1:10" customFormat="1" ht="16" x14ac:dyDescent="0.2">
      <c r="A338" t="s">
        <v>72</v>
      </c>
      <c r="B338" s="3">
        <v>1.193329134380803E-9</v>
      </c>
      <c r="D338" t="s">
        <v>14</v>
      </c>
      <c r="E338" t="s">
        <v>9</v>
      </c>
      <c r="F338" s="2" t="s">
        <v>15</v>
      </c>
      <c r="G338" s="3"/>
      <c r="J338" s="2"/>
    </row>
    <row r="339" spans="1:10" customFormat="1" ht="16" x14ac:dyDescent="0.2">
      <c r="A339" t="s">
        <v>73</v>
      </c>
      <c r="B339" s="3">
        <v>1.9888818906326523E-9</v>
      </c>
      <c r="D339" t="s">
        <v>14</v>
      </c>
      <c r="E339" t="s">
        <v>9</v>
      </c>
      <c r="F339" s="2" t="s">
        <v>15</v>
      </c>
      <c r="G339" s="3"/>
      <c r="J339" s="2"/>
    </row>
    <row r="340" spans="1:10" customFormat="1" ht="16" x14ac:dyDescent="0.2">
      <c r="A340" t="s">
        <v>75</v>
      </c>
      <c r="B340" s="3">
        <v>2.3255813953488445E-12</v>
      </c>
      <c r="D340" t="s">
        <v>14</v>
      </c>
      <c r="E340" t="s">
        <v>9</v>
      </c>
      <c r="F340" s="2" t="s">
        <v>15</v>
      </c>
      <c r="G340" s="3"/>
      <c r="J340" s="2"/>
    </row>
    <row r="341" spans="1:10" customFormat="1" ht="16" x14ac:dyDescent="0.2">
      <c r="A341" t="s">
        <v>76</v>
      </c>
      <c r="B341" s="3">
        <v>1.1137738587550121E-8</v>
      </c>
      <c r="D341" t="s">
        <v>14</v>
      </c>
      <c r="E341" t="s">
        <v>9</v>
      </c>
      <c r="F341" s="2" t="s">
        <v>15</v>
      </c>
      <c r="G341" s="3"/>
      <c r="J341" s="2"/>
    </row>
    <row r="342" spans="1:10" customFormat="1" ht="16" x14ac:dyDescent="0.2">
      <c r="A342" t="s">
        <v>77</v>
      </c>
      <c r="B342" s="3">
        <v>3.7893614887488559E-7</v>
      </c>
      <c r="D342" t="s">
        <v>14</v>
      </c>
      <c r="E342" t="s">
        <v>9</v>
      </c>
      <c r="F342" s="2" t="s">
        <v>15</v>
      </c>
      <c r="G342" s="3"/>
      <c r="J342" s="2"/>
    </row>
    <row r="343" spans="1:10" customFormat="1" ht="16" x14ac:dyDescent="0.2">
      <c r="A343" t="s">
        <v>78</v>
      </c>
      <c r="B343" s="3">
        <v>1.9888818906326521E-10</v>
      </c>
      <c r="D343" t="s">
        <v>14</v>
      </c>
      <c r="E343" t="s">
        <v>9</v>
      </c>
      <c r="F343" s="2" t="s">
        <v>15</v>
      </c>
      <c r="G343" s="3"/>
      <c r="J343" s="2"/>
    </row>
    <row r="344" spans="1:10" customFormat="1" ht="16" x14ac:dyDescent="0.2">
      <c r="A344" t="s">
        <v>79</v>
      </c>
      <c r="B344" s="3">
        <v>4.04186046512172E-8</v>
      </c>
      <c r="D344" t="s">
        <v>14</v>
      </c>
      <c r="E344" t="s">
        <v>9</v>
      </c>
      <c r="F344" s="2" t="s">
        <v>15</v>
      </c>
      <c r="G344" s="3"/>
      <c r="J344" s="2"/>
    </row>
    <row r="345" spans="1:10" customFormat="1" ht="16" x14ac:dyDescent="0.2">
      <c r="A345" t="s">
        <v>80</v>
      </c>
      <c r="B345" s="3">
        <v>1.9491042528173333E-8</v>
      </c>
      <c r="D345" t="s">
        <v>14</v>
      </c>
      <c r="E345" t="s">
        <v>9</v>
      </c>
      <c r="F345" s="2" t="s">
        <v>15</v>
      </c>
      <c r="G345" s="3"/>
      <c r="J345" s="2"/>
    </row>
    <row r="346" spans="1:10" customFormat="1" ht="16" x14ac:dyDescent="0.2">
      <c r="A346" t="s">
        <v>81</v>
      </c>
      <c r="B346" s="3">
        <v>7.9555275625427259E-9</v>
      </c>
      <c r="D346" t="s">
        <v>14</v>
      </c>
      <c r="E346" t="s">
        <v>9</v>
      </c>
      <c r="F346" s="2" t="s">
        <v>15</v>
      </c>
      <c r="G346" s="3"/>
      <c r="J346" s="2"/>
    </row>
    <row r="347" spans="1:10" customFormat="1" ht="16" x14ac:dyDescent="0.2">
      <c r="J347" s="2"/>
    </row>
    <row r="348" spans="1:10" x14ac:dyDescent="0.2">
      <c r="A348" s="17" t="s">
        <v>2</v>
      </c>
      <c r="B348" s="17" t="s">
        <v>198</v>
      </c>
    </row>
    <row r="349" spans="1:10" customFormat="1" ht="16" x14ac:dyDescent="0.2">
      <c r="A349" t="s">
        <v>153</v>
      </c>
      <c r="B349" t="s">
        <v>376</v>
      </c>
      <c r="J349" s="2"/>
    </row>
    <row r="350" spans="1:10" customFormat="1" ht="16" x14ac:dyDescent="0.2">
      <c r="A350" t="s">
        <v>200</v>
      </c>
      <c r="B350" t="s">
        <v>201</v>
      </c>
      <c r="J350" s="2"/>
    </row>
    <row r="351" spans="1:10" customFormat="1" ht="16" x14ac:dyDescent="0.2">
      <c r="A351" t="s">
        <v>3</v>
      </c>
      <c r="B351" t="s">
        <v>18</v>
      </c>
      <c r="J351" s="2"/>
    </row>
    <row r="352" spans="1:10" customFormat="1" ht="16" x14ac:dyDescent="0.2">
      <c r="A352" t="s">
        <v>4</v>
      </c>
      <c r="B352">
        <v>1</v>
      </c>
      <c r="J352" s="2"/>
    </row>
    <row r="353" spans="1:12" customFormat="1" ht="16" x14ac:dyDescent="0.2">
      <c r="A353" t="s">
        <v>5</v>
      </c>
      <c r="B353" t="s">
        <v>1</v>
      </c>
      <c r="J353" s="2"/>
    </row>
    <row r="354" spans="1:12" customFormat="1" ht="16" x14ac:dyDescent="0.2">
      <c r="A354" t="s">
        <v>6</v>
      </c>
      <c r="B354" t="s">
        <v>7</v>
      </c>
      <c r="J354" s="2"/>
    </row>
    <row r="355" spans="1:12" customFormat="1" ht="16" x14ac:dyDescent="0.2">
      <c r="A355" t="s">
        <v>8</v>
      </c>
      <c r="B355" t="s">
        <v>17</v>
      </c>
      <c r="J355" s="2"/>
    </row>
    <row r="356" spans="1:12" customFormat="1" ht="16" x14ac:dyDescent="0.2">
      <c r="A356" t="s">
        <v>354</v>
      </c>
      <c r="B356" s="2">
        <f>INDEX(Parameters!$B$6:$AL$57,MATCH(Inventories!$B$348,Parameters!$A$6:$A$57,0),MATCH(Inventories!$A356,Parameters!$B$4:$AL$4,0))</f>
        <v>245</v>
      </c>
      <c r="C356" t="s">
        <v>314</v>
      </c>
      <c r="D356" s="2"/>
      <c r="E356" s="2"/>
      <c r="F356" s="2"/>
      <c r="G356" s="2"/>
      <c r="H356" s="2"/>
      <c r="I356" s="2"/>
      <c r="J356" s="2"/>
      <c r="K356" s="2"/>
      <c r="L356" s="2"/>
    </row>
    <row r="357" spans="1:12" customFormat="1" ht="16" x14ac:dyDescent="0.2">
      <c r="A357" t="s">
        <v>355</v>
      </c>
      <c r="B357" s="2">
        <f>INDEX(Parameters!$B$6:$AL$57,MATCH(Inventories!$B$348,Parameters!$A$6:$A$57,0),MATCH(Inventories!$A357,Parameters!$B$4:$AL$4,0))</f>
        <v>125</v>
      </c>
      <c r="C357" t="s">
        <v>314</v>
      </c>
      <c r="D357" s="2"/>
      <c r="E357" s="2"/>
      <c r="F357" s="2"/>
      <c r="G357" s="2"/>
      <c r="H357" s="2"/>
      <c r="I357" s="2"/>
      <c r="J357" s="2"/>
      <c r="K357" s="2"/>
      <c r="L357" s="2"/>
    </row>
    <row r="358" spans="1:12" customFormat="1" ht="16" x14ac:dyDescent="0.2">
      <c r="A358" t="s">
        <v>356</v>
      </c>
      <c r="B358" s="2">
        <f>INDEX(Parameters!$B$6:$AL$57,MATCH(Inventories!$B$348,Parameters!$A$6:$A$57,0),MATCH(Inventories!$A358,Parameters!$B$4:$AL$4,0))</f>
        <v>323</v>
      </c>
      <c r="C358" t="s">
        <v>314</v>
      </c>
      <c r="D358" s="2"/>
      <c r="E358" s="2"/>
      <c r="F358" s="2"/>
      <c r="G358" s="2"/>
      <c r="H358" s="2"/>
      <c r="I358" s="2"/>
      <c r="J358" s="2"/>
      <c r="K358" s="2"/>
      <c r="L358" s="2"/>
    </row>
    <row r="359" spans="1:12" customFormat="1" ht="16" x14ac:dyDescent="0.2">
      <c r="A359" t="s">
        <v>318</v>
      </c>
      <c r="B359" s="24">
        <f>INDEX(Parameters!$B$6:$AL$57,MATCH(Inventories!$B$348,Parameters!$A$6:$A$57,0),MATCH(Inventories!$A359,Parameters!$B$4:$AL$4,0))</f>
        <v>700000</v>
      </c>
      <c r="C359" t="s">
        <v>315</v>
      </c>
      <c r="D359" s="2"/>
      <c r="E359" s="2"/>
      <c r="F359" s="2"/>
      <c r="G359" s="2"/>
      <c r="H359" s="2"/>
      <c r="I359" s="2"/>
      <c r="J359" s="2"/>
      <c r="K359" s="2"/>
      <c r="L359" s="2"/>
    </row>
    <row r="360" spans="1:12" customFormat="1" ht="16" x14ac:dyDescent="0.2">
      <c r="A360" t="s">
        <v>319</v>
      </c>
      <c r="B360" s="24">
        <f>INDEX(Parameters!$B$6:$AL$57,MATCH(Inventories!$B$348,Parameters!$A$6:$A$57,0),MATCH(Inventories!$A360,Parameters!$B$4:$AL$4,0))</f>
        <v>500000</v>
      </c>
      <c r="C360" t="s">
        <v>315</v>
      </c>
      <c r="D360" s="2"/>
      <c r="E360" s="2"/>
      <c r="F360" s="2"/>
      <c r="G360" s="2"/>
      <c r="H360" s="2"/>
      <c r="I360" s="2"/>
      <c r="J360" s="2"/>
      <c r="K360" s="2"/>
      <c r="L360" s="2"/>
    </row>
    <row r="361" spans="1:12" customFormat="1" ht="16" x14ac:dyDescent="0.2">
      <c r="A361" t="s">
        <v>320</v>
      </c>
      <c r="B361" s="24">
        <f>INDEX(Parameters!$B$6:$AL$57,MATCH(Inventories!$B$348,Parameters!$A$6:$A$57,0),MATCH(Inventories!$A361,Parameters!$B$4:$AL$4,0))</f>
        <v>1000000</v>
      </c>
      <c r="C361" t="s">
        <v>315</v>
      </c>
      <c r="D361" s="2"/>
      <c r="E361" s="2"/>
      <c r="F361" s="2"/>
      <c r="G361" s="2"/>
      <c r="H361" s="2"/>
      <c r="I361" s="2"/>
      <c r="J361" s="2"/>
      <c r="K361" s="2"/>
      <c r="L361" s="2"/>
    </row>
    <row r="362" spans="1:12" customFormat="1" ht="16" x14ac:dyDescent="0.2">
      <c r="A362" t="s">
        <v>321</v>
      </c>
      <c r="B362" s="2">
        <f>INDEX(Parameters!$B$6:$AL$57,MATCH(Inventories!$B$348,Parameters!$A$6:$A$57,0),MATCH(Inventories!$A362,Parameters!$B$4:$AL$4,0))</f>
        <v>9500</v>
      </c>
      <c r="C362" t="s">
        <v>316</v>
      </c>
      <c r="D362" s="2"/>
      <c r="E362" s="2"/>
      <c r="F362" s="2"/>
      <c r="G362" s="2"/>
      <c r="H362" s="2"/>
      <c r="I362" s="2"/>
      <c r="J362" s="2"/>
      <c r="K362" s="2"/>
      <c r="L362" s="2"/>
    </row>
    <row r="363" spans="1:12" customFormat="1" ht="16" x14ac:dyDescent="0.2">
      <c r="A363" t="s">
        <v>322</v>
      </c>
      <c r="B363" s="2">
        <f>INDEX(Parameters!$B$6:$AL$57,MATCH(Inventories!$B$348,Parameters!$A$6:$A$57,0),MATCH(Inventories!$A363,Parameters!$B$4:$AL$4,0))</f>
        <v>6000</v>
      </c>
      <c r="C363" t="s">
        <v>316</v>
      </c>
      <c r="D363" s="2"/>
      <c r="E363" s="2"/>
      <c r="F363" s="2"/>
      <c r="G363" s="2"/>
      <c r="H363" s="2"/>
      <c r="I363" s="2"/>
      <c r="J363" s="2"/>
      <c r="K363" s="2"/>
      <c r="L363" s="2"/>
    </row>
    <row r="364" spans="1:12" customFormat="1" ht="16" x14ac:dyDescent="0.2">
      <c r="A364" t="s">
        <v>323</v>
      </c>
      <c r="B364" s="2">
        <f>INDEX(Parameters!$B$6:$AL$57,MATCH(Inventories!$B$348,Parameters!$A$6:$A$57,0),MATCH(Inventories!$A364,Parameters!$B$4:$AL$4,0))</f>
        <v>12200</v>
      </c>
      <c r="C364" t="s">
        <v>316</v>
      </c>
      <c r="D364" s="2"/>
      <c r="E364" s="2"/>
      <c r="F364" s="2"/>
      <c r="G364" s="2"/>
      <c r="H364" s="2"/>
      <c r="I364" s="2"/>
      <c r="J364" s="2"/>
      <c r="K364" s="2"/>
      <c r="L364" s="2"/>
    </row>
    <row r="365" spans="1:12" customFormat="1" ht="16" x14ac:dyDescent="0.2">
      <c r="A365" t="s">
        <v>339</v>
      </c>
      <c r="B365" s="2">
        <f>INDEX(Parameters!$B$6:$AL$57,MATCH(Inventories!$B$348,Parameters!$A$6:$A$57,0),MATCH(Inventories!$A365,Parameters!$B$4:$AL$4,0))</f>
        <v>0</v>
      </c>
      <c r="C365" t="s">
        <v>338</v>
      </c>
      <c r="D365" s="2"/>
      <c r="E365" s="2"/>
      <c r="F365" s="2"/>
      <c r="G365" s="2"/>
      <c r="H365" s="2"/>
      <c r="I365" s="2"/>
      <c r="J365" s="2"/>
      <c r="K365" s="2"/>
      <c r="L365" s="2"/>
    </row>
    <row r="366" spans="1:12" customFormat="1" ht="16" x14ac:dyDescent="0.2">
      <c r="A366" t="s">
        <v>340</v>
      </c>
      <c r="B366" s="2">
        <f>INDEX(Parameters!$B$6:$AL$57,MATCH(Inventories!$B$348,Parameters!$A$6:$A$57,0),MATCH(Inventories!$A366,Parameters!$B$4:$AL$4,0))</f>
        <v>0</v>
      </c>
      <c r="C366" t="s">
        <v>338</v>
      </c>
      <c r="D366" s="2"/>
      <c r="E366" s="2"/>
      <c r="F366" s="2"/>
      <c r="G366" s="2"/>
      <c r="H366" s="2"/>
      <c r="I366" s="2"/>
      <c r="J366" s="2"/>
      <c r="K366" s="2"/>
      <c r="L366" s="2"/>
    </row>
    <row r="367" spans="1:12" customFormat="1" ht="16" x14ac:dyDescent="0.2">
      <c r="A367" t="s">
        <v>341</v>
      </c>
      <c r="B367" s="2">
        <f>INDEX(Parameters!$B$6:$AL$57,MATCH(Inventories!$B$348,Parameters!$A$6:$A$57,0),MATCH(Inventories!$A367,Parameters!$B$4:$AL$4,0))</f>
        <v>0</v>
      </c>
      <c r="C367" t="s">
        <v>338</v>
      </c>
      <c r="D367" s="2"/>
      <c r="E367" s="2"/>
      <c r="F367" s="2"/>
      <c r="G367" s="2"/>
      <c r="H367" s="2"/>
      <c r="I367" s="2"/>
      <c r="J367" s="2"/>
      <c r="K367" s="2"/>
      <c r="L367" s="2"/>
    </row>
    <row r="368" spans="1:12" customFormat="1" ht="16" x14ac:dyDescent="0.2">
      <c r="A368" t="s">
        <v>342</v>
      </c>
      <c r="B368" s="2">
        <f>INDEX(Parameters!$B$6:$AL$57,MATCH(Inventories!$B$348,Parameters!$A$6:$A$57,0),MATCH(Inventories!$A368,Parameters!$B$4:$AL$4,0))</f>
        <v>733</v>
      </c>
      <c r="C368" t="s">
        <v>338</v>
      </c>
      <c r="D368" s="2"/>
      <c r="E368" s="2"/>
      <c r="F368" s="2"/>
      <c r="G368" s="2"/>
      <c r="H368" s="2"/>
      <c r="I368" s="2"/>
      <c r="J368" s="2"/>
      <c r="K368" s="2"/>
      <c r="L368" s="2"/>
    </row>
    <row r="369" spans="1:12" customFormat="1" ht="16" x14ac:dyDescent="0.2">
      <c r="A369" t="s">
        <v>343</v>
      </c>
      <c r="B369" s="2">
        <f>INDEX(Parameters!$B$6:$AL$57,MATCH(Inventories!$B$348,Parameters!$A$6:$A$57,0),MATCH(Inventories!$A369,Parameters!$B$4:$AL$4,0))</f>
        <v>400</v>
      </c>
      <c r="C369" t="s">
        <v>338</v>
      </c>
      <c r="D369" s="2"/>
      <c r="E369" s="2"/>
      <c r="F369" s="2"/>
      <c r="G369" s="2"/>
      <c r="H369" s="2"/>
      <c r="I369" s="2"/>
      <c r="J369" s="2"/>
      <c r="K369" s="2"/>
      <c r="L369" s="2"/>
    </row>
    <row r="370" spans="1:12" customFormat="1" ht="16" x14ac:dyDescent="0.2">
      <c r="A370" t="s">
        <v>344</v>
      </c>
      <c r="B370" s="2">
        <f>INDEX(Parameters!$B$6:$AL$57,MATCH(Inventories!$B$348,Parameters!$A$6:$A$57,0),MATCH(Inventories!$A370,Parameters!$B$4:$AL$4,0))</f>
        <v>955</v>
      </c>
      <c r="C370" t="s">
        <v>338</v>
      </c>
      <c r="D370" s="2"/>
      <c r="E370" s="2"/>
      <c r="F370" s="2"/>
      <c r="G370" s="2"/>
      <c r="H370" s="2"/>
      <c r="I370" s="2"/>
      <c r="J370" s="2"/>
      <c r="K370" s="2"/>
      <c r="L370" s="2"/>
    </row>
    <row r="371" spans="1:12" customFormat="1" ht="16" x14ac:dyDescent="0.2">
      <c r="A371" t="s">
        <v>335</v>
      </c>
      <c r="B371" s="2">
        <f>INDEX(Parameters!$B$6:$AL$57,MATCH(Inventories!$B$348,Parameters!$A$6:$A$57,0),MATCH(Inventories!$A371,Parameters!$B$4:$AL$4,0))</f>
        <v>48</v>
      </c>
      <c r="C371" t="s">
        <v>338</v>
      </c>
      <c r="D371" s="2"/>
      <c r="E371" s="2"/>
      <c r="F371" s="2"/>
      <c r="G371" s="2"/>
      <c r="H371" s="2"/>
      <c r="I371" s="2"/>
      <c r="J371" s="2"/>
      <c r="K371" s="2"/>
      <c r="L371" s="2"/>
    </row>
    <row r="372" spans="1:12" customFormat="1" ht="16" x14ac:dyDescent="0.2">
      <c r="A372" t="s">
        <v>336</v>
      </c>
      <c r="B372" s="2">
        <f>INDEX(Parameters!$B$6:$AL$57,MATCH(Inventories!$B$348,Parameters!$A$6:$A$57,0),MATCH(Inventories!$A372,Parameters!$B$4:$AL$4,0))</f>
        <v>38</v>
      </c>
      <c r="C372" t="s">
        <v>338</v>
      </c>
      <c r="D372" s="2"/>
      <c r="E372" s="2"/>
      <c r="F372" s="2"/>
      <c r="G372" s="2"/>
      <c r="H372" s="2"/>
      <c r="I372" s="2"/>
      <c r="J372" s="2"/>
      <c r="K372" s="2"/>
      <c r="L372" s="2"/>
    </row>
    <row r="373" spans="1:12" customFormat="1" ht="16" x14ac:dyDescent="0.2">
      <c r="A373" t="s">
        <v>337</v>
      </c>
      <c r="B373" s="2">
        <f>INDEX(Parameters!$B$6:$AL$57,MATCH(Inventories!$B$348,Parameters!$A$6:$A$57,0),MATCH(Inventories!$A373,Parameters!$B$4:$AL$4,0))</f>
        <v>53</v>
      </c>
      <c r="C373" t="s">
        <v>338</v>
      </c>
      <c r="D373" s="2"/>
      <c r="E373" s="2"/>
      <c r="F373" s="2"/>
      <c r="G373" s="2"/>
      <c r="H373" s="2"/>
      <c r="I373" s="2"/>
      <c r="J373" s="2"/>
      <c r="K373" s="2"/>
      <c r="L373" s="2"/>
    </row>
    <row r="374" spans="1:12" customFormat="1" ht="16" x14ac:dyDescent="0.2">
      <c r="A374" t="s">
        <v>324</v>
      </c>
      <c r="B374" s="2">
        <f>INDEX(Parameters!$B$6:$AL$57,MATCH(Inventories!$B$348,Parameters!$A$6:$A$57,0),MATCH(Inventories!$A374,Parameters!$B$4:$AL$4,0))</f>
        <v>0</v>
      </c>
      <c r="C374" t="s">
        <v>317</v>
      </c>
      <c r="D374" s="2"/>
      <c r="E374" s="2"/>
      <c r="F374" s="2"/>
      <c r="G374" s="2"/>
      <c r="H374" s="2"/>
      <c r="I374" s="2"/>
      <c r="J374" s="2"/>
      <c r="K374" s="2"/>
      <c r="L374" s="2"/>
    </row>
    <row r="375" spans="1:12" customFormat="1" ht="16" x14ac:dyDescent="0.2">
      <c r="A375" t="s">
        <v>325</v>
      </c>
      <c r="B375" s="2">
        <f>INDEX(Parameters!$B$6:$AL$57,MATCH(Inventories!$B$348,Parameters!$A$6:$A$57,0),MATCH(Inventories!$A375,Parameters!$B$4:$AL$4,0))</f>
        <v>0</v>
      </c>
      <c r="C375" t="s">
        <v>317</v>
      </c>
      <c r="D375" s="2"/>
      <c r="E375" s="2"/>
      <c r="F375" s="2"/>
      <c r="G375" s="2"/>
      <c r="H375" s="2"/>
      <c r="I375" s="2"/>
      <c r="J375" s="2"/>
      <c r="K375" s="2"/>
      <c r="L375" s="2"/>
    </row>
    <row r="376" spans="1:12" customFormat="1" ht="16" x14ac:dyDescent="0.2">
      <c r="A376" t="s">
        <v>326</v>
      </c>
      <c r="B376" s="2">
        <f>INDEX(Parameters!$B$6:$AL$57,MATCH(Inventories!$B$348,Parameters!$A$6:$A$57,0),MATCH(Inventories!$A376,Parameters!$B$4:$AL$4,0))</f>
        <v>0</v>
      </c>
      <c r="C376" t="s">
        <v>317</v>
      </c>
      <c r="D376" s="2"/>
      <c r="E376" s="2"/>
      <c r="F376" s="2"/>
      <c r="G376" s="2"/>
      <c r="H376" s="2"/>
      <c r="I376" s="2"/>
      <c r="J376" s="2"/>
      <c r="K376" s="2"/>
      <c r="L376" s="2"/>
    </row>
    <row r="377" spans="1:12" customFormat="1" ht="16" x14ac:dyDescent="0.2">
      <c r="A377" t="s">
        <v>332</v>
      </c>
      <c r="B377" s="2">
        <f>INDEX(Parameters!$B$6:$AL$57,MATCH(Inventories!$B$348,Parameters!$A$6:$A$57,0),MATCH(Inventories!$A377,Parameters!$B$4:$AL$4,0))</f>
        <v>0</v>
      </c>
      <c r="C377" t="s">
        <v>8</v>
      </c>
      <c r="D377" s="2"/>
      <c r="E377" s="2"/>
      <c r="F377" s="2"/>
      <c r="G377" s="2"/>
      <c r="H377" s="2"/>
      <c r="I377" s="2"/>
      <c r="J377" s="2"/>
      <c r="K377" s="2"/>
      <c r="L377" s="2"/>
    </row>
    <row r="378" spans="1:12" customFormat="1" ht="16" x14ac:dyDescent="0.2">
      <c r="A378" t="s">
        <v>333</v>
      </c>
      <c r="B378" s="2">
        <f>INDEX(Parameters!$B$6:$AL$57,MATCH(Inventories!$B$348,Parameters!$A$6:$A$57,0),MATCH(Inventories!$A378,Parameters!$B$4:$AL$4,0))</f>
        <v>0</v>
      </c>
      <c r="C378" t="s">
        <v>8</v>
      </c>
      <c r="D378" s="2"/>
      <c r="E378" s="2"/>
      <c r="F378" s="2"/>
      <c r="G378" s="2"/>
      <c r="H378" s="2"/>
      <c r="I378" s="2"/>
      <c r="J378" s="2"/>
      <c r="K378" s="2"/>
      <c r="L378" s="2"/>
    </row>
    <row r="379" spans="1:12" customFormat="1" ht="16" x14ac:dyDescent="0.2">
      <c r="A379" t="s">
        <v>334</v>
      </c>
      <c r="B379" s="2">
        <f>INDEX(Parameters!$B$6:$AL$57,MATCH(Inventories!$B$348,Parameters!$A$6:$A$57,0),MATCH(Inventories!$A379,Parameters!$B$4:$AL$4,0))</f>
        <v>0</v>
      </c>
      <c r="C379" t="s">
        <v>8</v>
      </c>
      <c r="D379" s="2"/>
      <c r="E379" s="2"/>
      <c r="F379" s="2"/>
      <c r="G379" s="2"/>
      <c r="H379" s="2"/>
      <c r="I379" s="2"/>
      <c r="J379" s="2"/>
      <c r="K379" s="2"/>
      <c r="L379" s="2"/>
    </row>
    <row r="380" spans="1:12" customFormat="1" ht="16" x14ac:dyDescent="0.2">
      <c r="A380" t="s">
        <v>348</v>
      </c>
      <c r="B380" s="2">
        <f>INDEX(Parameters!$B$6:$AL$57,MATCH(Inventories!$B$348,Parameters!$A$6:$A$57,0),MATCH(Inventories!$A380,Parameters!$B$4:$AL$4,0))</f>
        <v>0</v>
      </c>
      <c r="C380" t="s">
        <v>314</v>
      </c>
      <c r="D380" s="2"/>
      <c r="E380" s="2"/>
      <c r="F380" s="2"/>
      <c r="G380" s="2"/>
      <c r="H380" s="2"/>
      <c r="I380" s="2"/>
      <c r="J380" s="2"/>
      <c r="K380" s="2"/>
      <c r="L380" s="2"/>
    </row>
    <row r="381" spans="1:12" customFormat="1" ht="16" x14ac:dyDescent="0.2">
      <c r="A381" t="s">
        <v>349</v>
      </c>
      <c r="B381" s="2">
        <f>INDEX(Parameters!$B$6:$AL$57,MATCH(Inventories!$B$348,Parameters!$A$6:$A$57,0),MATCH(Inventories!$A381,Parameters!$B$4:$AL$4,0))</f>
        <v>0</v>
      </c>
      <c r="C381" t="s">
        <v>314</v>
      </c>
      <c r="D381" s="2"/>
      <c r="E381" s="12"/>
      <c r="F381" s="2"/>
      <c r="G381" s="2"/>
      <c r="H381" s="2"/>
      <c r="I381" s="2"/>
      <c r="J381" s="2"/>
      <c r="K381" s="2"/>
      <c r="L381" s="2"/>
    </row>
    <row r="382" spans="1:12" customFormat="1" ht="16" x14ac:dyDescent="0.2">
      <c r="A382" t="s">
        <v>350</v>
      </c>
      <c r="B382" s="2">
        <f>INDEX(Parameters!$B$6:$AL$57,MATCH(Inventories!$B$348,Parameters!$A$6:$A$57,0),MATCH(Inventories!$A382,Parameters!$B$4:$AL$4,0))</f>
        <v>0</v>
      </c>
      <c r="C382" t="s">
        <v>314</v>
      </c>
      <c r="D382" s="2"/>
      <c r="E382" s="2"/>
      <c r="F382" s="2"/>
      <c r="G382" s="2"/>
      <c r="H382" s="2"/>
      <c r="I382" s="2"/>
      <c r="J382" s="2"/>
      <c r="K382" s="2"/>
      <c r="L382" s="2"/>
    </row>
    <row r="383" spans="1:12" customFormat="1" ht="16" x14ac:dyDescent="0.2">
      <c r="A383" t="s">
        <v>351</v>
      </c>
      <c r="B383" s="2">
        <f>INDEX(Parameters!$B$6:$AL$57,MATCH(Inventories!$B$348,Parameters!$A$6:$A$57,0),MATCH(Inventories!$A383,Parameters!$B$4:$AL$4,0))</f>
        <v>0</v>
      </c>
      <c r="C383" t="s">
        <v>8</v>
      </c>
      <c r="D383" s="2"/>
      <c r="E383" s="2"/>
      <c r="F383" s="2"/>
      <c r="G383" s="2"/>
      <c r="H383" s="2"/>
      <c r="I383" s="2"/>
      <c r="J383" s="2"/>
      <c r="K383" s="2"/>
      <c r="L383" s="2"/>
    </row>
    <row r="384" spans="1:12" customFormat="1" ht="16" x14ac:dyDescent="0.2">
      <c r="A384" t="s">
        <v>352</v>
      </c>
      <c r="B384" s="2">
        <f>INDEX(Parameters!$B$6:$AL$57,MATCH(Inventories!$B$348,Parameters!$A$6:$A$57,0),MATCH(Inventories!$A384,Parameters!$B$4:$AL$4,0))</f>
        <v>0</v>
      </c>
      <c r="C384" t="s">
        <v>8</v>
      </c>
      <c r="D384" s="2"/>
      <c r="E384" s="2"/>
      <c r="F384" s="2"/>
      <c r="G384" s="2"/>
      <c r="H384" s="2"/>
      <c r="I384" s="2"/>
      <c r="J384" s="2"/>
      <c r="K384" s="2"/>
      <c r="L384" s="2"/>
    </row>
    <row r="385" spans="1:12" customFormat="1" ht="16" x14ac:dyDescent="0.2">
      <c r="A385" t="s">
        <v>353</v>
      </c>
      <c r="B385" s="2">
        <f>INDEX(Parameters!$B$6:$AL$57,MATCH(Inventories!$B$348,Parameters!$A$6:$A$57,0),MATCH(Inventories!$A385,Parameters!$B$4:$AL$4,0))</f>
        <v>0</v>
      </c>
      <c r="C385" t="s">
        <v>8</v>
      </c>
      <c r="D385" s="2"/>
      <c r="E385" s="2"/>
      <c r="F385" s="2"/>
      <c r="G385" s="2"/>
      <c r="H385" s="2"/>
      <c r="I385" s="2"/>
      <c r="J385" s="2"/>
      <c r="K385" s="2"/>
      <c r="L385" s="2"/>
    </row>
    <row r="386" spans="1:12" customFormat="1" ht="16" x14ac:dyDescent="0.2">
      <c r="A386" t="s">
        <v>367</v>
      </c>
      <c r="B386" s="2">
        <f>INDEX(Parameters!$B$6:$AL$57,MATCH(Inventories!$B$348,Parameters!$A$6:$A$57,0),MATCH(Inventories!$A386,Parameters!$B$4:$AL$4,0))</f>
        <v>0</v>
      </c>
      <c r="C386" t="s">
        <v>338</v>
      </c>
      <c r="D386" s="2"/>
      <c r="E386" s="2"/>
      <c r="F386" s="2"/>
      <c r="G386" s="2"/>
      <c r="H386" s="2"/>
      <c r="I386" s="2"/>
      <c r="J386" s="2"/>
      <c r="K386" s="2"/>
      <c r="L386" s="2"/>
    </row>
    <row r="387" spans="1:12" customFormat="1" ht="16" x14ac:dyDescent="0.2">
      <c r="A387" t="s">
        <v>368</v>
      </c>
      <c r="B387" s="2">
        <f>INDEX(Parameters!$B$6:$AL$57,MATCH(Inventories!$B$348,Parameters!$A$6:$A$57,0),MATCH(Inventories!$A387,Parameters!$B$4:$AL$4,0))</f>
        <v>0</v>
      </c>
      <c r="C387" t="s">
        <v>338</v>
      </c>
      <c r="D387" s="2"/>
      <c r="E387" s="2"/>
      <c r="F387" s="2"/>
      <c r="G387" s="2"/>
      <c r="H387" s="2"/>
      <c r="I387" s="2"/>
      <c r="J387" s="2"/>
      <c r="K387" s="2"/>
      <c r="L387" s="2"/>
    </row>
    <row r="388" spans="1:12" customFormat="1" ht="16" x14ac:dyDescent="0.2">
      <c r="A388" t="s">
        <v>369</v>
      </c>
      <c r="B388" s="2">
        <f>INDEX(Parameters!$B$6:$AL$57,MATCH(Inventories!$B$348,Parameters!$A$6:$A$57,0),MATCH(Inventories!$A388,Parameters!$B$4:$AL$4,0))</f>
        <v>0</v>
      </c>
      <c r="C388" t="s">
        <v>338</v>
      </c>
      <c r="D388" s="2"/>
      <c r="E388" s="2"/>
      <c r="F388" s="2"/>
      <c r="G388" s="2"/>
      <c r="H388" s="2"/>
      <c r="I388" s="2"/>
      <c r="J388" s="2"/>
      <c r="K388" s="2"/>
      <c r="L388" s="2"/>
    </row>
    <row r="389" spans="1:12" customFormat="1" ht="16" x14ac:dyDescent="0.2">
      <c r="A389" t="s">
        <v>370</v>
      </c>
      <c r="B389" s="2">
        <f>INDEX(Parameters!$B$6:$AL$57,MATCH(Inventories!$B$348,Parameters!$A$6:$A$57,0),MATCH(Inventories!$A389,Parameters!$B$4:$AL$4,0))</f>
        <v>0</v>
      </c>
      <c r="C389" t="s">
        <v>338</v>
      </c>
      <c r="D389" s="2"/>
      <c r="E389" s="2"/>
      <c r="F389" s="2"/>
      <c r="G389" s="2"/>
      <c r="H389" s="2"/>
      <c r="I389" s="2"/>
      <c r="J389" s="2"/>
      <c r="K389" s="2"/>
      <c r="L389" s="2"/>
    </row>
    <row r="390" spans="1:12" customFormat="1" ht="16" x14ac:dyDescent="0.2">
      <c r="A390" t="s">
        <v>371</v>
      </c>
      <c r="B390" s="2">
        <f>INDEX(Parameters!$B$6:$AL$57,MATCH(Inventories!$B$348,Parameters!$A$6:$A$57,0),MATCH(Inventories!$A390,Parameters!$B$4:$AL$4,0))</f>
        <v>0</v>
      </c>
      <c r="C390" t="s">
        <v>338</v>
      </c>
      <c r="D390" s="2"/>
      <c r="E390" s="2"/>
      <c r="F390" s="2"/>
      <c r="G390" s="2"/>
      <c r="H390" s="2"/>
      <c r="I390" s="2"/>
      <c r="J390" s="2"/>
      <c r="K390" s="2"/>
      <c r="L390" s="2"/>
    </row>
    <row r="391" spans="1:12" customFormat="1" ht="16" x14ac:dyDescent="0.2">
      <c r="A391" t="s">
        <v>346</v>
      </c>
      <c r="B391" s="32">
        <f>INDEX(Parameters!$B$6:$AL$57,MATCH(Inventories!$B$348,Parameters!$A$6:$A$57,0),MATCH(Inventories!$A391,Parameters!$B$4:$AL$4,0))</f>
        <v>1.4516100000000001E-3</v>
      </c>
      <c r="C391" t="s">
        <v>347</v>
      </c>
      <c r="D391" s="2"/>
      <c r="E391" s="2"/>
      <c r="F391" s="2"/>
      <c r="G391" s="2"/>
      <c r="H391" s="2"/>
      <c r="I391" s="2"/>
      <c r="J391" s="2"/>
      <c r="K391" s="2"/>
      <c r="L391" s="2"/>
    </row>
    <row r="392" spans="1:12" customFormat="1" ht="16" x14ac:dyDescent="0.2">
      <c r="A392" t="s">
        <v>345</v>
      </c>
      <c r="B392" s="2">
        <f>INDEX(Parameters!$B$6:$AL$57,MATCH(Inventories!$B$348,Parameters!$A$6:$A$57,0),MATCH(Inventories!$A392,Parameters!$B$4:$AL$4,0))</f>
        <v>2.1756100000000001E-4</v>
      </c>
      <c r="C392" t="s">
        <v>347</v>
      </c>
      <c r="D392" s="2"/>
      <c r="E392" s="2"/>
      <c r="F392" s="2"/>
      <c r="G392" s="2"/>
      <c r="H392" s="2"/>
      <c r="I392" s="2"/>
      <c r="J392" s="2"/>
      <c r="K392" s="2"/>
      <c r="L392" s="2"/>
    </row>
    <row r="393" spans="1:12" customFormat="1" ht="16" x14ac:dyDescent="0.2">
      <c r="A393" s="1" t="s">
        <v>10</v>
      </c>
      <c r="J393" s="2"/>
    </row>
    <row r="394" spans="1:12" x14ac:dyDescent="0.2">
      <c r="A394" s="17" t="s">
        <v>11</v>
      </c>
      <c r="B394" s="17" t="s">
        <v>12</v>
      </c>
      <c r="C394" s="17" t="s">
        <v>3</v>
      </c>
      <c r="D394" s="17" t="s">
        <v>13</v>
      </c>
      <c r="E394" s="17" t="s">
        <v>8</v>
      </c>
      <c r="F394" s="17" t="s">
        <v>6</v>
      </c>
      <c r="G394" s="17" t="s">
        <v>5</v>
      </c>
      <c r="H394" s="17" t="s">
        <v>153</v>
      </c>
      <c r="I394" s="17" t="s">
        <v>181</v>
      </c>
      <c r="J394" s="17" t="s">
        <v>182</v>
      </c>
      <c r="K394" s="17" t="s">
        <v>183</v>
      </c>
      <c r="L394" s="17" t="s">
        <v>184</v>
      </c>
    </row>
    <row r="395" spans="1:12" customFormat="1" ht="16" x14ac:dyDescent="0.2">
      <c r="A395" t="s">
        <v>198</v>
      </c>
      <c r="B395">
        <v>1</v>
      </c>
      <c r="C395" t="s">
        <v>18</v>
      </c>
      <c r="E395" t="s">
        <v>17</v>
      </c>
      <c r="F395" t="s">
        <v>19</v>
      </c>
      <c r="J395" s="2"/>
    </row>
    <row r="396" spans="1:12" customFormat="1" ht="16" x14ac:dyDescent="0.2">
      <c r="A396" t="s">
        <v>202</v>
      </c>
      <c r="B396" s="3">
        <f>(B371/B359)/(B362/1000)</f>
        <v>7.2180451127819541E-6</v>
      </c>
      <c r="C396" t="s">
        <v>18</v>
      </c>
      <c r="E396" t="s">
        <v>9</v>
      </c>
      <c r="F396" t="s">
        <v>23</v>
      </c>
      <c r="G396" t="s">
        <v>203</v>
      </c>
      <c r="I396">
        <v>5</v>
      </c>
      <c r="J396" s="12">
        <f>B396</f>
        <v>7.2180451127819541E-6</v>
      </c>
      <c r="K396" s="3">
        <f>(B372/B361)/(B364/1000)</f>
        <v>3.114754098360656E-6</v>
      </c>
      <c r="L396" s="3">
        <f>(B373/B360)/(B363/1000)</f>
        <v>1.7666666666666668E-5</v>
      </c>
    </row>
    <row r="397" spans="1:12" customFormat="1" ht="16" x14ac:dyDescent="0.2">
      <c r="A397" t="s">
        <v>146</v>
      </c>
      <c r="B397" s="3">
        <f>(B368/B359)/(B362/1000)</f>
        <v>1.1022556390977444E-4</v>
      </c>
      <c r="C397" t="s">
        <v>18</v>
      </c>
      <c r="E397" t="s">
        <v>9</v>
      </c>
      <c r="F397" t="s">
        <v>23</v>
      </c>
      <c r="G397" t="s">
        <v>146</v>
      </c>
      <c r="I397">
        <v>5</v>
      </c>
      <c r="J397" s="12">
        <f>B397</f>
        <v>1.1022556390977444E-4</v>
      </c>
      <c r="K397" s="3">
        <f>(B369/B361)/(B364/1000)</f>
        <v>3.2786885245901642E-5</v>
      </c>
      <c r="L397" s="3">
        <f>(B370/B360)/(B363/1000)</f>
        <v>3.1833333333333334E-4</v>
      </c>
    </row>
    <row r="398" spans="1:12" customFormat="1" ht="16" x14ac:dyDescent="0.2">
      <c r="A398" s="2" t="s">
        <v>120</v>
      </c>
      <c r="B398" s="9">
        <f>1/43</f>
        <v>2.3255813953488372E-2</v>
      </c>
      <c r="C398" t="s">
        <v>27</v>
      </c>
      <c r="E398" t="s">
        <v>9</v>
      </c>
      <c r="F398" t="s">
        <v>23</v>
      </c>
      <c r="G398" t="s">
        <v>44</v>
      </c>
      <c r="J398" s="2"/>
    </row>
    <row r="399" spans="1:12" customFormat="1" ht="16" x14ac:dyDescent="0.2">
      <c r="A399" t="s">
        <v>45</v>
      </c>
      <c r="B399" s="3">
        <v>7.1455665432553858E-7</v>
      </c>
      <c r="D399" t="s">
        <v>14</v>
      </c>
      <c r="E399" t="s">
        <v>9</v>
      </c>
      <c r="F399" s="2" t="s">
        <v>15</v>
      </c>
      <c r="G399" s="3"/>
      <c r="J399" s="2"/>
    </row>
    <row r="400" spans="1:12" customFormat="1" ht="16" x14ac:dyDescent="0.2">
      <c r="A400" t="s">
        <v>46</v>
      </c>
      <c r="B400" s="3">
        <v>3.2468920124586623E-7</v>
      </c>
      <c r="D400" t="s">
        <v>14</v>
      </c>
      <c r="E400" t="s">
        <v>9</v>
      </c>
      <c r="F400" s="2" t="s">
        <v>15</v>
      </c>
      <c r="G400" s="3"/>
      <c r="J400" s="2"/>
    </row>
    <row r="401" spans="1:10" customFormat="1" ht="16" x14ac:dyDescent="0.2">
      <c r="A401" t="s">
        <v>47</v>
      </c>
      <c r="B401" s="3">
        <v>3.9534349472964383E-7</v>
      </c>
      <c r="D401" t="s">
        <v>14</v>
      </c>
      <c r="E401" t="s">
        <v>9</v>
      </c>
      <c r="F401" s="2" t="s">
        <v>15</v>
      </c>
      <c r="G401" s="3"/>
      <c r="J401" s="2"/>
    </row>
    <row r="402" spans="1:10" customFormat="1" ht="16" x14ac:dyDescent="0.2">
      <c r="A402" t="s">
        <v>48</v>
      </c>
      <c r="B402" s="3">
        <v>3.7209280955662761E-7</v>
      </c>
      <c r="D402" t="s">
        <v>14</v>
      </c>
      <c r="E402" t="s">
        <v>9</v>
      </c>
      <c r="F402" s="2" t="s">
        <v>15</v>
      </c>
      <c r="G402" s="3"/>
      <c r="J402" s="2"/>
    </row>
    <row r="403" spans="1:10" customFormat="1" ht="16" x14ac:dyDescent="0.2">
      <c r="A403" t="s">
        <v>49</v>
      </c>
      <c r="B403" s="3">
        <v>9.4995966427857817E-8</v>
      </c>
      <c r="D403" t="s">
        <v>14</v>
      </c>
      <c r="E403" t="s">
        <v>9</v>
      </c>
      <c r="F403" s="2" t="s">
        <v>15</v>
      </c>
      <c r="G403" s="3"/>
      <c r="J403" s="2"/>
    </row>
    <row r="404" spans="1:10" customFormat="1" ht="16" x14ac:dyDescent="0.2">
      <c r="A404" t="s">
        <v>50</v>
      </c>
      <c r="B404" s="3">
        <v>2.186743705223342E-7</v>
      </c>
      <c r="D404" t="s">
        <v>14</v>
      </c>
      <c r="E404" t="s">
        <v>9</v>
      </c>
      <c r="F404" s="2" t="s">
        <v>15</v>
      </c>
      <c r="G404" s="3"/>
      <c r="J404" s="2"/>
    </row>
    <row r="405" spans="1:10" customFormat="1" ht="16" x14ac:dyDescent="0.2">
      <c r="A405" t="s">
        <v>51</v>
      </c>
      <c r="B405" s="3">
        <v>1.2147463123534157E-8</v>
      </c>
      <c r="D405" t="s">
        <v>14</v>
      </c>
      <c r="E405" t="s">
        <v>9</v>
      </c>
      <c r="F405" s="2" t="s">
        <v>15</v>
      </c>
      <c r="G405" s="3"/>
      <c r="J405" s="2"/>
    </row>
    <row r="406" spans="1:10" customFormat="1" ht="16" x14ac:dyDescent="0.2">
      <c r="A406" t="s">
        <v>52</v>
      </c>
      <c r="B406" s="3">
        <v>2.3255800597289225E-10</v>
      </c>
      <c r="D406" t="s">
        <v>14</v>
      </c>
      <c r="E406" t="s">
        <v>9</v>
      </c>
      <c r="F406" s="2" t="s">
        <v>15</v>
      </c>
      <c r="G406" s="3"/>
      <c r="J406" s="2"/>
    </row>
    <row r="407" spans="1:10" customFormat="1" ht="16" x14ac:dyDescent="0.2">
      <c r="A407" t="s">
        <v>53</v>
      </c>
      <c r="B407" s="9">
        <f>B398*3.15</f>
        <v>7.3255813953488375E-2</v>
      </c>
      <c r="D407" t="s">
        <v>14</v>
      </c>
      <c r="E407" t="s">
        <v>9</v>
      </c>
      <c r="F407" s="2" t="s">
        <v>15</v>
      </c>
      <c r="G407" s="3"/>
      <c r="J407" s="2"/>
    </row>
    <row r="408" spans="1:10" customFormat="1" ht="16" x14ac:dyDescent="0.2">
      <c r="A408" t="s">
        <v>54</v>
      </c>
      <c r="B408" s="3">
        <v>2.1069404153243686E-5</v>
      </c>
      <c r="D408" t="s">
        <v>14</v>
      </c>
      <c r="E408" t="s">
        <v>9</v>
      </c>
      <c r="F408" s="2" t="s">
        <v>15</v>
      </c>
      <c r="G408" s="3"/>
      <c r="J408" s="2"/>
    </row>
    <row r="409" spans="1:10" customFormat="1" ht="16" x14ac:dyDescent="0.2">
      <c r="A409" t="s">
        <v>55</v>
      </c>
      <c r="B409" s="3">
        <v>1.1627900298644613E-9</v>
      </c>
      <c r="D409" t="s">
        <v>14</v>
      </c>
      <c r="E409" t="s">
        <v>9</v>
      </c>
      <c r="F409" s="2" t="s">
        <v>15</v>
      </c>
      <c r="G409" s="3"/>
      <c r="J409" s="2"/>
    </row>
    <row r="410" spans="1:10" customFormat="1" ht="16" x14ac:dyDescent="0.2">
      <c r="A410" t="s">
        <v>56</v>
      </c>
      <c r="B410" s="3">
        <v>2.3255800597289222E-12</v>
      </c>
      <c r="D410" t="s">
        <v>14</v>
      </c>
      <c r="E410" t="s">
        <v>9</v>
      </c>
      <c r="F410" s="2" t="s">
        <v>15</v>
      </c>
      <c r="G410" s="3"/>
      <c r="J410" s="2"/>
    </row>
    <row r="411" spans="1:10" customFormat="1" ht="16" x14ac:dyDescent="0.2">
      <c r="A411" t="s">
        <v>57</v>
      </c>
      <c r="B411" s="3">
        <v>3.9534861015391682E-8</v>
      </c>
      <c r="D411" t="s">
        <v>14</v>
      </c>
      <c r="E411" t="s">
        <v>9</v>
      </c>
      <c r="F411" s="2" t="s">
        <v>15</v>
      </c>
      <c r="G411" s="3"/>
      <c r="J411" s="2"/>
    </row>
    <row r="412" spans="1:10" customFormat="1" ht="16" x14ac:dyDescent="0.2">
      <c r="A412" t="s">
        <v>152</v>
      </c>
      <c r="B412" s="3">
        <v>7.1789570411210658E-8</v>
      </c>
      <c r="D412" t="s">
        <v>14</v>
      </c>
      <c r="E412" t="s">
        <v>9</v>
      </c>
      <c r="F412" s="2" t="s">
        <v>15</v>
      </c>
      <c r="G412" s="3"/>
      <c r="J412" s="2"/>
    </row>
    <row r="413" spans="1:10" customFormat="1" ht="16" x14ac:dyDescent="0.2">
      <c r="A413" t="s">
        <v>58</v>
      </c>
      <c r="B413" s="3">
        <v>1.1627900298644611E-6</v>
      </c>
      <c r="D413" t="s">
        <v>14</v>
      </c>
      <c r="E413" t="s">
        <v>9</v>
      </c>
      <c r="F413" s="2" t="s">
        <v>15</v>
      </c>
      <c r="G413" s="3"/>
      <c r="J413" s="2"/>
    </row>
    <row r="414" spans="1:10" customFormat="1" ht="16" x14ac:dyDescent="0.2">
      <c r="A414" t="s">
        <v>59</v>
      </c>
      <c r="B414" s="3">
        <v>3.646242366932188E-8</v>
      </c>
      <c r="D414" t="s">
        <v>14</v>
      </c>
      <c r="E414" t="s">
        <v>9</v>
      </c>
      <c r="F414" s="2" t="s">
        <v>15</v>
      </c>
      <c r="G414" s="3"/>
      <c r="J414" s="2"/>
    </row>
    <row r="415" spans="1:10" customFormat="1" ht="16" x14ac:dyDescent="0.2">
      <c r="A415" t="s">
        <v>60</v>
      </c>
      <c r="B415" s="3">
        <v>1.2114072625668476E-6</v>
      </c>
      <c r="D415" t="s">
        <v>14</v>
      </c>
      <c r="E415" t="s">
        <v>9</v>
      </c>
      <c r="F415" s="2" t="s">
        <v>15</v>
      </c>
      <c r="G415" s="3"/>
      <c r="J415" s="2"/>
    </row>
    <row r="416" spans="1:10" customFormat="1" ht="16" x14ac:dyDescent="0.2">
      <c r="A416" t="s">
        <v>61</v>
      </c>
      <c r="B416" s="3">
        <v>1.3252688602888143E-6</v>
      </c>
      <c r="D416" t="s">
        <v>14</v>
      </c>
      <c r="E416" t="s">
        <v>9</v>
      </c>
      <c r="F416" s="2" t="s">
        <v>15</v>
      </c>
      <c r="G416" s="3"/>
      <c r="J416" s="2"/>
    </row>
    <row r="417" spans="1:10" customFormat="1" ht="16" x14ac:dyDescent="0.2">
      <c r="A417" t="s">
        <v>62</v>
      </c>
      <c r="B417" s="3">
        <v>2.2087814338146904E-8</v>
      </c>
      <c r="D417" t="s">
        <v>14</v>
      </c>
      <c r="E417" t="s">
        <v>9</v>
      </c>
      <c r="F417" s="2" t="s">
        <v>15</v>
      </c>
      <c r="G417" s="3"/>
      <c r="J417" s="2"/>
    </row>
    <row r="418" spans="1:10" customFormat="1" ht="16" x14ac:dyDescent="0.2">
      <c r="A418" t="s">
        <v>63</v>
      </c>
      <c r="B418" s="3">
        <v>1.9186035492763611E-15</v>
      </c>
      <c r="D418" t="s">
        <v>14</v>
      </c>
      <c r="E418" t="s">
        <v>9</v>
      </c>
      <c r="F418" s="2" t="s">
        <v>15</v>
      </c>
      <c r="G418" s="3"/>
      <c r="J418" s="2"/>
    </row>
    <row r="419" spans="1:10" customFormat="1" ht="16" x14ac:dyDescent="0.2">
      <c r="A419" t="s">
        <v>64</v>
      </c>
      <c r="B419" s="3">
        <v>4.6511601194578451E-13</v>
      </c>
      <c r="D419" t="s">
        <v>14</v>
      </c>
      <c r="E419" t="s">
        <v>9</v>
      </c>
      <c r="F419" s="2" t="s">
        <v>15</v>
      </c>
      <c r="G419" s="3"/>
      <c r="J419" s="2"/>
    </row>
    <row r="420" spans="1:10" customFormat="1" ht="16" x14ac:dyDescent="0.2">
      <c r="A420" t="s">
        <v>65</v>
      </c>
      <c r="B420" s="3">
        <v>6.6447090752701953E-7</v>
      </c>
      <c r="D420" t="s">
        <v>14</v>
      </c>
      <c r="E420" t="s">
        <v>9</v>
      </c>
      <c r="F420" s="2" t="s">
        <v>15</v>
      </c>
      <c r="G420" s="3"/>
      <c r="J420" s="2"/>
    </row>
    <row r="421" spans="1:10" customFormat="1" ht="16" x14ac:dyDescent="0.2">
      <c r="A421" t="s">
        <v>66</v>
      </c>
      <c r="B421" s="3">
        <v>1.3252688602888143E-7</v>
      </c>
      <c r="D421" t="s">
        <v>14</v>
      </c>
      <c r="E421" t="s">
        <v>9</v>
      </c>
      <c r="F421" s="2" t="s">
        <v>15</v>
      </c>
      <c r="G421" s="3"/>
      <c r="J421" s="2"/>
    </row>
    <row r="422" spans="1:10" customFormat="1" ht="16" x14ac:dyDescent="0.2">
      <c r="A422" t="s">
        <v>67</v>
      </c>
      <c r="B422" s="3">
        <v>5.8566933256401625E-6</v>
      </c>
      <c r="D422" t="s">
        <v>14</v>
      </c>
      <c r="E422" t="s">
        <v>9</v>
      </c>
      <c r="F422" s="2" t="s">
        <v>15</v>
      </c>
      <c r="G422" s="3"/>
      <c r="J422" s="2"/>
    </row>
    <row r="423" spans="1:10" customFormat="1" ht="16" x14ac:dyDescent="0.2">
      <c r="A423" t="s">
        <v>68</v>
      </c>
      <c r="B423" s="3">
        <v>1.6279060418102458E-9</v>
      </c>
      <c r="D423" t="s">
        <v>14</v>
      </c>
      <c r="E423" t="s">
        <v>9</v>
      </c>
      <c r="F423" s="2" t="s">
        <v>15</v>
      </c>
      <c r="G423" s="3"/>
      <c r="J423" s="2"/>
    </row>
    <row r="424" spans="1:10" customFormat="1" ht="16" x14ac:dyDescent="0.2">
      <c r="A424" t="s">
        <v>69</v>
      </c>
      <c r="B424" s="31">
        <f>B391/1000</f>
        <v>1.4516100000000001E-6</v>
      </c>
      <c r="D424" t="s">
        <v>14</v>
      </c>
      <c r="E424" t="s">
        <v>9</v>
      </c>
      <c r="F424" s="2" t="s">
        <v>15</v>
      </c>
      <c r="G424" s="3"/>
      <c r="J424" s="2"/>
    </row>
    <row r="425" spans="1:10" customFormat="1" ht="16" x14ac:dyDescent="0.2">
      <c r="A425" t="s">
        <v>70</v>
      </c>
      <c r="B425" s="3">
        <v>4.2883696301401334E-9</v>
      </c>
      <c r="D425" t="s">
        <v>14</v>
      </c>
      <c r="E425" t="s">
        <v>9</v>
      </c>
      <c r="F425" s="2" t="s">
        <v>15</v>
      </c>
      <c r="G425" s="3"/>
      <c r="J425" s="2"/>
    </row>
    <row r="426" spans="1:10" customFormat="1" ht="16" x14ac:dyDescent="0.2">
      <c r="A426" t="s">
        <v>71</v>
      </c>
      <c r="B426" s="3">
        <f>B392/1000</f>
        <v>2.1756100000000002E-7</v>
      </c>
      <c r="D426" t="s">
        <v>14</v>
      </c>
      <c r="E426" t="s">
        <v>9</v>
      </c>
      <c r="F426" s="2" t="s">
        <v>15</v>
      </c>
      <c r="G426" s="3"/>
      <c r="J426" s="2"/>
    </row>
    <row r="427" spans="1:10" customFormat="1" ht="16" x14ac:dyDescent="0.2">
      <c r="A427" t="s">
        <v>72</v>
      </c>
      <c r="B427" s="3">
        <v>4.417562867629381E-9</v>
      </c>
      <c r="D427" t="s">
        <v>14</v>
      </c>
      <c r="E427" t="s">
        <v>9</v>
      </c>
      <c r="F427" s="2" t="s">
        <v>15</v>
      </c>
      <c r="G427" s="3"/>
      <c r="J427" s="2"/>
    </row>
    <row r="428" spans="1:10" customFormat="1" ht="16" x14ac:dyDescent="0.2">
      <c r="A428" t="s">
        <v>73</v>
      </c>
      <c r="B428" s="3">
        <v>1.2147463123534157E-8</v>
      </c>
      <c r="D428" t="s">
        <v>14</v>
      </c>
      <c r="E428" t="s">
        <v>9</v>
      </c>
      <c r="F428" s="2" t="s">
        <v>15</v>
      </c>
      <c r="G428" s="3"/>
      <c r="J428" s="2"/>
    </row>
    <row r="429" spans="1:10" customFormat="1" ht="16" x14ac:dyDescent="0.2">
      <c r="A429" t="s">
        <v>74</v>
      </c>
      <c r="B429" s="3">
        <v>3.9768082958024133E-7</v>
      </c>
      <c r="D429" t="s">
        <v>14</v>
      </c>
      <c r="E429" t="s">
        <v>9</v>
      </c>
      <c r="F429" s="2" t="s">
        <v>15</v>
      </c>
      <c r="G429" s="3"/>
      <c r="J429" s="2"/>
    </row>
    <row r="430" spans="1:10" customFormat="1" ht="16" x14ac:dyDescent="0.2">
      <c r="A430" t="s">
        <v>75</v>
      </c>
      <c r="B430" s="3">
        <v>2.3255800597289225E-10</v>
      </c>
      <c r="D430" t="s">
        <v>14</v>
      </c>
      <c r="E430" t="s">
        <v>9</v>
      </c>
      <c r="F430" s="2" t="s">
        <v>15</v>
      </c>
      <c r="G430" s="3"/>
      <c r="J430" s="2"/>
    </row>
    <row r="431" spans="1:10" customFormat="1" ht="16" x14ac:dyDescent="0.2">
      <c r="A431" t="s">
        <v>76</v>
      </c>
      <c r="B431" s="3">
        <v>4.0869969387591558E-8</v>
      </c>
      <c r="D431" t="s">
        <v>14</v>
      </c>
      <c r="E431" t="s">
        <v>9</v>
      </c>
      <c r="F431" s="2" t="s">
        <v>15</v>
      </c>
      <c r="G431" s="3"/>
      <c r="J431" s="2"/>
    </row>
    <row r="432" spans="1:10" customFormat="1" ht="16" x14ac:dyDescent="0.2">
      <c r="A432" t="s">
        <v>77</v>
      </c>
      <c r="B432" s="3">
        <v>4.651160119457845E-7</v>
      </c>
      <c r="D432" t="s">
        <v>14</v>
      </c>
      <c r="E432" t="s">
        <v>9</v>
      </c>
      <c r="F432" s="2" t="s">
        <v>15</v>
      </c>
      <c r="G432" s="3"/>
      <c r="J432" s="2"/>
    </row>
    <row r="433" spans="1:12" customFormat="1" ht="16" x14ac:dyDescent="0.2">
      <c r="A433" t="s">
        <v>78</v>
      </c>
      <c r="B433" s="3">
        <v>7.619711612948033E-8</v>
      </c>
      <c r="D433" t="s">
        <v>14</v>
      </c>
      <c r="E433" t="s">
        <v>9</v>
      </c>
      <c r="F433" s="2" t="s">
        <v>15</v>
      </c>
      <c r="G433" s="3"/>
      <c r="J433" s="2"/>
    </row>
    <row r="434" spans="1:12" customFormat="1" ht="16" x14ac:dyDescent="0.2">
      <c r="A434" t="s">
        <v>79</v>
      </c>
      <c r="B434" s="3">
        <v>2.3255800597289226E-8</v>
      </c>
      <c r="D434" t="s">
        <v>14</v>
      </c>
      <c r="E434" t="s">
        <v>9</v>
      </c>
      <c r="F434" s="2" t="s">
        <v>15</v>
      </c>
      <c r="G434" s="3"/>
      <c r="J434" s="2"/>
    </row>
    <row r="435" spans="1:12" customFormat="1" ht="16" x14ac:dyDescent="0.2">
      <c r="A435" t="s">
        <v>80</v>
      </c>
      <c r="B435" s="3">
        <v>6.7382024692940973E-8</v>
      </c>
      <c r="D435" t="s">
        <v>14</v>
      </c>
      <c r="E435" t="s">
        <v>9</v>
      </c>
      <c r="F435" s="2" t="s">
        <v>15</v>
      </c>
      <c r="G435" s="3"/>
      <c r="J435" s="2"/>
    </row>
    <row r="436" spans="1:12" customFormat="1" ht="16" x14ac:dyDescent="0.2">
      <c r="A436" t="s">
        <v>81</v>
      </c>
      <c r="B436" s="3">
        <v>2.9821053643838246E-8</v>
      </c>
      <c r="D436" t="s">
        <v>14</v>
      </c>
      <c r="E436" t="s">
        <v>9</v>
      </c>
      <c r="F436" s="2" t="s">
        <v>15</v>
      </c>
      <c r="G436" s="3"/>
      <c r="J436" s="2"/>
    </row>
    <row r="437" spans="1:12" customFormat="1" ht="16" x14ac:dyDescent="0.2">
      <c r="B437" s="3"/>
      <c r="J437" s="2"/>
    </row>
    <row r="438" spans="1:12" x14ac:dyDescent="0.2">
      <c r="A438" s="17" t="s">
        <v>2</v>
      </c>
      <c r="B438" s="17" t="s">
        <v>258</v>
      </c>
    </row>
    <row r="439" spans="1:12" customFormat="1" ht="16" x14ac:dyDescent="0.2">
      <c r="A439" t="s">
        <v>153</v>
      </c>
      <c r="B439" t="s">
        <v>199</v>
      </c>
      <c r="J439" s="2"/>
    </row>
    <row r="440" spans="1:12" customFormat="1" ht="16" x14ac:dyDescent="0.2">
      <c r="A440" t="s">
        <v>200</v>
      </c>
      <c r="B440" t="s">
        <v>201</v>
      </c>
      <c r="J440" s="2"/>
    </row>
    <row r="441" spans="1:12" customFormat="1" ht="16" x14ac:dyDescent="0.2">
      <c r="A441" t="s">
        <v>3</v>
      </c>
      <c r="B441" t="s">
        <v>18</v>
      </c>
      <c r="J441" s="2"/>
    </row>
    <row r="442" spans="1:12" customFormat="1" ht="16" x14ac:dyDescent="0.2">
      <c r="A442" t="s">
        <v>4</v>
      </c>
      <c r="B442">
        <v>1</v>
      </c>
      <c r="J442" s="2"/>
    </row>
    <row r="443" spans="1:12" customFormat="1" ht="16" x14ac:dyDescent="0.2">
      <c r="A443" t="s">
        <v>5</v>
      </c>
      <c r="B443" t="s">
        <v>1</v>
      </c>
      <c r="J443" s="2"/>
    </row>
    <row r="444" spans="1:12" customFormat="1" ht="16" x14ac:dyDescent="0.2">
      <c r="A444" t="s">
        <v>6</v>
      </c>
      <c r="B444" t="s">
        <v>7</v>
      </c>
      <c r="J444" s="2"/>
    </row>
    <row r="445" spans="1:12" customFormat="1" ht="16" x14ac:dyDescent="0.2">
      <c r="A445" t="s">
        <v>8</v>
      </c>
      <c r="B445" t="s">
        <v>17</v>
      </c>
      <c r="J445" s="2"/>
    </row>
    <row r="446" spans="1:12" customFormat="1" ht="16" x14ac:dyDescent="0.2">
      <c r="A446" t="s">
        <v>354</v>
      </c>
      <c r="B446" s="2">
        <f>INDEX(Parameters!$B$6:$AL$57,MATCH(Inventories!$B$438,Parameters!$A$6:$A$57,0),MATCH(Inventories!$A446,Parameters!$B$4:$AL$4,0))</f>
        <v>245</v>
      </c>
      <c r="C446" t="s">
        <v>314</v>
      </c>
      <c r="D446" s="2"/>
      <c r="E446" s="2"/>
      <c r="F446" s="2"/>
      <c r="G446" s="2"/>
      <c r="H446" s="2"/>
      <c r="I446" s="2"/>
      <c r="J446" s="2"/>
      <c r="K446" s="2"/>
      <c r="L446" s="2"/>
    </row>
    <row r="447" spans="1:12" customFormat="1" ht="16" x14ac:dyDescent="0.2">
      <c r="A447" t="s">
        <v>355</v>
      </c>
      <c r="B447" s="2">
        <f>INDEX(Parameters!$B$6:$AL$57,MATCH(Inventories!$B$438,Parameters!$A$6:$A$57,0),MATCH(Inventories!$A447,Parameters!$B$4:$AL$4,0))</f>
        <v>125</v>
      </c>
      <c r="C447" t="s">
        <v>314</v>
      </c>
      <c r="D447" s="2"/>
      <c r="E447" s="2"/>
      <c r="F447" s="2"/>
      <c r="G447" s="2"/>
      <c r="H447" s="2"/>
      <c r="I447" s="2"/>
      <c r="J447" s="2"/>
      <c r="K447" s="2"/>
      <c r="L447" s="2"/>
    </row>
    <row r="448" spans="1:12" customFormat="1" ht="16" x14ac:dyDescent="0.2">
      <c r="A448" t="s">
        <v>356</v>
      </c>
      <c r="B448" s="2">
        <f>INDEX(Parameters!$B$6:$AL$57,MATCH(Inventories!$B$438,Parameters!$A$6:$A$57,0),MATCH(Inventories!$A448,Parameters!$B$4:$AL$4,0))</f>
        <v>323</v>
      </c>
      <c r="C448" t="s">
        <v>314</v>
      </c>
      <c r="D448" s="2"/>
      <c r="E448" s="2"/>
      <c r="F448" s="2"/>
      <c r="G448" s="2"/>
      <c r="H448" s="2"/>
      <c r="I448" s="2"/>
      <c r="J448" s="2"/>
      <c r="K448" s="2"/>
      <c r="L448" s="2"/>
    </row>
    <row r="449" spans="1:12" customFormat="1" ht="16" x14ac:dyDescent="0.2">
      <c r="A449" t="s">
        <v>318</v>
      </c>
      <c r="B449" s="24">
        <f>INDEX(Parameters!$B$6:$AL$57,MATCH(Inventories!$B$438,Parameters!$A$6:$A$57,0),MATCH(Inventories!$A449,Parameters!$B$4:$AL$4,0))</f>
        <v>700000</v>
      </c>
      <c r="C449" t="s">
        <v>315</v>
      </c>
      <c r="D449" s="2"/>
      <c r="E449" s="2"/>
      <c r="F449" s="2"/>
      <c r="G449" s="2"/>
      <c r="H449" s="2"/>
      <c r="I449" s="2"/>
      <c r="J449" s="2"/>
      <c r="K449" s="2"/>
      <c r="L449" s="2"/>
    </row>
    <row r="450" spans="1:12" customFormat="1" ht="16" x14ac:dyDescent="0.2">
      <c r="A450" t="s">
        <v>319</v>
      </c>
      <c r="B450" s="24">
        <f>INDEX(Parameters!$B$6:$AL$57,MATCH(Inventories!$B$438,Parameters!$A$6:$A$57,0),MATCH(Inventories!$A450,Parameters!$B$4:$AL$4,0))</f>
        <v>500000</v>
      </c>
      <c r="C450" t="s">
        <v>315</v>
      </c>
      <c r="D450" s="2"/>
      <c r="E450" s="2"/>
      <c r="F450" s="2"/>
      <c r="G450" s="2"/>
      <c r="H450" s="2"/>
      <c r="I450" s="2"/>
      <c r="J450" s="2"/>
      <c r="K450" s="2"/>
      <c r="L450" s="2"/>
    </row>
    <row r="451" spans="1:12" customFormat="1" ht="16" x14ac:dyDescent="0.2">
      <c r="A451" t="s">
        <v>320</v>
      </c>
      <c r="B451" s="24">
        <f>INDEX(Parameters!$B$6:$AL$57,MATCH(Inventories!$B$438,Parameters!$A$6:$A$57,0),MATCH(Inventories!$A451,Parameters!$B$4:$AL$4,0))</f>
        <v>1000000</v>
      </c>
      <c r="C451" t="s">
        <v>315</v>
      </c>
      <c r="D451" s="2"/>
      <c r="E451" s="2"/>
      <c r="F451" s="2"/>
      <c r="G451" s="2"/>
      <c r="H451" s="2"/>
      <c r="I451" s="2"/>
      <c r="J451" s="2"/>
      <c r="K451" s="2"/>
      <c r="L451" s="2"/>
    </row>
    <row r="452" spans="1:12" customFormat="1" ht="16" x14ac:dyDescent="0.2">
      <c r="A452" t="s">
        <v>321</v>
      </c>
      <c r="B452" s="2">
        <f>INDEX(Parameters!$B$6:$AL$57,MATCH(Inventories!$B$438,Parameters!$A$6:$A$57,0),MATCH(Inventories!$A452,Parameters!$B$4:$AL$4,0))</f>
        <v>9500</v>
      </c>
      <c r="C452" t="s">
        <v>316</v>
      </c>
      <c r="D452" s="2"/>
      <c r="E452" s="2"/>
      <c r="F452" s="2"/>
      <c r="G452" s="2"/>
      <c r="H452" s="2"/>
      <c r="I452" s="2"/>
      <c r="J452" s="2"/>
      <c r="K452" s="2"/>
      <c r="L452" s="2"/>
    </row>
    <row r="453" spans="1:12" customFormat="1" ht="16" x14ac:dyDescent="0.2">
      <c r="A453" t="s">
        <v>322</v>
      </c>
      <c r="B453" s="2">
        <f>INDEX(Parameters!$B$6:$AL$57,MATCH(Inventories!$B$438,Parameters!$A$6:$A$57,0),MATCH(Inventories!$A453,Parameters!$B$4:$AL$4,0))</f>
        <v>6000</v>
      </c>
      <c r="C453" t="s">
        <v>316</v>
      </c>
      <c r="D453" s="2"/>
      <c r="E453" s="2"/>
      <c r="F453" s="2"/>
      <c r="G453" s="2"/>
      <c r="H453" s="2"/>
      <c r="I453" s="2"/>
      <c r="J453" s="2"/>
      <c r="K453" s="2"/>
      <c r="L453" s="2"/>
    </row>
    <row r="454" spans="1:12" customFormat="1" ht="16" x14ac:dyDescent="0.2">
      <c r="A454" t="s">
        <v>323</v>
      </c>
      <c r="B454" s="2">
        <f>INDEX(Parameters!$B$6:$AL$57,MATCH(Inventories!$B$438,Parameters!$A$6:$A$57,0),MATCH(Inventories!$A454,Parameters!$B$4:$AL$4,0))</f>
        <v>12200</v>
      </c>
      <c r="C454" t="s">
        <v>316</v>
      </c>
      <c r="D454" s="2"/>
      <c r="E454" s="2"/>
      <c r="F454" s="2"/>
      <c r="G454" s="2"/>
      <c r="H454" s="2"/>
      <c r="I454" s="2"/>
      <c r="J454" s="2"/>
      <c r="K454" s="2"/>
      <c r="L454" s="2"/>
    </row>
    <row r="455" spans="1:12" customFormat="1" ht="16" x14ac:dyDescent="0.2">
      <c r="A455" t="s">
        <v>339</v>
      </c>
      <c r="B455" s="2">
        <f>INDEX(Parameters!$B$6:$AL$57,MATCH(Inventories!$B$438,Parameters!$A$6:$A$57,0),MATCH(Inventories!$A455,Parameters!$B$4:$AL$4,0))</f>
        <v>0</v>
      </c>
      <c r="C455" t="s">
        <v>338</v>
      </c>
      <c r="D455" s="2"/>
      <c r="E455" s="2"/>
      <c r="F455" s="2"/>
      <c r="G455" s="2"/>
      <c r="H455" s="2"/>
      <c r="I455" s="2"/>
      <c r="J455" s="2"/>
      <c r="K455" s="2"/>
      <c r="L455" s="2"/>
    </row>
    <row r="456" spans="1:12" customFormat="1" ht="16" x14ac:dyDescent="0.2">
      <c r="A456" t="s">
        <v>340</v>
      </c>
      <c r="B456" s="2">
        <f>INDEX(Parameters!$B$6:$AL$57,MATCH(Inventories!$B$438,Parameters!$A$6:$A$57,0),MATCH(Inventories!$A456,Parameters!$B$4:$AL$4,0))</f>
        <v>0</v>
      </c>
      <c r="C456" t="s">
        <v>338</v>
      </c>
      <c r="D456" s="2"/>
      <c r="E456" s="2"/>
      <c r="F456" s="2"/>
      <c r="G456" s="2"/>
      <c r="H456" s="2"/>
      <c r="I456" s="2"/>
      <c r="J456" s="2"/>
      <c r="K456" s="2"/>
      <c r="L456" s="2"/>
    </row>
    <row r="457" spans="1:12" customFormat="1" ht="16" x14ac:dyDescent="0.2">
      <c r="A457" t="s">
        <v>341</v>
      </c>
      <c r="B457" s="2">
        <f>INDEX(Parameters!$B$6:$AL$57,MATCH(Inventories!$B$438,Parameters!$A$6:$A$57,0),MATCH(Inventories!$A457,Parameters!$B$4:$AL$4,0))</f>
        <v>0</v>
      </c>
      <c r="C457" t="s">
        <v>338</v>
      </c>
      <c r="D457" s="2"/>
      <c r="E457" s="2"/>
      <c r="F457" s="2"/>
      <c r="G457" s="2"/>
      <c r="H457" s="2"/>
      <c r="I457" s="2"/>
      <c r="J457" s="2"/>
      <c r="K457" s="2"/>
      <c r="L457" s="2"/>
    </row>
    <row r="458" spans="1:12" customFormat="1" ht="16" x14ac:dyDescent="0.2">
      <c r="A458" t="s">
        <v>342</v>
      </c>
      <c r="B458" s="2">
        <f>INDEX(Parameters!$B$6:$AL$57,MATCH(Inventories!$B$438,Parameters!$A$6:$A$57,0),MATCH(Inventories!$A458,Parameters!$B$4:$AL$4,0))</f>
        <v>733</v>
      </c>
      <c r="C458" t="s">
        <v>338</v>
      </c>
      <c r="D458" s="2"/>
      <c r="E458" s="2"/>
      <c r="F458" s="2"/>
      <c r="G458" s="2"/>
      <c r="H458" s="2"/>
      <c r="I458" s="2"/>
      <c r="J458" s="2"/>
      <c r="K458" s="2"/>
      <c r="L458" s="2"/>
    </row>
    <row r="459" spans="1:12" customFormat="1" ht="16" x14ac:dyDescent="0.2">
      <c r="A459" t="s">
        <v>343</v>
      </c>
      <c r="B459" s="2">
        <f>INDEX(Parameters!$B$6:$AL$57,MATCH(Inventories!$B$438,Parameters!$A$6:$A$57,0),MATCH(Inventories!$A459,Parameters!$B$4:$AL$4,0))</f>
        <v>400</v>
      </c>
      <c r="C459" t="s">
        <v>338</v>
      </c>
      <c r="D459" s="2"/>
      <c r="E459" s="2"/>
      <c r="F459" s="2"/>
      <c r="G459" s="2"/>
      <c r="H459" s="2"/>
      <c r="I459" s="2"/>
      <c r="J459" s="2"/>
      <c r="K459" s="2"/>
      <c r="L459" s="2"/>
    </row>
    <row r="460" spans="1:12" customFormat="1" ht="16" x14ac:dyDescent="0.2">
      <c r="A460" t="s">
        <v>344</v>
      </c>
      <c r="B460" s="2">
        <f>INDEX(Parameters!$B$6:$AL$57,MATCH(Inventories!$B$438,Parameters!$A$6:$A$57,0),MATCH(Inventories!$A460,Parameters!$B$4:$AL$4,0))</f>
        <v>955</v>
      </c>
      <c r="C460" t="s">
        <v>338</v>
      </c>
      <c r="D460" s="2"/>
      <c r="E460" s="2"/>
      <c r="F460" s="2"/>
      <c r="G460" s="2"/>
      <c r="H460" s="2"/>
      <c r="I460" s="2"/>
      <c r="J460" s="2"/>
      <c r="K460" s="2"/>
      <c r="L460" s="2"/>
    </row>
    <row r="461" spans="1:12" customFormat="1" ht="16" x14ac:dyDescent="0.2">
      <c r="A461" t="s">
        <v>335</v>
      </c>
      <c r="B461" s="2">
        <f>INDEX(Parameters!$B$6:$AL$57,MATCH(Inventories!$B$438,Parameters!$A$6:$A$57,0),MATCH(Inventories!$A461,Parameters!$B$4:$AL$4,0))</f>
        <v>48</v>
      </c>
      <c r="C461" t="s">
        <v>338</v>
      </c>
      <c r="D461" s="2"/>
      <c r="E461" s="2"/>
      <c r="F461" s="2"/>
      <c r="G461" s="2"/>
      <c r="H461" s="2"/>
      <c r="I461" s="2"/>
      <c r="J461" s="2"/>
      <c r="K461" s="2"/>
      <c r="L461" s="2"/>
    </row>
    <row r="462" spans="1:12" customFormat="1" ht="16" x14ac:dyDescent="0.2">
      <c r="A462" t="s">
        <v>336</v>
      </c>
      <c r="B462" s="2">
        <f>INDEX(Parameters!$B$6:$AL$57,MATCH(Inventories!$B$438,Parameters!$A$6:$A$57,0),MATCH(Inventories!$A462,Parameters!$B$4:$AL$4,0))</f>
        <v>38</v>
      </c>
      <c r="C462" t="s">
        <v>338</v>
      </c>
      <c r="D462" s="2"/>
      <c r="E462" s="2"/>
      <c r="F462" s="2"/>
      <c r="G462" s="2"/>
      <c r="H462" s="2"/>
      <c r="I462" s="2"/>
      <c r="J462" s="2"/>
      <c r="K462" s="2"/>
      <c r="L462" s="2"/>
    </row>
    <row r="463" spans="1:12" customFormat="1" ht="16" x14ac:dyDescent="0.2">
      <c r="A463" t="s">
        <v>337</v>
      </c>
      <c r="B463" s="2">
        <f>INDEX(Parameters!$B$6:$AL$57,MATCH(Inventories!$B$438,Parameters!$A$6:$A$57,0),MATCH(Inventories!$A463,Parameters!$B$4:$AL$4,0))</f>
        <v>53</v>
      </c>
      <c r="C463" t="s">
        <v>338</v>
      </c>
      <c r="D463" s="2"/>
      <c r="E463" s="2"/>
      <c r="F463" s="2"/>
      <c r="G463" s="2"/>
      <c r="H463" s="2"/>
      <c r="I463" s="2"/>
      <c r="J463" s="2"/>
      <c r="K463" s="2"/>
      <c r="L463" s="2"/>
    </row>
    <row r="464" spans="1:12" customFormat="1" ht="16" x14ac:dyDescent="0.2">
      <c r="A464" t="s">
        <v>324</v>
      </c>
      <c r="B464" s="2">
        <f>INDEX(Parameters!$B$6:$AL$57,MATCH(Inventories!$B$438,Parameters!$A$6:$A$57,0),MATCH(Inventories!$A464,Parameters!$B$4:$AL$4,0))</f>
        <v>0</v>
      </c>
      <c r="C464" t="s">
        <v>317</v>
      </c>
      <c r="D464" s="2"/>
      <c r="E464" s="2"/>
      <c r="F464" s="2"/>
      <c r="G464" s="2"/>
      <c r="H464" s="2"/>
      <c r="I464" s="2"/>
      <c r="J464" s="2"/>
      <c r="K464" s="2"/>
      <c r="L464" s="2"/>
    </row>
    <row r="465" spans="1:12" customFormat="1" ht="16" x14ac:dyDescent="0.2">
      <c r="A465" t="s">
        <v>325</v>
      </c>
      <c r="B465" s="2">
        <f>INDEX(Parameters!$B$6:$AL$57,MATCH(Inventories!$B$438,Parameters!$A$6:$A$57,0),MATCH(Inventories!$A465,Parameters!$B$4:$AL$4,0))</f>
        <v>0</v>
      </c>
      <c r="C465" t="s">
        <v>317</v>
      </c>
      <c r="D465" s="2"/>
      <c r="E465" s="2"/>
      <c r="F465" s="2"/>
      <c r="G465" s="2"/>
      <c r="H465" s="2"/>
      <c r="I465" s="2"/>
      <c r="J465" s="2"/>
      <c r="K465" s="2"/>
      <c r="L465" s="2"/>
    </row>
    <row r="466" spans="1:12" customFormat="1" ht="16" x14ac:dyDescent="0.2">
      <c r="A466" t="s">
        <v>326</v>
      </c>
      <c r="B466" s="2">
        <f>INDEX(Parameters!$B$6:$AL$57,MATCH(Inventories!$B$438,Parameters!$A$6:$A$57,0),MATCH(Inventories!$A466,Parameters!$B$4:$AL$4,0))</f>
        <v>0</v>
      </c>
      <c r="C466" t="s">
        <v>317</v>
      </c>
      <c r="D466" s="2"/>
      <c r="E466" s="2"/>
      <c r="F466" s="2"/>
      <c r="G466" s="2"/>
      <c r="H466" s="2"/>
      <c r="I466" s="2"/>
      <c r="J466" s="2"/>
      <c r="K466" s="2"/>
      <c r="L466" s="2"/>
    </row>
    <row r="467" spans="1:12" customFormat="1" ht="16" x14ac:dyDescent="0.2">
      <c r="A467" t="s">
        <v>332</v>
      </c>
      <c r="B467" s="2">
        <f>INDEX(Parameters!$B$6:$AL$57,MATCH(Inventories!$B$438,Parameters!$A$6:$A$57,0),MATCH(Inventories!$A467,Parameters!$B$4:$AL$4,0))</f>
        <v>0</v>
      </c>
      <c r="C467" t="s">
        <v>8</v>
      </c>
      <c r="D467" s="2"/>
      <c r="E467" s="2"/>
      <c r="F467" s="2"/>
      <c r="G467" s="2"/>
      <c r="H467" s="2"/>
      <c r="I467" s="2"/>
      <c r="J467" s="2"/>
      <c r="K467" s="2"/>
      <c r="L467" s="2"/>
    </row>
    <row r="468" spans="1:12" customFormat="1" ht="16" x14ac:dyDescent="0.2">
      <c r="A468" t="s">
        <v>333</v>
      </c>
      <c r="B468" s="2">
        <f>INDEX(Parameters!$B$6:$AL$57,MATCH(Inventories!$B$438,Parameters!$A$6:$A$57,0),MATCH(Inventories!$A468,Parameters!$B$4:$AL$4,0))</f>
        <v>0</v>
      </c>
      <c r="C468" t="s">
        <v>8</v>
      </c>
      <c r="D468" s="2"/>
      <c r="E468" s="2"/>
      <c r="F468" s="2"/>
      <c r="G468" s="2"/>
      <c r="H468" s="2"/>
      <c r="I468" s="2"/>
      <c r="J468" s="2"/>
      <c r="K468" s="2"/>
      <c r="L468" s="2"/>
    </row>
    <row r="469" spans="1:12" customFormat="1" ht="16" x14ac:dyDescent="0.2">
      <c r="A469" t="s">
        <v>334</v>
      </c>
      <c r="B469" s="2">
        <f>INDEX(Parameters!$B$6:$AL$57,MATCH(Inventories!$B$438,Parameters!$A$6:$A$57,0),MATCH(Inventories!$A469,Parameters!$B$4:$AL$4,0))</f>
        <v>0</v>
      </c>
      <c r="C469" t="s">
        <v>8</v>
      </c>
      <c r="D469" s="2"/>
      <c r="E469" s="2"/>
      <c r="F469" s="2"/>
      <c r="G469" s="2"/>
      <c r="H469" s="2"/>
      <c r="I469" s="2"/>
      <c r="J469" s="2"/>
      <c r="K469" s="2"/>
      <c r="L469" s="2"/>
    </row>
    <row r="470" spans="1:12" customFormat="1" ht="16" x14ac:dyDescent="0.2">
      <c r="A470" t="s">
        <v>348</v>
      </c>
      <c r="B470" s="2">
        <f>INDEX(Parameters!$B$6:$AL$57,MATCH(Inventories!$B$438,Parameters!$A$6:$A$57,0),MATCH(Inventories!$A470,Parameters!$B$4:$AL$4,0))</f>
        <v>0</v>
      </c>
      <c r="C470" t="s">
        <v>314</v>
      </c>
      <c r="D470" s="2"/>
      <c r="E470" s="2"/>
      <c r="F470" s="2"/>
      <c r="G470" s="2"/>
      <c r="H470" s="2"/>
      <c r="I470" s="2"/>
      <c r="J470" s="2"/>
      <c r="K470" s="2"/>
      <c r="L470" s="2"/>
    </row>
    <row r="471" spans="1:12" customFormat="1" ht="16" x14ac:dyDescent="0.2">
      <c r="A471" t="s">
        <v>349</v>
      </c>
      <c r="B471" s="2">
        <f>INDEX(Parameters!$B$6:$AL$57,MATCH(Inventories!$B$438,Parameters!$A$6:$A$57,0),MATCH(Inventories!$A471,Parameters!$B$4:$AL$4,0))</f>
        <v>0</v>
      </c>
      <c r="C471" t="s">
        <v>314</v>
      </c>
      <c r="D471" s="2"/>
      <c r="E471" s="12"/>
      <c r="F471" s="2"/>
      <c r="G471" s="2"/>
      <c r="H471" s="2"/>
      <c r="I471" s="2"/>
      <c r="J471" s="2"/>
      <c r="K471" s="2"/>
      <c r="L471" s="2"/>
    </row>
    <row r="472" spans="1:12" customFormat="1" ht="16" x14ac:dyDescent="0.2">
      <c r="A472" t="s">
        <v>350</v>
      </c>
      <c r="B472" s="2">
        <f>INDEX(Parameters!$B$6:$AL$57,MATCH(Inventories!$B$438,Parameters!$A$6:$A$57,0),MATCH(Inventories!$A472,Parameters!$B$4:$AL$4,0))</f>
        <v>0</v>
      </c>
      <c r="C472" t="s">
        <v>314</v>
      </c>
      <c r="D472" s="2"/>
      <c r="E472" s="2"/>
      <c r="F472" s="2"/>
      <c r="G472" s="2"/>
      <c r="H472" s="2"/>
      <c r="I472" s="2"/>
      <c r="J472" s="2"/>
      <c r="K472" s="2"/>
      <c r="L472" s="2"/>
    </row>
    <row r="473" spans="1:12" customFormat="1" ht="16" x14ac:dyDescent="0.2">
      <c r="A473" t="s">
        <v>351</v>
      </c>
      <c r="B473" s="2">
        <f>INDEX(Parameters!$B$6:$AL$57,MATCH(Inventories!$B$438,Parameters!$A$6:$A$57,0),MATCH(Inventories!$A473,Parameters!$B$4:$AL$4,0))</f>
        <v>0</v>
      </c>
      <c r="C473" t="s">
        <v>8</v>
      </c>
      <c r="D473" s="2"/>
      <c r="E473" s="2"/>
      <c r="F473" s="2"/>
      <c r="G473" s="2"/>
      <c r="H473" s="2"/>
      <c r="I473" s="2"/>
      <c r="J473" s="2"/>
      <c r="K473" s="2"/>
      <c r="L473" s="2"/>
    </row>
    <row r="474" spans="1:12" customFormat="1" ht="16" x14ac:dyDescent="0.2">
      <c r="A474" t="s">
        <v>352</v>
      </c>
      <c r="B474" s="2">
        <f>INDEX(Parameters!$B$6:$AL$57,MATCH(Inventories!$B$438,Parameters!$A$6:$A$57,0),MATCH(Inventories!$A474,Parameters!$B$4:$AL$4,0))</f>
        <v>0</v>
      </c>
      <c r="C474" t="s">
        <v>8</v>
      </c>
      <c r="D474" s="2"/>
      <c r="E474" s="2"/>
      <c r="F474" s="2"/>
      <c r="G474" s="2"/>
      <c r="H474" s="2"/>
      <c r="I474" s="2"/>
      <c r="J474" s="2"/>
      <c r="K474" s="2"/>
      <c r="L474" s="2"/>
    </row>
    <row r="475" spans="1:12" customFormat="1" ht="16" x14ac:dyDescent="0.2">
      <c r="A475" t="s">
        <v>353</v>
      </c>
      <c r="B475" s="2">
        <f>INDEX(Parameters!$B$6:$AL$57,MATCH(Inventories!$B$438,Parameters!$A$6:$A$57,0),MATCH(Inventories!$A475,Parameters!$B$4:$AL$4,0))</f>
        <v>0</v>
      </c>
      <c r="C475" t="s">
        <v>8</v>
      </c>
      <c r="D475" s="2"/>
      <c r="E475" s="2"/>
      <c r="F475" s="2"/>
      <c r="G475" s="2"/>
      <c r="H475" s="2"/>
      <c r="I475" s="2"/>
      <c r="J475" s="2"/>
      <c r="K475" s="2"/>
      <c r="L475" s="2"/>
    </row>
    <row r="476" spans="1:12" customFormat="1" ht="16" x14ac:dyDescent="0.2">
      <c r="A476" t="s">
        <v>367</v>
      </c>
      <c r="B476" s="2">
        <f>INDEX(Parameters!$B$6:$AL$57,MATCH(Inventories!$B$438,Parameters!$A$6:$A$57,0),MATCH(Inventories!$A476,Parameters!$B$4:$AL$4,0))</f>
        <v>0</v>
      </c>
      <c r="C476" t="s">
        <v>338</v>
      </c>
      <c r="D476" s="2"/>
      <c r="E476" s="2"/>
      <c r="F476" s="2"/>
      <c r="G476" s="2"/>
      <c r="H476" s="2"/>
      <c r="I476" s="2"/>
      <c r="J476" s="2"/>
      <c r="K476" s="2"/>
      <c r="L476" s="2"/>
    </row>
    <row r="477" spans="1:12" customFormat="1" ht="16" x14ac:dyDescent="0.2">
      <c r="A477" t="s">
        <v>368</v>
      </c>
      <c r="B477" s="2">
        <f>INDEX(Parameters!$B$6:$AL$57,MATCH(Inventories!$B$438,Parameters!$A$6:$A$57,0),MATCH(Inventories!$A477,Parameters!$B$4:$AL$4,0))</f>
        <v>0</v>
      </c>
      <c r="C477" t="s">
        <v>338</v>
      </c>
      <c r="D477" s="2"/>
      <c r="E477" s="2"/>
      <c r="F477" s="2"/>
      <c r="G477" s="2"/>
      <c r="H477" s="2"/>
      <c r="I477" s="2"/>
      <c r="J477" s="2"/>
      <c r="K477" s="2"/>
      <c r="L477" s="2"/>
    </row>
    <row r="478" spans="1:12" customFormat="1" ht="16" x14ac:dyDescent="0.2">
      <c r="A478" t="s">
        <v>369</v>
      </c>
      <c r="B478" s="2">
        <f>INDEX(Parameters!$B$6:$AL$57,MATCH(Inventories!$B$438,Parameters!$A$6:$A$57,0),MATCH(Inventories!$A478,Parameters!$B$4:$AL$4,0))</f>
        <v>0</v>
      </c>
      <c r="C478" t="s">
        <v>338</v>
      </c>
      <c r="D478" s="2"/>
      <c r="E478" s="2"/>
      <c r="F478" s="2"/>
      <c r="G478" s="2"/>
      <c r="H478" s="2"/>
      <c r="I478" s="2"/>
      <c r="J478" s="2"/>
      <c r="K478" s="2"/>
      <c r="L478" s="2"/>
    </row>
    <row r="479" spans="1:12" customFormat="1" ht="16" x14ac:dyDescent="0.2">
      <c r="A479" t="s">
        <v>370</v>
      </c>
      <c r="B479" s="2">
        <f>INDEX(Parameters!$B$6:$AL$57,MATCH(Inventories!$B$438,Parameters!$A$6:$A$57,0),MATCH(Inventories!$A479,Parameters!$B$4:$AL$4,0))</f>
        <v>0</v>
      </c>
      <c r="C479" t="s">
        <v>338</v>
      </c>
      <c r="D479" s="2"/>
      <c r="E479" s="2"/>
      <c r="F479" s="2"/>
      <c r="G479" s="2"/>
      <c r="H479" s="2"/>
      <c r="I479" s="2"/>
      <c r="J479" s="2"/>
      <c r="K479" s="2"/>
      <c r="L479" s="2"/>
    </row>
    <row r="480" spans="1:12" customFormat="1" ht="16" x14ac:dyDescent="0.2">
      <c r="A480" t="s">
        <v>371</v>
      </c>
      <c r="B480" s="2">
        <f>INDEX(Parameters!$B$6:$AL$57,MATCH(Inventories!$B$438,Parameters!$A$6:$A$57,0),MATCH(Inventories!$A480,Parameters!$B$4:$AL$4,0))</f>
        <v>0</v>
      </c>
      <c r="C480" t="s">
        <v>338</v>
      </c>
      <c r="D480" s="2"/>
      <c r="E480" s="2"/>
      <c r="F480" s="2"/>
      <c r="G480" s="2"/>
      <c r="H480" s="2"/>
      <c r="I480" s="2"/>
      <c r="J480" s="2"/>
      <c r="K480" s="2"/>
      <c r="L480" s="2"/>
    </row>
    <row r="481" spans="1:12" customFormat="1" ht="16" x14ac:dyDescent="0.2">
      <c r="A481" t="s">
        <v>346</v>
      </c>
      <c r="B481" s="32">
        <f>INDEX(Parameters!$B$6:$AL$57,MATCH(Inventories!$B$438,Parameters!$A$6:$A$57,0),MATCH(Inventories!$A481,Parameters!$B$4:$AL$4,0))</f>
        <v>1.4516100000000001E-3</v>
      </c>
      <c r="C481" t="s">
        <v>347</v>
      </c>
      <c r="D481" s="2"/>
      <c r="E481" s="2"/>
      <c r="F481" s="2"/>
      <c r="G481" s="2"/>
      <c r="H481" s="2"/>
      <c r="I481" s="2"/>
      <c r="J481" s="2"/>
      <c r="K481" s="2"/>
      <c r="L481" s="2"/>
    </row>
    <row r="482" spans="1:12" customFormat="1" ht="16" x14ac:dyDescent="0.2">
      <c r="A482" t="s">
        <v>345</v>
      </c>
      <c r="B482" s="32">
        <f>INDEX(Parameters!$B$6:$AL$57,MATCH(Inventories!$B$438,Parameters!$A$6:$A$57,0),MATCH(Inventories!$A482,Parameters!$B$4:$AL$4,0))</f>
        <v>2.1756100000000001E-4</v>
      </c>
      <c r="C482" t="s">
        <v>347</v>
      </c>
      <c r="D482" s="2"/>
      <c r="E482" s="2"/>
      <c r="F482" s="2"/>
      <c r="G482" s="2"/>
      <c r="H482" s="2"/>
      <c r="I482" s="2"/>
      <c r="J482" s="2"/>
      <c r="K482" s="2"/>
      <c r="L482" s="2"/>
    </row>
    <row r="483" spans="1:12" customFormat="1" ht="16" x14ac:dyDescent="0.2">
      <c r="A483" s="1" t="s">
        <v>10</v>
      </c>
      <c r="J483" s="2"/>
    </row>
    <row r="484" spans="1:12" x14ac:dyDescent="0.2">
      <c r="A484" s="17" t="s">
        <v>11</v>
      </c>
      <c r="B484" s="17" t="s">
        <v>12</v>
      </c>
      <c r="C484" s="17" t="s">
        <v>3</v>
      </c>
      <c r="D484" s="17" t="s">
        <v>13</v>
      </c>
      <c r="E484" s="17" t="s">
        <v>8</v>
      </c>
      <c r="F484" s="17" t="s">
        <v>6</v>
      </c>
      <c r="G484" s="17" t="s">
        <v>5</v>
      </c>
      <c r="H484" s="17" t="s">
        <v>153</v>
      </c>
      <c r="I484" s="17" t="s">
        <v>181</v>
      </c>
      <c r="J484" s="17" t="s">
        <v>182</v>
      </c>
      <c r="K484" s="17" t="s">
        <v>183</v>
      </c>
      <c r="L484" s="17" t="s">
        <v>184</v>
      </c>
    </row>
    <row r="485" spans="1:12" customFormat="1" ht="16" x14ac:dyDescent="0.2">
      <c r="A485" t="s">
        <v>258</v>
      </c>
      <c r="B485">
        <v>1</v>
      </c>
      <c r="C485" t="s">
        <v>18</v>
      </c>
      <c r="E485" t="s">
        <v>17</v>
      </c>
      <c r="F485" t="s">
        <v>19</v>
      </c>
      <c r="J485" s="2"/>
    </row>
    <row r="486" spans="1:12" customFormat="1" ht="16" x14ac:dyDescent="0.2">
      <c r="A486" t="s">
        <v>202</v>
      </c>
      <c r="B486" s="3">
        <f>(B461/B449)/(B452/1000)</f>
        <v>7.2180451127819541E-6</v>
      </c>
      <c r="C486" t="s">
        <v>18</v>
      </c>
      <c r="E486" t="s">
        <v>9</v>
      </c>
      <c r="F486" t="s">
        <v>23</v>
      </c>
      <c r="G486" t="s">
        <v>203</v>
      </c>
      <c r="I486">
        <v>5</v>
      </c>
      <c r="J486" s="12">
        <f>B486</f>
        <v>7.2180451127819541E-6</v>
      </c>
      <c r="K486" s="3">
        <f>(B462/B451)/(B454/1000)</f>
        <v>3.114754098360656E-6</v>
      </c>
      <c r="L486" s="3">
        <f>(B463/B450)/(B453/1000)</f>
        <v>1.7666666666666668E-5</v>
      </c>
    </row>
    <row r="487" spans="1:12" customFormat="1" ht="16" x14ac:dyDescent="0.2">
      <c r="A487" t="s">
        <v>146</v>
      </c>
      <c r="B487" s="3">
        <f>(B458/B449)/(B452/1000)</f>
        <v>1.1022556390977444E-4</v>
      </c>
      <c r="C487" t="s">
        <v>18</v>
      </c>
      <c r="E487" t="s">
        <v>9</v>
      </c>
      <c r="F487" t="s">
        <v>23</v>
      </c>
      <c r="G487" t="s">
        <v>146</v>
      </c>
      <c r="I487">
        <v>5</v>
      </c>
      <c r="J487" s="12">
        <f>B487</f>
        <v>1.1022556390977444E-4</v>
      </c>
      <c r="K487" s="3">
        <f>(B459/B451)/(B454/1000)</f>
        <v>3.2786885245901642E-5</v>
      </c>
      <c r="L487" s="3">
        <f>(B460/B450)/(B453/1000)</f>
        <v>3.1833333333333334E-4</v>
      </c>
    </row>
    <row r="488" spans="1:12" customFormat="1" ht="16" x14ac:dyDescent="0.2">
      <c r="A488" s="2" t="s">
        <v>177</v>
      </c>
      <c r="B488" s="8">
        <f>1/43</f>
        <v>2.3255813953488372E-2</v>
      </c>
      <c r="C488" t="s">
        <v>18</v>
      </c>
      <c r="E488" t="s">
        <v>9</v>
      </c>
      <c r="F488" t="s">
        <v>23</v>
      </c>
      <c r="G488" t="s">
        <v>178</v>
      </c>
      <c r="J488" s="2"/>
    </row>
    <row r="489" spans="1:12" customFormat="1" ht="16" x14ac:dyDescent="0.2">
      <c r="A489" t="s">
        <v>45</v>
      </c>
      <c r="B489" s="3">
        <v>7.1455665432553858E-7</v>
      </c>
      <c r="D489" t="s">
        <v>14</v>
      </c>
      <c r="E489" t="s">
        <v>9</v>
      </c>
      <c r="F489" s="2" t="s">
        <v>15</v>
      </c>
      <c r="G489" s="3"/>
      <c r="J489" s="2"/>
    </row>
    <row r="490" spans="1:12" customFormat="1" ht="16" x14ac:dyDescent="0.2">
      <c r="A490" t="s">
        <v>46</v>
      </c>
      <c r="B490" s="3">
        <v>3.2468920124586623E-7</v>
      </c>
      <c r="D490" t="s">
        <v>14</v>
      </c>
      <c r="E490" t="s">
        <v>9</v>
      </c>
      <c r="F490" s="2" t="s">
        <v>15</v>
      </c>
      <c r="G490" s="3"/>
      <c r="J490" s="2"/>
    </row>
    <row r="491" spans="1:12" customFormat="1" ht="16" x14ac:dyDescent="0.2">
      <c r="A491" t="s">
        <v>47</v>
      </c>
      <c r="B491" s="3">
        <v>3.9534349472964383E-7</v>
      </c>
      <c r="D491" t="s">
        <v>14</v>
      </c>
      <c r="E491" t="s">
        <v>9</v>
      </c>
      <c r="F491" s="2" t="s">
        <v>15</v>
      </c>
      <c r="G491" s="3"/>
      <c r="J491" s="2"/>
    </row>
    <row r="492" spans="1:12" customFormat="1" ht="16" x14ac:dyDescent="0.2">
      <c r="A492" t="s">
        <v>48</v>
      </c>
      <c r="B492" s="3">
        <v>3.7209280955662761E-7</v>
      </c>
      <c r="D492" t="s">
        <v>14</v>
      </c>
      <c r="E492" t="s">
        <v>9</v>
      </c>
      <c r="F492" s="2" t="s">
        <v>15</v>
      </c>
      <c r="G492" s="3"/>
      <c r="J492" s="2"/>
    </row>
    <row r="493" spans="1:12" customFormat="1" ht="16" x14ac:dyDescent="0.2">
      <c r="A493" t="s">
        <v>49</v>
      </c>
      <c r="B493" s="3">
        <v>9.4995966427857817E-8</v>
      </c>
      <c r="D493" t="s">
        <v>14</v>
      </c>
      <c r="E493" t="s">
        <v>9</v>
      </c>
      <c r="F493" s="2" t="s">
        <v>15</v>
      </c>
      <c r="G493" s="3"/>
      <c r="J493" s="2"/>
    </row>
    <row r="494" spans="1:12" customFormat="1" ht="16" x14ac:dyDescent="0.2">
      <c r="A494" t="s">
        <v>50</v>
      </c>
      <c r="B494" s="3">
        <v>2.186743705223342E-7</v>
      </c>
      <c r="D494" t="s">
        <v>14</v>
      </c>
      <c r="E494" t="s">
        <v>9</v>
      </c>
      <c r="F494" s="2" t="s">
        <v>15</v>
      </c>
      <c r="G494" s="3"/>
      <c r="J494" s="2"/>
    </row>
    <row r="495" spans="1:12" customFormat="1" ht="16" x14ac:dyDescent="0.2">
      <c r="A495" t="s">
        <v>51</v>
      </c>
      <c r="B495" s="3">
        <v>1.2147463123534157E-8</v>
      </c>
      <c r="D495" t="s">
        <v>14</v>
      </c>
      <c r="E495" t="s">
        <v>9</v>
      </c>
      <c r="F495" s="2" t="s">
        <v>15</v>
      </c>
      <c r="G495" s="3"/>
      <c r="J495" s="2"/>
    </row>
    <row r="496" spans="1:12" customFormat="1" ht="16" x14ac:dyDescent="0.2">
      <c r="A496" t="s">
        <v>52</v>
      </c>
      <c r="B496" s="3">
        <v>2.3255800597289225E-10</v>
      </c>
      <c r="D496" t="s">
        <v>14</v>
      </c>
      <c r="E496" t="s">
        <v>9</v>
      </c>
      <c r="F496" s="2" t="s">
        <v>15</v>
      </c>
      <c r="G496" s="3"/>
      <c r="J496" s="2"/>
    </row>
    <row r="497" spans="1:10" customFormat="1" ht="16" x14ac:dyDescent="0.2">
      <c r="A497" t="s">
        <v>123</v>
      </c>
      <c r="B497" s="8">
        <f>B488*3.15</f>
        <v>7.3255813953488375E-2</v>
      </c>
      <c r="D497" t="s">
        <v>14</v>
      </c>
      <c r="E497" t="s">
        <v>9</v>
      </c>
      <c r="F497" s="2" t="s">
        <v>15</v>
      </c>
      <c r="G497" s="3"/>
      <c r="J497" s="2"/>
    </row>
    <row r="498" spans="1:10" customFormat="1" ht="16" x14ac:dyDescent="0.2">
      <c r="A498" t="s">
        <v>124</v>
      </c>
      <c r="B498" s="3">
        <v>2.1069404153243686E-5</v>
      </c>
      <c r="D498" t="s">
        <v>14</v>
      </c>
      <c r="E498" t="s">
        <v>9</v>
      </c>
      <c r="F498" s="2" t="s">
        <v>15</v>
      </c>
      <c r="G498" s="3"/>
      <c r="J498" s="2"/>
    </row>
    <row r="499" spans="1:10" customFormat="1" ht="16" x14ac:dyDescent="0.2">
      <c r="A499" t="s">
        <v>55</v>
      </c>
      <c r="B499" s="3">
        <v>1.1627900298644613E-9</v>
      </c>
      <c r="D499" t="s">
        <v>14</v>
      </c>
      <c r="E499" t="s">
        <v>9</v>
      </c>
      <c r="F499" s="2" t="s">
        <v>15</v>
      </c>
      <c r="G499" s="3"/>
      <c r="J499" s="2"/>
    </row>
    <row r="500" spans="1:10" customFormat="1" ht="16" x14ac:dyDescent="0.2">
      <c r="A500" t="s">
        <v>56</v>
      </c>
      <c r="B500" s="3">
        <v>2.3255800597289222E-12</v>
      </c>
      <c r="D500" t="s">
        <v>14</v>
      </c>
      <c r="E500" t="s">
        <v>9</v>
      </c>
      <c r="F500" s="2" t="s">
        <v>15</v>
      </c>
      <c r="G500" s="3"/>
      <c r="J500" s="2"/>
    </row>
    <row r="501" spans="1:10" customFormat="1" ht="16" x14ac:dyDescent="0.2">
      <c r="A501" t="s">
        <v>57</v>
      </c>
      <c r="B501" s="3">
        <v>3.9534861015391682E-8</v>
      </c>
      <c r="D501" t="s">
        <v>14</v>
      </c>
      <c r="E501" t="s">
        <v>9</v>
      </c>
      <c r="F501" s="2" t="s">
        <v>15</v>
      </c>
      <c r="G501" s="3"/>
      <c r="J501" s="2"/>
    </row>
    <row r="502" spans="1:10" customFormat="1" ht="16" x14ac:dyDescent="0.2">
      <c r="A502" t="s">
        <v>152</v>
      </c>
      <c r="B502" s="3">
        <v>7.1789570411210658E-8</v>
      </c>
      <c r="D502" t="s">
        <v>14</v>
      </c>
      <c r="E502" t="s">
        <v>9</v>
      </c>
      <c r="F502" s="2" t="s">
        <v>15</v>
      </c>
      <c r="G502" s="3"/>
      <c r="J502" s="2"/>
    </row>
    <row r="503" spans="1:10" customFormat="1" ht="16" x14ac:dyDescent="0.2">
      <c r="A503" t="s">
        <v>58</v>
      </c>
      <c r="B503" s="3">
        <v>1.1627900298644611E-6</v>
      </c>
      <c r="D503" t="s">
        <v>14</v>
      </c>
      <c r="E503" t="s">
        <v>9</v>
      </c>
      <c r="F503" s="2" t="s">
        <v>15</v>
      </c>
      <c r="G503" s="3"/>
      <c r="J503" s="2"/>
    </row>
    <row r="504" spans="1:10" customFormat="1" ht="16" x14ac:dyDescent="0.2">
      <c r="A504" t="s">
        <v>59</v>
      </c>
      <c r="B504" s="3">
        <v>3.646242366932188E-8</v>
      </c>
      <c r="D504" t="s">
        <v>14</v>
      </c>
      <c r="E504" t="s">
        <v>9</v>
      </c>
      <c r="F504" s="2" t="s">
        <v>15</v>
      </c>
      <c r="G504" s="3"/>
      <c r="J504" s="2"/>
    </row>
    <row r="505" spans="1:10" customFormat="1" ht="16" x14ac:dyDescent="0.2">
      <c r="A505" t="s">
        <v>60</v>
      </c>
      <c r="B505" s="3">
        <v>1.2114072625668476E-6</v>
      </c>
      <c r="D505" t="s">
        <v>14</v>
      </c>
      <c r="E505" t="s">
        <v>9</v>
      </c>
      <c r="F505" s="2" t="s">
        <v>15</v>
      </c>
      <c r="G505" s="3"/>
      <c r="J505" s="2"/>
    </row>
    <row r="506" spans="1:10" customFormat="1" ht="16" x14ac:dyDescent="0.2">
      <c r="A506" t="s">
        <v>61</v>
      </c>
      <c r="B506" s="3">
        <v>1.3252688602888143E-6</v>
      </c>
      <c r="D506" t="s">
        <v>14</v>
      </c>
      <c r="E506" t="s">
        <v>9</v>
      </c>
      <c r="F506" s="2" t="s">
        <v>15</v>
      </c>
      <c r="G506" s="3"/>
      <c r="J506" s="2"/>
    </row>
    <row r="507" spans="1:10" customFormat="1" ht="16" x14ac:dyDescent="0.2">
      <c r="A507" t="s">
        <v>62</v>
      </c>
      <c r="B507" s="3">
        <v>2.2087814338146904E-8</v>
      </c>
      <c r="D507" t="s">
        <v>14</v>
      </c>
      <c r="E507" t="s">
        <v>9</v>
      </c>
      <c r="F507" s="2" t="s">
        <v>15</v>
      </c>
      <c r="G507" s="3"/>
      <c r="J507" s="2"/>
    </row>
    <row r="508" spans="1:10" customFormat="1" ht="16" x14ac:dyDescent="0.2">
      <c r="A508" t="s">
        <v>63</v>
      </c>
      <c r="B508" s="3">
        <v>1.9186035492763611E-15</v>
      </c>
      <c r="D508" t="s">
        <v>14</v>
      </c>
      <c r="E508" t="s">
        <v>9</v>
      </c>
      <c r="F508" s="2" t="s">
        <v>15</v>
      </c>
      <c r="G508" s="3"/>
      <c r="J508" s="2"/>
    </row>
    <row r="509" spans="1:10" customFormat="1" ht="16" x14ac:dyDescent="0.2">
      <c r="A509" t="s">
        <v>64</v>
      </c>
      <c r="B509" s="3">
        <v>4.6511601194578451E-13</v>
      </c>
      <c r="D509" t="s">
        <v>14</v>
      </c>
      <c r="E509" t="s">
        <v>9</v>
      </c>
      <c r="F509" s="2" t="s">
        <v>15</v>
      </c>
      <c r="G509" s="3"/>
      <c r="J509" s="2"/>
    </row>
    <row r="510" spans="1:10" customFormat="1" ht="16" x14ac:dyDescent="0.2">
      <c r="A510" t="s">
        <v>179</v>
      </c>
      <c r="B510" s="3">
        <v>6.6447090752701953E-7</v>
      </c>
      <c r="D510" t="s">
        <v>14</v>
      </c>
      <c r="E510" t="s">
        <v>9</v>
      </c>
      <c r="F510" s="2" t="s">
        <v>15</v>
      </c>
      <c r="G510" s="3"/>
      <c r="J510" s="2"/>
    </row>
    <row r="511" spans="1:10" customFormat="1" ht="16" x14ac:dyDescent="0.2">
      <c r="A511" t="s">
        <v>66</v>
      </c>
      <c r="B511" s="3">
        <v>1.3252688602888143E-7</v>
      </c>
      <c r="D511" t="s">
        <v>14</v>
      </c>
      <c r="E511" t="s">
        <v>9</v>
      </c>
      <c r="F511" s="2" t="s">
        <v>15</v>
      </c>
      <c r="G511" s="3"/>
      <c r="J511" s="2"/>
    </row>
    <row r="512" spans="1:10" customFormat="1" ht="16" x14ac:dyDescent="0.2">
      <c r="A512" t="s">
        <v>67</v>
      </c>
      <c r="B512" s="3">
        <v>5.8566933256401625E-6</v>
      </c>
      <c r="D512" t="s">
        <v>14</v>
      </c>
      <c r="E512" t="s">
        <v>9</v>
      </c>
      <c r="F512" s="2" t="s">
        <v>15</v>
      </c>
      <c r="G512" s="3"/>
      <c r="J512" s="2"/>
    </row>
    <row r="513" spans="1:10" customFormat="1" ht="16" x14ac:dyDescent="0.2">
      <c r="A513" t="s">
        <v>68</v>
      </c>
      <c r="B513" s="3">
        <v>1.6279060418102458E-9</v>
      </c>
      <c r="D513" t="s">
        <v>14</v>
      </c>
      <c r="E513" t="s">
        <v>9</v>
      </c>
      <c r="F513" s="2" t="s">
        <v>15</v>
      </c>
      <c r="G513" s="3"/>
      <c r="J513" s="2"/>
    </row>
    <row r="514" spans="1:10" customFormat="1" ht="16" x14ac:dyDescent="0.2">
      <c r="A514" t="s">
        <v>69</v>
      </c>
      <c r="B514" s="3">
        <f>B481/1000</f>
        <v>1.4516100000000001E-6</v>
      </c>
      <c r="D514" t="s">
        <v>14</v>
      </c>
      <c r="E514" t="s">
        <v>9</v>
      </c>
      <c r="F514" s="2" t="s">
        <v>15</v>
      </c>
      <c r="G514" s="3"/>
      <c r="J514" s="2"/>
    </row>
    <row r="515" spans="1:10" customFormat="1" ht="16" x14ac:dyDescent="0.2">
      <c r="A515" t="s">
        <v>70</v>
      </c>
      <c r="B515" s="3">
        <v>4.2883696301401334E-9</v>
      </c>
      <c r="D515" t="s">
        <v>14</v>
      </c>
      <c r="E515" t="s">
        <v>9</v>
      </c>
      <c r="F515" s="2" t="s">
        <v>15</v>
      </c>
      <c r="G515" s="3"/>
      <c r="J515" s="2"/>
    </row>
    <row r="516" spans="1:10" customFormat="1" ht="16" x14ac:dyDescent="0.2">
      <c r="A516" t="s">
        <v>71</v>
      </c>
      <c r="B516" s="3">
        <f>B482/1000</f>
        <v>2.1756100000000002E-7</v>
      </c>
      <c r="D516" t="s">
        <v>14</v>
      </c>
      <c r="E516" t="s">
        <v>9</v>
      </c>
      <c r="F516" s="2" t="s">
        <v>15</v>
      </c>
      <c r="G516" s="3"/>
      <c r="J516" s="2"/>
    </row>
    <row r="517" spans="1:10" customFormat="1" ht="16" x14ac:dyDescent="0.2">
      <c r="A517" t="s">
        <v>72</v>
      </c>
      <c r="B517" s="3">
        <v>4.417562867629381E-9</v>
      </c>
      <c r="D517" t="s">
        <v>14</v>
      </c>
      <c r="E517" t="s">
        <v>9</v>
      </c>
      <c r="F517" s="2" t="s">
        <v>15</v>
      </c>
      <c r="G517" s="3"/>
      <c r="J517" s="2"/>
    </row>
    <row r="518" spans="1:10" customFormat="1" ht="16" x14ac:dyDescent="0.2">
      <c r="A518" t="s">
        <v>73</v>
      </c>
      <c r="B518" s="3">
        <v>1.2147463123534157E-8</v>
      </c>
      <c r="D518" t="s">
        <v>14</v>
      </c>
      <c r="E518" t="s">
        <v>9</v>
      </c>
      <c r="F518" s="2" t="s">
        <v>15</v>
      </c>
      <c r="G518" s="3"/>
      <c r="J518" s="2"/>
    </row>
    <row r="519" spans="1:10" customFormat="1" ht="16" x14ac:dyDescent="0.2">
      <c r="A519" t="s">
        <v>74</v>
      </c>
      <c r="B519" s="3">
        <v>3.9768082958024133E-7</v>
      </c>
      <c r="D519" t="s">
        <v>14</v>
      </c>
      <c r="E519" t="s">
        <v>9</v>
      </c>
      <c r="F519" s="2" t="s">
        <v>15</v>
      </c>
      <c r="G519" s="3"/>
      <c r="J519" s="2"/>
    </row>
    <row r="520" spans="1:10" customFormat="1" ht="16" x14ac:dyDescent="0.2">
      <c r="A520" t="s">
        <v>75</v>
      </c>
      <c r="B520" s="3">
        <v>2.3255800597289225E-10</v>
      </c>
      <c r="D520" t="s">
        <v>14</v>
      </c>
      <c r="E520" t="s">
        <v>9</v>
      </c>
      <c r="F520" s="2" t="s">
        <v>15</v>
      </c>
      <c r="G520" s="3"/>
      <c r="J520" s="2"/>
    </row>
    <row r="521" spans="1:10" customFormat="1" ht="16" x14ac:dyDescent="0.2">
      <c r="A521" t="s">
        <v>76</v>
      </c>
      <c r="B521" s="3">
        <v>4.0869969387591558E-8</v>
      </c>
      <c r="D521" t="s">
        <v>14</v>
      </c>
      <c r="E521" t="s">
        <v>9</v>
      </c>
      <c r="F521" s="2" t="s">
        <v>15</v>
      </c>
      <c r="G521" s="3"/>
      <c r="J521" s="2"/>
    </row>
    <row r="522" spans="1:10" customFormat="1" ht="16" x14ac:dyDescent="0.2">
      <c r="A522" t="s">
        <v>77</v>
      </c>
      <c r="B522" s="3">
        <v>4.651160119457845E-7</v>
      </c>
      <c r="D522" t="s">
        <v>14</v>
      </c>
      <c r="E522" t="s">
        <v>9</v>
      </c>
      <c r="F522" s="2" t="s">
        <v>15</v>
      </c>
      <c r="G522" s="3"/>
      <c r="J522" s="2"/>
    </row>
    <row r="523" spans="1:10" customFormat="1" ht="16" x14ac:dyDescent="0.2">
      <c r="A523" t="s">
        <v>78</v>
      </c>
      <c r="B523" s="3">
        <v>7.619711612948033E-8</v>
      </c>
      <c r="D523" t="s">
        <v>14</v>
      </c>
      <c r="E523" t="s">
        <v>9</v>
      </c>
      <c r="F523" s="2" t="s">
        <v>15</v>
      </c>
      <c r="G523" s="3"/>
      <c r="J523" s="2"/>
    </row>
    <row r="524" spans="1:10" customFormat="1" ht="16" x14ac:dyDescent="0.2">
      <c r="A524" t="s">
        <v>79</v>
      </c>
      <c r="B524" s="3">
        <v>2.3255800597289226E-8</v>
      </c>
      <c r="D524" t="s">
        <v>14</v>
      </c>
      <c r="E524" t="s">
        <v>9</v>
      </c>
      <c r="F524" s="2" t="s">
        <v>15</v>
      </c>
      <c r="G524" s="3"/>
      <c r="J524" s="2"/>
    </row>
    <row r="525" spans="1:10" customFormat="1" ht="16" x14ac:dyDescent="0.2">
      <c r="A525" t="s">
        <v>80</v>
      </c>
      <c r="B525" s="3">
        <v>6.7382024692940973E-8</v>
      </c>
      <c r="D525" t="s">
        <v>14</v>
      </c>
      <c r="E525" t="s">
        <v>9</v>
      </c>
      <c r="F525" s="2" t="s">
        <v>15</v>
      </c>
      <c r="G525" s="3"/>
      <c r="J525" s="2"/>
    </row>
    <row r="526" spans="1:10" customFormat="1" ht="16" x14ac:dyDescent="0.2">
      <c r="A526" t="s">
        <v>81</v>
      </c>
      <c r="B526" s="3">
        <v>2.9821053643838246E-8</v>
      </c>
      <c r="D526" t="s">
        <v>14</v>
      </c>
      <c r="E526" t="s">
        <v>9</v>
      </c>
      <c r="F526" s="2" t="s">
        <v>15</v>
      </c>
      <c r="G526" s="3"/>
      <c r="J526" s="2"/>
    </row>
    <row r="527" spans="1:10" customFormat="1" ht="16" x14ac:dyDescent="0.2">
      <c r="B527" s="3"/>
      <c r="J527" s="2"/>
    </row>
    <row r="528" spans="1:10" x14ac:dyDescent="0.2">
      <c r="A528" s="17" t="s">
        <v>2</v>
      </c>
      <c r="B528" s="17" t="s">
        <v>279</v>
      </c>
    </row>
    <row r="529" spans="1:12" customFormat="1" ht="16" x14ac:dyDescent="0.2">
      <c r="A529" t="s">
        <v>153</v>
      </c>
      <c r="B529" t="s">
        <v>199</v>
      </c>
      <c r="J529" s="2"/>
    </row>
    <row r="530" spans="1:12" customFormat="1" ht="16" x14ac:dyDescent="0.2">
      <c r="A530" t="s">
        <v>200</v>
      </c>
      <c r="B530" t="s">
        <v>201</v>
      </c>
      <c r="J530" s="2"/>
    </row>
    <row r="531" spans="1:12" customFormat="1" ht="16" x14ac:dyDescent="0.2">
      <c r="A531" t="s">
        <v>3</v>
      </c>
      <c r="B531" t="s">
        <v>18</v>
      </c>
      <c r="J531" s="2"/>
    </row>
    <row r="532" spans="1:12" customFormat="1" ht="16" x14ac:dyDescent="0.2">
      <c r="A532" t="s">
        <v>4</v>
      </c>
      <c r="B532">
        <v>1</v>
      </c>
      <c r="J532" s="2"/>
    </row>
    <row r="533" spans="1:12" customFormat="1" ht="16" x14ac:dyDescent="0.2">
      <c r="A533" t="s">
        <v>5</v>
      </c>
      <c r="B533" t="s">
        <v>1</v>
      </c>
      <c r="J533" s="2"/>
    </row>
    <row r="534" spans="1:12" customFormat="1" ht="16" x14ac:dyDescent="0.2">
      <c r="A534" t="s">
        <v>6</v>
      </c>
      <c r="B534" t="s">
        <v>7</v>
      </c>
      <c r="J534" s="2"/>
    </row>
    <row r="535" spans="1:12" customFormat="1" ht="16" x14ac:dyDescent="0.2">
      <c r="A535" t="s">
        <v>8</v>
      </c>
      <c r="B535" t="s">
        <v>17</v>
      </c>
      <c r="J535" s="2"/>
    </row>
    <row r="536" spans="1:12" customFormat="1" ht="16" x14ac:dyDescent="0.2">
      <c r="A536" t="s">
        <v>354</v>
      </c>
      <c r="B536" s="2">
        <f>INDEX(Parameters!$B$6:$AL$57,MATCH(Inventories!$B$528,Parameters!$A$6:$A$57,0),MATCH(Inventories!$A536,Parameters!$B$4:$AL$4,0))</f>
        <v>245</v>
      </c>
      <c r="C536" t="s">
        <v>314</v>
      </c>
      <c r="D536" s="2"/>
      <c r="E536" s="2"/>
      <c r="F536" s="2"/>
      <c r="G536" s="2"/>
      <c r="H536" s="2"/>
      <c r="I536" s="2"/>
      <c r="J536" s="2"/>
      <c r="K536" s="2"/>
      <c r="L536" s="2"/>
    </row>
    <row r="537" spans="1:12" customFormat="1" ht="16" x14ac:dyDescent="0.2">
      <c r="A537" t="s">
        <v>355</v>
      </c>
      <c r="B537" s="2">
        <f>INDEX(Parameters!$B$6:$AL$57,MATCH(Inventories!$B$528,Parameters!$A$6:$A$57,0),MATCH(Inventories!$A537,Parameters!$B$4:$AL$4,0))</f>
        <v>125</v>
      </c>
      <c r="C537" t="s">
        <v>314</v>
      </c>
      <c r="D537" s="2"/>
      <c r="E537" s="2"/>
      <c r="F537" s="2"/>
      <c r="G537" s="2"/>
      <c r="H537" s="2"/>
      <c r="I537" s="2"/>
      <c r="J537" s="2"/>
      <c r="K537" s="2"/>
      <c r="L537" s="2"/>
    </row>
    <row r="538" spans="1:12" customFormat="1" ht="16" x14ac:dyDescent="0.2">
      <c r="A538" t="s">
        <v>356</v>
      </c>
      <c r="B538" s="2">
        <f>INDEX(Parameters!$B$6:$AL$57,MATCH(Inventories!$B$528,Parameters!$A$6:$A$57,0),MATCH(Inventories!$A538,Parameters!$B$4:$AL$4,0))</f>
        <v>323</v>
      </c>
      <c r="C538" t="s">
        <v>314</v>
      </c>
      <c r="D538" s="2"/>
      <c r="E538" s="2"/>
      <c r="F538" s="2"/>
      <c r="G538" s="2"/>
      <c r="H538" s="2"/>
      <c r="I538" s="2"/>
      <c r="J538" s="2"/>
      <c r="K538" s="2"/>
      <c r="L538" s="2"/>
    </row>
    <row r="539" spans="1:12" customFormat="1" ht="16" x14ac:dyDescent="0.2">
      <c r="A539" t="s">
        <v>318</v>
      </c>
      <c r="B539" s="24">
        <f>INDEX(Parameters!$B$6:$AL$57,MATCH(Inventories!$B$528,Parameters!$A$6:$A$57,0),MATCH(Inventories!$A539,Parameters!$B$4:$AL$4,0))</f>
        <v>700000</v>
      </c>
      <c r="C539" t="s">
        <v>315</v>
      </c>
      <c r="D539" s="2"/>
      <c r="E539" s="2"/>
      <c r="F539" s="2"/>
      <c r="G539" s="2"/>
      <c r="H539" s="2"/>
      <c r="I539" s="2"/>
      <c r="J539" s="2"/>
      <c r="K539" s="2"/>
      <c r="L539" s="2"/>
    </row>
    <row r="540" spans="1:12" customFormat="1" ht="16" x14ac:dyDescent="0.2">
      <c r="A540" t="s">
        <v>319</v>
      </c>
      <c r="B540" s="24">
        <f>INDEX(Parameters!$B$6:$AL$57,MATCH(Inventories!$B$528,Parameters!$A$6:$A$57,0),MATCH(Inventories!$A540,Parameters!$B$4:$AL$4,0))</f>
        <v>500000</v>
      </c>
      <c r="C540" t="s">
        <v>315</v>
      </c>
      <c r="D540" s="2"/>
      <c r="E540" s="2"/>
      <c r="F540" s="2"/>
      <c r="G540" s="2"/>
      <c r="H540" s="2"/>
      <c r="I540" s="2"/>
      <c r="J540" s="2"/>
      <c r="K540" s="2"/>
      <c r="L540" s="2"/>
    </row>
    <row r="541" spans="1:12" customFormat="1" ht="16" x14ac:dyDescent="0.2">
      <c r="A541" t="s">
        <v>320</v>
      </c>
      <c r="B541" s="24">
        <f>INDEX(Parameters!$B$6:$AL$57,MATCH(Inventories!$B$528,Parameters!$A$6:$A$57,0),MATCH(Inventories!$A541,Parameters!$B$4:$AL$4,0))</f>
        <v>1000000</v>
      </c>
      <c r="C541" t="s">
        <v>315</v>
      </c>
      <c r="D541" s="2"/>
      <c r="E541" s="2"/>
      <c r="F541" s="2"/>
      <c r="G541" s="2"/>
      <c r="H541" s="2"/>
      <c r="I541" s="2"/>
      <c r="J541" s="2"/>
      <c r="K541" s="2"/>
      <c r="L541" s="2"/>
    </row>
    <row r="542" spans="1:12" customFormat="1" ht="16" x14ac:dyDescent="0.2">
      <c r="A542" t="s">
        <v>321</v>
      </c>
      <c r="B542" s="2">
        <f>INDEX(Parameters!$B$6:$AL$57,MATCH(Inventories!$B$528,Parameters!$A$6:$A$57,0),MATCH(Inventories!$A542,Parameters!$B$4:$AL$4,0))</f>
        <v>9500</v>
      </c>
      <c r="C542" t="s">
        <v>316</v>
      </c>
      <c r="D542" s="2"/>
      <c r="E542" s="2"/>
      <c r="F542" s="2"/>
      <c r="G542" s="2"/>
      <c r="H542" s="2"/>
      <c r="I542" s="2"/>
      <c r="J542" s="2"/>
      <c r="K542" s="2"/>
      <c r="L542" s="2"/>
    </row>
    <row r="543" spans="1:12" customFormat="1" ht="16" x14ac:dyDescent="0.2">
      <c r="A543" t="s">
        <v>322</v>
      </c>
      <c r="B543" s="2">
        <f>INDEX(Parameters!$B$6:$AL$57,MATCH(Inventories!$B$528,Parameters!$A$6:$A$57,0),MATCH(Inventories!$A543,Parameters!$B$4:$AL$4,0))</f>
        <v>6000</v>
      </c>
      <c r="C543" t="s">
        <v>316</v>
      </c>
      <c r="D543" s="2"/>
      <c r="E543" s="2"/>
      <c r="F543" s="2"/>
      <c r="G543" s="2"/>
      <c r="H543" s="2"/>
      <c r="I543" s="2"/>
      <c r="J543" s="2"/>
      <c r="K543" s="2"/>
      <c r="L543" s="2"/>
    </row>
    <row r="544" spans="1:12" customFormat="1" ht="16" x14ac:dyDescent="0.2">
      <c r="A544" t="s">
        <v>323</v>
      </c>
      <c r="B544" s="2">
        <f>INDEX(Parameters!$B$6:$AL$57,MATCH(Inventories!$B$528,Parameters!$A$6:$A$57,0),MATCH(Inventories!$A544,Parameters!$B$4:$AL$4,0))</f>
        <v>12200</v>
      </c>
      <c r="C544" t="s">
        <v>316</v>
      </c>
      <c r="D544" s="2"/>
      <c r="E544" s="2"/>
      <c r="F544" s="2"/>
      <c r="G544" s="2"/>
      <c r="H544" s="2"/>
      <c r="I544" s="2"/>
      <c r="J544" s="2"/>
      <c r="K544" s="2"/>
      <c r="L544" s="2"/>
    </row>
    <row r="545" spans="1:12" customFormat="1" ht="16" x14ac:dyDescent="0.2">
      <c r="A545" t="s">
        <v>339</v>
      </c>
      <c r="B545" s="2">
        <f>INDEX(Parameters!$B$6:$AL$57,MATCH(Inventories!$B$528,Parameters!$A$6:$A$57,0),MATCH(Inventories!$A545,Parameters!$B$4:$AL$4,0))</f>
        <v>0</v>
      </c>
      <c r="C545" t="s">
        <v>338</v>
      </c>
      <c r="D545" s="2"/>
      <c r="E545" s="2"/>
      <c r="F545" s="2"/>
      <c r="G545" s="2"/>
      <c r="H545" s="2"/>
      <c r="I545" s="2"/>
      <c r="J545" s="2"/>
      <c r="K545" s="2"/>
      <c r="L545" s="2"/>
    </row>
    <row r="546" spans="1:12" customFormat="1" ht="16" x14ac:dyDescent="0.2">
      <c r="A546" t="s">
        <v>340</v>
      </c>
      <c r="B546" s="2">
        <f>INDEX(Parameters!$B$6:$AL$57,MATCH(Inventories!$B$528,Parameters!$A$6:$A$57,0),MATCH(Inventories!$A546,Parameters!$B$4:$AL$4,0))</f>
        <v>0</v>
      </c>
      <c r="C546" t="s">
        <v>338</v>
      </c>
      <c r="D546" s="2"/>
      <c r="E546" s="2"/>
      <c r="F546" s="2"/>
      <c r="G546" s="2"/>
      <c r="H546" s="2"/>
      <c r="I546" s="2"/>
      <c r="J546" s="2"/>
      <c r="K546" s="2"/>
      <c r="L546" s="2"/>
    </row>
    <row r="547" spans="1:12" customFormat="1" ht="16" x14ac:dyDescent="0.2">
      <c r="A547" t="s">
        <v>341</v>
      </c>
      <c r="B547" s="2">
        <f>INDEX(Parameters!$B$6:$AL$57,MATCH(Inventories!$B$528,Parameters!$A$6:$A$57,0),MATCH(Inventories!$A547,Parameters!$B$4:$AL$4,0))</f>
        <v>0</v>
      </c>
      <c r="C547" t="s">
        <v>338</v>
      </c>
      <c r="D547" s="2"/>
      <c r="E547" s="2"/>
      <c r="F547" s="2"/>
      <c r="G547" s="2"/>
      <c r="H547" s="2"/>
      <c r="I547" s="2"/>
      <c r="J547" s="2"/>
      <c r="K547" s="2"/>
      <c r="L547" s="2"/>
    </row>
    <row r="548" spans="1:12" customFormat="1" ht="16" x14ac:dyDescent="0.2">
      <c r="A548" t="s">
        <v>342</v>
      </c>
      <c r="B548" s="2">
        <f>INDEX(Parameters!$B$6:$AL$57,MATCH(Inventories!$B$528,Parameters!$A$6:$A$57,0),MATCH(Inventories!$A548,Parameters!$B$4:$AL$4,0))</f>
        <v>733</v>
      </c>
      <c r="C548" t="s">
        <v>338</v>
      </c>
      <c r="D548" s="2"/>
      <c r="E548" s="2"/>
      <c r="F548" s="2"/>
      <c r="G548" s="2"/>
      <c r="H548" s="2"/>
      <c r="I548" s="2"/>
      <c r="J548" s="2"/>
      <c r="K548" s="2"/>
      <c r="L548" s="2"/>
    </row>
    <row r="549" spans="1:12" customFormat="1" ht="16" x14ac:dyDescent="0.2">
      <c r="A549" t="s">
        <v>343</v>
      </c>
      <c r="B549" s="2">
        <f>INDEX(Parameters!$B$6:$AL$57,MATCH(Inventories!$B$528,Parameters!$A$6:$A$57,0),MATCH(Inventories!$A549,Parameters!$B$4:$AL$4,0))</f>
        <v>400</v>
      </c>
      <c r="C549" t="s">
        <v>338</v>
      </c>
      <c r="D549" s="2"/>
      <c r="E549" s="2"/>
      <c r="F549" s="2"/>
      <c r="G549" s="2"/>
      <c r="H549" s="2"/>
      <c r="I549" s="2"/>
      <c r="J549" s="2"/>
      <c r="K549" s="2"/>
      <c r="L549" s="2"/>
    </row>
    <row r="550" spans="1:12" customFormat="1" ht="16" x14ac:dyDescent="0.2">
      <c r="A550" t="s">
        <v>344</v>
      </c>
      <c r="B550" s="2">
        <f>INDEX(Parameters!$B$6:$AL$57,MATCH(Inventories!$B$528,Parameters!$A$6:$A$57,0),MATCH(Inventories!$A550,Parameters!$B$4:$AL$4,0))</f>
        <v>955</v>
      </c>
      <c r="C550" t="s">
        <v>338</v>
      </c>
      <c r="D550" s="2"/>
      <c r="E550" s="2"/>
      <c r="F550" s="2"/>
      <c r="G550" s="2"/>
      <c r="H550" s="2"/>
      <c r="I550" s="2"/>
      <c r="J550" s="2"/>
      <c r="K550" s="2"/>
      <c r="L550" s="2"/>
    </row>
    <row r="551" spans="1:12" customFormat="1" ht="16" x14ac:dyDescent="0.2">
      <c r="A551" t="s">
        <v>335</v>
      </c>
      <c r="B551" s="2">
        <f>INDEX(Parameters!$B$6:$AL$57,MATCH(Inventories!$B$528,Parameters!$A$6:$A$57,0),MATCH(Inventories!$A551,Parameters!$B$4:$AL$4,0))</f>
        <v>48</v>
      </c>
      <c r="C551" t="s">
        <v>338</v>
      </c>
      <c r="D551" s="2"/>
      <c r="E551" s="2"/>
      <c r="F551" s="2"/>
      <c r="G551" s="2"/>
      <c r="H551" s="2"/>
      <c r="I551" s="2"/>
      <c r="J551" s="2"/>
      <c r="K551" s="2"/>
      <c r="L551" s="2"/>
    </row>
    <row r="552" spans="1:12" customFormat="1" ht="16" x14ac:dyDescent="0.2">
      <c r="A552" t="s">
        <v>336</v>
      </c>
      <c r="B552" s="2">
        <f>INDEX(Parameters!$B$6:$AL$57,MATCH(Inventories!$B$528,Parameters!$A$6:$A$57,0),MATCH(Inventories!$A552,Parameters!$B$4:$AL$4,0))</f>
        <v>38</v>
      </c>
      <c r="C552" t="s">
        <v>338</v>
      </c>
      <c r="D552" s="2"/>
      <c r="E552" s="2"/>
      <c r="F552" s="2"/>
      <c r="G552" s="2"/>
      <c r="H552" s="2"/>
      <c r="I552" s="2"/>
      <c r="J552" s="2"/>
      <c r="K552" s="2"/>
      <c r="L552" s="2"/>
    </row>
    <row r="553" spans="1:12" customFormat="1" ht="16" x14ac:dyDescent="0.2">
      <c r="A553" t="s">
        <v>337</v>
      </c>
      <c r="B553" s="2">
        <f>INDEX(Parameters!$B$6:$AL$57,MATCH(Inventories!$B$528,Parameters!$A$6:$A$57,0),MATCH(Inventories!$A553,Parameters!$B$4:$AL$4,0))</f>
        <v>53</v>
      </c>
      <c r="C553" t="s">
        <v>338</v>
      </c>
      <c r="D553" s="2"/>
      <c r="E553" s="2"/>
      <c r="F553" s="2"/>
      <c r="G553" s="2"/>
      <c r="H553" s="2"/>
      <c r="I553" s="2"/>
      <c r="J553" s="2"/>
      <c r="K553" s="2"/>
      <c r="L553" s="2"/>
    </row>
    <row r="554" spans="1:12" customFormat="1" ht="16" x14ac:dyDescent="0.2">
      <c r="A554" t="s">
        <v>324</v>
      </c>
      <c r="B554" s="2">
        <f>INDEX(Parameters!$B$6:$AL$57,MATCH(Inventories!$B$528,Parameters!$A$6:$A$57,0),MATCH(Inventories!$A554,Parameters!$B$4:$AL$4,0))</f>
        <v>0</v>
      </c>
      <c r="C554" t="s">
        <v>317</v>
      </c>
      <c r="D554" s="2"/>
      <c r="E554" s="2"/>
      <c r="F554" s="2"/>
      <c r="G554" s="2"/>
      <c r="H554" s="2"/>
      <c r="I554" s="2"/>
      <c r="J554" s="2"/>
      <c r="K554" s="2"/>
      <c r="L554" s="2"/>
    </row>
    <row r="555" spans="1:12" customFormat="1" ht="16" x14ac:dyDescent="0.2">
      <c r="A555" t="s">
        <v>325</v>
      </c>
      <c r="B555" s="2">
        <f>INDEX(Parameters!$B$6:$AL$57,MATCH(Inventories!$B$528,Parameters!$A$6:$A$57,0),MATCH(Inventories!$A555,Parameters!$B$4:$AL$4,0))</f>
        <v>0</v>
      </c>
      <c r="C555" t="s">
        <v>317</v>
      </c>
      <c r="D555" s="2"/>
      <c r="E555" s="2"/>
      <c r="F555" s="2"/>
      <c r="G555" s="2"/>
      <c r="H555" s="2"/>
      <c r="I555" s="2"/>
      <c r="J555" s="2"/>
      <c r="K555" s="2"/>
      <c r="L555" s="2"/>
    </row>
    <row r="556" spans="1:12" customFormat="1" ht="16" x14ac:dyDescent="0.2">
      <c r="A556" t="s">
        <v>326</v>
      </c>
      <c r="B556" s="2">
        <f>INDEX(Parameters!$B$6:$AL$57,MATCH(Inventories!$B$528,Parameters!$A$6:$A$57,0),MATCH(Inventories!$A556,Parameters!$B$4:$AL$4,0))</f>
        <v>0</v>
      </c>
      <c r="C556" t="s">
        <v>317</v>
      </c>
      <c r="D556" s="2"/>
      <c r="E556" s="2"/>
      <c r="F556" s="2"/>
      <c r="G556" s="2"/>
      <c r="H556" s="2"/>
      <c r="I556" s="2"/>
      <c r="J556" s="2"/>
      <c r="K556" s="2"/>
      <c r="L556" s="2"/>
    </row>
    <row r="557" spans="1:12" customFormat="1" ht="16" x14ac:dyDescent="0.2">
      <c r="A557" t="s">
        <v>332</v>
      </c>
      <c r="B557" s="2">
        <f>INDEX(Parameters!$B$6:$AL$57,MATCH(Inventories!$B$528,Parameters!$A$6:$A$57,0),MATCH(Inventories!$A557,Parameters!$B$4:$AL$4,0))</f>
        <v>0</v>
      </c>
      <c r="C557" t="s">
        <v>8</v>
      </c>
      <c r="D557" s="2"/>
      <c r="E557" s="2"/>
      <c r="F557" s="2"/>
      <c r="G557" s="2"/>
      <c r="H557" s="2"/>
      <c r="I557" s="2"/>
      <c r="J557" s="2"/>
      <c r="K557" s="2"/>
      <c r="L557" s="2"/>
    </row>
    <row r="558" spans="1:12" customFormat="1" ht="16" x14ac:dyDescent="0.2">
      <c r="A558" t="s">
        <v>333</v>
      </c>
      <c r="B558" s="2">
        <f>INDEX(Parameters!$B$6:$AL$57,MATCH(Inventories!$B$528,Parameters!$A$6:$A$57,0),MATCH(Inventories!$A558,Parameters!$B$4:$AL$4,0))</f>
        <v>0</v>
      </c>
      <c r="C558" t="s">
        <v>8</v>
      </c>
      <c r="D558" s="2"/>
      <c r="E558" s="2"/>
      <c r="F558" s="2"/>
      <c r="G558" s="2"/>
      <c r="H558" s="2"/>
      <c r="I558" s="2"/>
      <c r="J558" s="2"/>
      <c r="K558" s="2"/>
      <c r="L558" s="2"/>
    </row>
    <row r="559" spans="1:12" customFormat="1" ht="16" x14ac:dyDescent="0.2">
      <c r="A559" t="s">
        <v>334</v>
      </c>
      <c r="B559" s="2">
        <f>INDEX(Parameters!$B$6:$AL$57,MATCH(Inventories!$B$528,Parameters!$A$6:$A$57,0),MATCH(Inventories!$A559,Parameters!$B$4:$AL$4,0))</f>
        <v>0</v>
      </c>
      <c r="C559" t="s">
        <v>8</v>
      </c>
      <c r="D559" s="2"/>
      <c r="E559" s="2"/>
      <c r="F559" s="2"/>
      <c r="G559" s="2"/>
      <c r="H559" s="2"/>
      <c r="I559" s="2"/>
      <c r="J559" s="2"/>
      <c r="K559" s="2"/>
      <c r="L559" s="2"/>
    </row>
    <row r="560" spans="1:12" customFormat="1" ht="16" x14ac:dyDescent="0.2">
      <c r="A560" t="s">
        <v>348</v>
      </c>
      <c r="B560" s="2">
        <f>INDEX(Parameters!$B$6:$AL$57,MATCH(Inventories!$B$528,Parameters!$A$6:$A$57,0),MATCH(Inventories!$A560,Parameters!$B$4:$AL$4,0))</f>
        <v>0</v>
      </c>
      <c r="C560" t="s">
        <v>314</v>
      </c>
      <c r="D560" s="2"/>
      <c r="E560" s="2"/>
      <c r="F560" s="2"/>
      <c r="G560" s="2"/>
      <c r="H560" s="2"/>
      <c r="I560" s="2"/>
      <c r="J560" s="2"/>
      <c r="K560" s="2"/>
      <c r="L560" s="2"/>
    </row>
    <row r="561" spans="1:12" customFormat="1" ht="16" x14ac:dyDescent="0.2">
      <c r="A561" t="s">
        <v>349</v>
      </c>
      <c r="B561" s="2">
        <f>INDEX(Parameters!$B$6:$AL$57,MATCH(Inventories!$B$528,Parameters!$A$6:$A$57,0),MATCH(Inventories!$A561,Parameters!$B$4:$AL$4,0))</f>
        <v>0</v>
      </c>
      <c r="C561" t="s">
        <v>314</v>
      </c>
      <c r="D561" s="2"/>
      <c r="E561" s="12"/>
      <c r="F561" s="2"/>
      <c r="G561" s="2"/>
      <c r="H561" s="2"/>
      <c r="I561" s="2"/>
      <c r="J561" s="2"/>
      <c r="K561" s="2"/>
      <c r="L561" s="2"/>
    </row>
    <row r="562" spans="1:12" customFormat="1" ht="16" x14ac:dyDescent="0.2">
      <c r="A562" t="s">
        <v>350</v>
      </c>
      <c r="B562" s="2">
        <f>INDEX(Parameters!$B$6:$AL$57,MATCH(Inventories!$B$528,Parameters!$A$6:$A$57,0),MATCH(Inventories!$A562,Parameters!$B$4:$AL$4,0))</f>
        <v>0</v>
      </c>
      <c r="C562" t="s">
        <v>314</v>
      </c>
      <c r="D562" s="2"/>
      <c r="E562" s="2"/>
      <c r="F562" s="2"/>
      <c r="G562" s="2"/>
      <c r="H562" s="2"/>
      <c r="I562" s="2"/>
      <c r="J562" s="2"/>
      <c r="K562" s="2"/>
      <c r="L562" s="2"/>
    </row>
    <row r="563" spans="1:12" customFormat="1" ht="16" x14ac:dyDescent="0.2">
      <c r="A563" t="s">
        <v>351</v>
      </c>
      <c r="B563" s="2">
        <f>INDEX(Parameters!$B$6:$AL$57,MATCH(Inventories!$B$528,Parameters!$A$6:$A$57,0),MATCH(Inventories!$A563,Parameters!$B$4:$AL$4,0))</f>
        <v>0</v>
      </c>
      <c r="C563" t="s">
        <v>8</v>
      </c>
      <c r="D563" s="2"/>
      <c r="E563" s="2"/>
      <c r="F563" s="2"/>
      <c r="G563" s="2"/>
      <c r="H563" s="2"/>
      <c r="I563" s="2"/>
      <c r="J563" s="2"/>
      <c r="K563" s="2"/>
      <c r="L563" s="2"/>
    </row>
    <row r="564" spans="1:12" customFormat="1" ht="16" x14ac:dyDescent="0.2">
      <c r="A564" t="s">
        <v>352</v>
      </c>
      <c r="B564" s="2">
        <f>INDEX(Parameters!$B$6:$AL$57,MATCH(Inventories!$B$528,Parameters!$A$6:$A$57,0),MATCH(Inventories!$A564,Parameters!$B$4:$AL$4,0))</f>
        <v>0</v>
      </c>
      <c r="C564" t="s">
        <v>8</v>
      </c>
      <c r="D564" s="2"/>
      <c r="E564" s="2"/>
      <c r="F564" s="2"/>
      <c r="G564" s="2"/>
      <c r="H564" s="2"/>
      <c r="I564" s="2"/>
      <c r="J564" s="2"/>
      <c r="K564" s="2"/>
      <c r="L564" s="2"/>
    </row>
    <row r="565" spans="1:12" customFormat="1" ht="16" x14ac:dyDescent="0.2">
      <c r="A565" t="s">
        <v>353</v>
      </c>
      <c r="B565" s="2">
        <f>INDEX(Parameters!$B$6:$AL$57,MATCH(Inventories!$B$528,Parameters!$A$6:$A$57,0),MATCH(Inventories!$A565,Parameters!$B$4:$AL$4,0))</f>
        <v>0</v>
      </c>
      <c r="C565" t="s">
        <v>8</v>
      </c>
      <c r="D565" s="2"/>
      <c r="E565" s="2"/>
      <c r="F565" s="2"/>
      <c r="G565" s="2"/>
      <c r="H565" s="2"/>
      <c r="I565" s="2"/>
      <c r="J565" s="2"/>
      <c r="K565" s="2"/>
      <c r="L565" s="2"/>
    </row>
    <row r="566" spans="1:12" customFormat="1" ht="16" x14ac:dyDescent="0.2">
      <c r="A566" t="s">
        <v>367</v>
      </c>
      <c r="B566" s="2">
        <f>INDEX(Parameters!$B$6:$AL$57,MATCH(Inventories!$B$528,Parameters!$A$6:$A$57,0),MATCH(Inventories!$A566,Parameters!$B$4:$AL$4,0))</f>
        <v>0</v>
      </c>
      <c r="C566" t="s">
        <v>338</v>
      </c>
      <c r="D566" s="2"/>
      <c r="E566" s="2"/>
      <c r="F566" s="2"/>
      <c r="G566" s="2"/>
      <c r="H566" s="2"/>
      <c r="I566" s="2"/>
      <c r="J566" s="2"/>
      <c r="K566" s="2"/>
      <c r="L566" s="2"/>
    </row>
    <row r="567" spans="1:12" customFormat="1" ht="16" x14ac:dyDescent="0.2">
      <c r="A567" t="s">
        <v>368</v>
      </c>
      <c r="B567" s="2">
        <f>INDEX(Parameters!$B$6:$AL$57,MATCH(Inventories!$B$528,Parameters!$A$6:$A$57,0),MATCH(Inventories!$A567,Parameters!$B$4:$AL$4,0))</f>
        <v>0</v>
      </c>
      <c r="C567" t="s">
        <v>338</v>
      </c>
      <c r="D567" s="2"/>
      <c r="E567" s="2"/>
      <c r="F567" s="2"/>
      <c r="G567" s="2"/>
      <c r="H567" s="2"/>
      <c r="I567" s="2"/>
      <c r="J567" s="2"/>
      <c r="K567" s="2"/>
      <c r="L567" s="2"/>
    </row>
    <row r="568" spans="1:12" customFormat="1" ht="16" x14ac:dyDescent="0.2">
      <c r="A568" t="s">
        <v>369</v>
      </c>
      <c r="B568" s="2">
        <f>INDEX(Parameters!$B$6:$AL$57,MATCH(Inventories!$B$528,Parameters!$A$6:$A$57,0),MATCH(Inventories!$A568,Parameters!$B$4:$AL$4,0))</f>
        <v>0</v>
      </c>
      <c r="C568" t="s">
        <v>338</v>
      </c>
      <c r="D568" s="2"/>
      <c r="E568" s="2"/>
      <c r="F568" s="2"/>
      <c r="G568" s="2"/>
      <c r="H568" s="2"/>
      <c r="I568" s="2"/>
      <c r="J568" s="2"/>
      <c r="K568" s="2"/>
      <c r="L568" s="2"/>
    </row>
    <row r="569" spans="1:12" customFormat="1" ht="16" x14ac:dyDescent="0.2">
      <c r="A569" t="s">
        <v>370</v>
      </c>
      <c r="B569" s="2">
        <f>INDEX(Parameters!$B$6:$AL$57,MATCH(Inventories!$B$528,Parameters!$A$6:$A$57,0),MATCH(Inventories!$A569,Parameters!$B$4:$AL$4,0))</f>
        <v>0</v>
      </c>
      <c r="C569" t="s">
        <v>338</v>
      </c>
      <c r="D569" s="2"/>
      <c r="E569" s="2"/>
      <c r="F569" s="2"/>
      <c r="G569" s="2"/>
      <c r="H569" s="2"/>
      <c r="I569" s="2"/>
      <c r="J569" s="2"/>
      <c r="K569" s="2"/>
      <c r="L569" s="2"/>
    </row>
    <row r="570" spans="1:12" customFormat="1" ht="16" x14ac:dyDescent="0.2">
      <c r="A570" t="s">
        <v>371</v>
      </c>
      <c r="B570" s="2">
        <f>INDEX(Parameters!$B$6:$AL$57,MATCH(Inventories!$B$528,Parameters!$A$6:$A$57,0),MATCH(Inventories!$A570,Parameters!$B$4:$AL$4,0))</f>
        <v>0</v>
      </c>
      <c r="C570" t="s">
        <v>338</v>
      </c>
      <c r="D570" s="2"/>
      <c r="E570" s="2"/>
      <c r="F570" s="2"/>
      <c r="G570" s="2"/>
      <c r="H570" s="2"/>
      <c r="I570" s="2"/>
      <c r="J570" s="2"/>
      <c r="K570" s="2"/>
      <c r="L570" s="2"/>
    </row>
    <row r="571" spans="1:12" customFormat="1" ht="16" x14ac:dyDescent="0.2">
      <c r="A571" t="s">
        <v>346</v>
      </c>
      <c r="B571" s="32">
        <f>INDEX(Parameters!$B$6:$AL$57,MATCH(Inventories!$B$528,Parameters!$A$6:$A$57,0),MATCH(Inventories!$A571,Parameters!$B$4:$AL$4,0))</f>
        <v>1.4516100000000001E-3</v>
      </c>
      <c r="C571" t="s">
        <v>347</v>
      </c>
      <c r="D571" s="2"/>
      <c r="E571" s="2"/>
      <c r="F571" s="2"/>
      <c r="G571" s="2"/>
      <c r="H571" s="2"/>
      <c r="I571" s="2"/>
      <c r="J571" s="2"/>
      <c r="K571" s="2"/>
      <c r="L571" s="2"/>
    </row>
    <row r="572" spans="1:12" customFormat="1" ht="16" x14ac:dyDescent="0.2">
      <c r="A572" t="s">
        <v>345</v>
      </c>
      <c r="B572" s="32">
        <f>INDEX(Parameters!$B$6:$AL$57,MATCH(Inventories!$B$528,Parameters!$A$6:$A$57,0),MATCH(Inventories!$A572,Parameters!$B$4:$AL$4,0))</f>
        <v>2.1756100000000001E-4</v>
      </c>
      <c r="C572" t="s">
        <v>347</v>
      </c>
      <c r="D572" s="2"/>
      <c r="E572" s="2"/>
      <c r="F572" s="2"/>
      <c r="G572" s="2"/>
      <c r="H572" s="2"/>
      <c r="I572" s="2"/>
      <c r="J572" s="2"/>
      <c r="K572" s="2"/>
      <c r="L572" s="2"/>
    </row>
    <row r="573" spans="1:12" customFormat="1" ht="16" x14ac:dyDescent="0.2">
      <c r="A573" s="1" t="s">
        <v>10</v>
      </c>
      <c r="J573" s="2"/>
    </row>
    <row r="574" spans="1:12" x14ac:dyDescent="0.2">
      <c r="A574" s="17" t="s">
        <v>11</v>
      </c>
      <c r="B574" s="17" t="s">
        <v>12</v>
      </c>
      <c r="C574" s="17" t="s">
        <v>3</v>
      </c>
      <c r="D574" s="17" t="s">
        <v>13</v>
      </c>
      <c r="E574" s="17" t="s">
        <v>8</v>
      </c>
      <c r="F574" s="17" t="s">
        <v>6</v>
      </c>
      <c r="G574" s="17" t="s">
        <v>5</v>
      </c>
      <c r="H574" s="17" t="s">
        <v>153</v>
      </c>
      <c r="I574" s="17" t="s">
        <v>181</v>
      </c>
      <c r="J574" s="17" t="s">
        <v>182</v>
      </c>
      <c r="K574" s="17" t="s">
        <v>183</v>
      </c>
      <c r="L574" s="17" t="s">
        <v>184</v>
      </c>
    </row>
    <row r="575" spans="1:12" customFormat="1" ht="16" x14ac:dyDescent="0.2">
      <c r="A575" t="s">
        <v>279</v>
      </c>
      <c r="B575">
        <v>1</v>
      </c>
      <c r="C575" t="s">
        <v>18</v>
      </c>
      <c r="E575" t="s">
        <v>17</v>
      </c>
      <c r="F575" t="s">
        <v>19</v>
      </c>
      <c r="J575" s="2"/>
    </row>
    <row r="576" spans="1:12" customFormat="1" ht="16" x14ac:dyDescent="0.2">
      <c r="A576" t="s">
        <v>202</v>
      </c>
      <c r="B576" s="3">
        <f>(B551/B539)/(B542/1000)</f>
        <v>7.2180451127819541E-6</v>
      </c>
      <c r="C576" t="s">
        <v>18</v>
      </c>
      <c r="E576" t="s">
        <v>9</v>
      </c>
      <c r="F576" t="s">
        <v>23</v>
      </c>
      <c r="G576" t="s">
        <v>203</v>
      </c>
      <c r="I576">
        <v>5</v>
      </c>
      <c r="J576" s="12">
        <f>B576</f>
        <v>7.2180451127819541E-6</v>
      </c>
      <c r="K576" s="3">
        <f>(B552/B541)/(B544/1000)</f>
        <v>3.114754098360656E-6</v>
      </c>
      <c r="L576" s="3">
        <f>(B553/B540)/(B543/1000)</f>
        <v>1.7666666666666668E-5</v>
      </c>
    </row>
    <row r="577" spans="1:12" customFormat="1" ht="16" x14ac:dyDescent="0.2">
      <c r="A577" t="s">
        <v>146</v>
      </c>
      <c r="B577" s="3">
        <f>(B548/B539)/(B542/1000)</f>
        <v>1.1022556390977444E-4</v>
      </c>
      <c r="C577" t="s">
        <v>18</v>
      </c>
      <c r="E577" t="s">
        <v>9</v>
      </c>
      <c r="F577" t="s">
        <v>23</v>
      </c>
      <c r="G577" t="s">
        <v>146</v>
      </c>
      <c r="I577">
        <v>5</v>
      </c>
      <c r="J577" s="12">
        <f>B577</f>
        <v>1.1022556390977444E-4</v>
      </c>
      <c r="K577" s="3">
        <f>(B549/B541)/(B544/1000)</f>
        <v>3.2786885245901642E-5</v>
      </c>
      <c r="L577" s="3">
        <f>(B550/B540)/(B543/1000)</f>
        <v>3.1833333333333334E-4</v>
      </c>
    </row>
    <row r="578" spans="1:12" customFormat="1" ht="16" x14ac:dyDescent="0.2">
      <c r="A578" s="2" t="s">
        <v>275</v>
      </c>
      <c r="B578" s="25">
        <f>1/43</f>
        <v>2.3255813953488372E-2</v>
      </c>
      <c r="C578" t="s">
        <v>18</v>
      </c>
      <c r="E578" t="s">
        <v>9</v>
      </c>
      <c r="F578" t="s">
        <v>23</v>
      </c>
      <c r="G578" t="s">
        <v>276</v>
      </c>
      <c r="J578" s="2"/>
    </row>
    <row r="579" spans="1:12" customFormat="1" ht="16" x14ac:dyDescent="0.2">
      <c r="A579" t="s">
        <v>45</v>
      </c>
      <c r="B579" s="3">
        <v>7.1455665432553858E-7</v>
      </c>
      <c r="D579" t="s">
        <v>14</v>
      </c>
      <c r="E579" t="s">
        <v>9</v>
      </c>
      <c r="F579" s="2" t="s">
        <v>15</v>
      </c>
      <c r="G579" s="3"/>
      <c r="J579" s="2"/>
    </row>
    <row r="580" spans="1:12" customFormat="1" ht="16" x14ac:dyDescent="0.2">
      <c r="A580" t="s">
        <v>46</v>
      </c>
      <c r="B580" s="3">
        <v>3.2468920124586623E-7</v>
      </c>
      <c r="D580" t="s">
        <v>14</v>
      </c>
      <c r="E580" t="s">
        <v>9</v>
      </c>
      <c r="F580" s="2" t="s">
        <v>15</v>
      </c>
      <c r="G580" s="3"/>
      <c r="J580" s="2"/>
    </row>
    <row r="581" spans="1:12" customFormat="1" ht="16" x14ac:dyDescent="0.2">
      <c r="A581" t="s">
        <v>47</v>
      </c>
      <c r="B581" s="3">
        <v>3.9534349472964383E-7</v>
      </c>
      <c r="D581" t="s">
        <v>14</v>
      </c>
      <c r="E581" t="s">
        <v>9</v>
      </c>
      <c r="F581" s="2" t="s">
        <v>15</v>
      </c>
      <c r="G581" s="3"/>
      <c r="J581" s="2"/>
    </row>
    <row r="582" spans="1:12" customFormat="1" ht="16" x14ac:dyDescent="0.2">
      <c r="A582" t="s">
        <v>48</v>
      </c>
      <c r="B582" s="3">
        <v>3.7209280955662761E-7</v>
      </c>
      <c r="D582" t="s">
        <v>14</v>
      </c>
      <c r="E582" t="s">
        <v>9</v>
      </c>
      <c r="F582" s="2" t="s">
        <v>15</v>
      </c>
      <c r="G582" s="3"/>
      <c r="J582" s="2"/>
    </row>
    <row r="583" spans="1:12" customFormat="1" ht="16" x14ac:dyDescent="0.2">
      <c r="A583" t="s">
        <v>49</v>
      </c>
      <c r="B583" s="3">
        <v>9.4995966427857817E-8</v>
      </c>
      <c r="D583" t="s">
        <v>14</v>
      </c>
      <c r="E583" t="s">
        <v>9</v>
      </c>
      <c r="F583" s="2" t="s">
        <v>15</v>
      </c>
      <c r="G583" s="3"/>
      <c r="J583" s="2"/>
    </row>
    <row r="584" spans="1:12" customFormat="1" ht="16" x14ac:dyDescent="0.2">
      <c r="A584" t="s">
        <v>50</v>
      </c>
      <c r="B584" s="3">
        <v>2.186743705223342E-7</v>
      </c>
      <c r="D584" t="s">
        <v>14</v>
      </c>
      <c r="E584" t="s">
        <v>9</v>
      </c>
      <c r="F584" s="2" t="s">
        <v>15</v>
      </c>
      <c r="G584" s="3"/>
      <c r="J584" s="2"/>
    </row>
    <row r="585" spans="1:12" customFormat="1" ht="16" x14ac:dyDescent="0.2">
      <c r="A585" t="s">
        <v>51</v>
      </c>
      <c r="B585" s="3">
        <v>1.2147463123534157E-8</v>
      </c>
      <c r="D585" t="s">
        <v>14</v>
      </c>
      <c r="E585" t="s">
        <v>9</v>
      </c>
      <c r="F585" s="2" t="s">
        <v>15</v>
      </c>
      <c r="G585" s="3"/>
      <c r="J585" s="2"/>
    </row>
    <row r="586" spans="1:12" customFormat="1" ht="16" x14ac:dyDescent="0.2">
      <c r="A586" t="s">
        <v>52</v>
      </c>
      <c r="B586" s="3">
        <v>2.3255800597289225E-10</v>
      </c>
      <c r="D586" t="s">
        <v>14</v>
      </c>
      <c r="E586" t="s">
        <v>9</v>
      </c>
      <c r="F586" s="2" t="s">
        <v>15</v>
      </c>
      <c r="G586" s="3"/>
      <c r="J586" s="2"/>
    </row>
    <row r="587" spans="1:12" customFormat="1" ht="16" x14ac:dyDescent="0.2">
      <c r="A587" t="s">
        <v>123</v>
      </c>
      <c r="B587" s="25">
        <f>B578*3.15</f>
        <v>7.3255813953488375E-2</v>
      </c>
      <c r="D587" t="s">
        <v>14</v>
      </c>
      <c r="E587" t="s">
        <v>9</v>
      </c>
      <c r="F587" s="2" t="s">
        <v>15</v>
      </c>
      <c r="G587" s="3"/>
      <c r="J587" s="2"/>
    </row>
    <row r="588" spans="1:12" customFormat="1" ht="16" x14ac:dyDescent="0.2">
      <c r="A588" t="s">
        <v>124</v>
      </c>
      <c r="B588" s="3">
        <v>2.1069404153243686E-5</v>
      </c>
      <c r="D588" t="s">
        <v>14</v>
      </c>
      <c r="E588" t="s">
        <v>9</v>
      </c>
      <c r="F588" s="2" t="s">
        <v>15</v>
      </c>
      <c r="G588" s="3"/>
      <c r="J588" s="2"/>
    </row>
    <row r="589" spans="1:12" customFormat="1" ht="16" x14ac:dyDescent="0.2">
      <c r="A589" t="s">
        <v>55</v>
      </c>
      <c r="B589" s="3">
        <v>1.1627900298644613E-9</v>
      </c>
      <c r="D589" t="s">
        <v>14</v>
      </c>
      <c r="E589" t="s">
        <v>9</v>
      </c>
      <c r="F589" s="2" t="s">
        <v>15</v>
      </c>
      <c r="G589" s="3"/>
      <c r="J589" s="2"/>
    </row>
    <row r="590" spans="1:12" customFormat="1" ht="16" x14ac:dyDescent="0.2">
      <c r="A590" t="s">
        <v>56</v>
      </c>
      <c r="B590" s="3">
        <v>2.3255800597289222E-12</v>
      </c>
      <c r="D590" t="s">
        <v>14</v>
      </c>
      <c r="E590" t="s">
        <v>9</v>
      </c>
      <c r="F590" s="2" t="s">
        <v>15</v>
      </c>
      <c r="G590" s="3"/>
      <c r="J590" s="2"/>
    </row>
    <row r="591" spans="1:12" customFormat="1" ht="16" x14ac:dyDescent="0.2">
      <c r="A591" t="s">
        <v>57</v>
      </c>
      <c r="B591" s="3">
        <v>3.9534861015391682E-8</v>
      </c>
      <c r="D591" t="s">
        <v>14</v>
      </c>
      <c r="E591" t="s">
        <v>9</v>
      </c>
      <c r="F591" s="2" t="s">
        <v>15</v>
      </c>
      <c r="G591" s="3"/>
      <c r="J591" s="2"/>
    </row>
    <row r="592" spans="1:12" customFormat="1" ht="16" x14ac:dyDescent="0.2">
      <c r="A592" t="s">
        <v>152</v>
      </c>
      <c r="B592" s="3">
        <v>7.1789570411210658E-8</v>
      </c>
      <c r="D592" t="s">
        <v>14</v>
      </c>
      <c r="E592" t="s">
        <v>9</v>
      </c>
      <c r="F592" s="2" t="s">
        <v>15</v>
      </c>
      <c r="G592" s="3"/>
      <c r="J592" s="2"/>
    </row>
    <row r="593" spans="1:10" customFormat="1" ht="16" x14ac:dyDescent="0.2">
      <c r="A593" t="s">
        <v>58</v>
      </c>
      <c r="B593" s="3">
        <v>1.1627900298644611E-6</v>
      </c>
      <c r="D593" t="s">
        <v>14</v>
      </c>
      <c r="E593" t="s">
        <v>9</v>
      </c>
      <c r="F593" s="2" t="s">
        <v>15</v>
      </c>
      <c r="G593" s="3"/>
      <c r="J593" s="2"/>
    </row>
    <row r="594" spans="1:10" customFormat="1" ht="16" x14ac:dyDescent="0.2">
      <c r="A594" t="s">
        <v>59</v>
      </c>
      <c r="B594" s="3">
        <v>3.646242366932188E-8</v>
      </c>
      <c r="D594" t="s">
        <v>14</v>
      </c>
      <c r="E594" t="s">
        <v>9</v>
      </c>
      <c r="F594" s="2" t="s">
        <v>15</v>
      </c>
      <c r="G594" s="3"/>
      <c r="J594" s="2"/>
    </row>
    <row r="595" spans="1:10" customFormat="1" ht="16" x14ac:dyDescent="0.2">
      <c r="A595" t="s">
        <v>60</v>
      </c>
      <c r="B595" s="3">
        <v>1.2114072625668476E-6</v>
      </c>
      <c r="D595" t="s">
        <v>14</v>
      </c>
      <c r="E595" t="s">
        <v>9</v>
      </c>
      <c r="F595" s="2" t="s">
        <v>15</v>
      </c>
      <c r="G595" s="3"/>
      <c r="J595" s="2"/>
    </row>
    <row r="596" spans="1:10" customFormat="1" ht="16" x14ac:dyDescent="0.2">
      <c r="A596" t="s">
        <v>61</v>
      </c>
      <c r="B596" s="3">
        <v>1.3252688602888143E-6</v>
      </c>
      <c r="D596" t="s">
        <v>14</v>
      </c>
      <c r="E596" t="s">
        <v>9</v>
      </c>
      <c r="F596" s="2" t="s">
        <v>15</v>
      </c>
      <c r="G596" s="3"/>
      <c r="J596" s="2"/>
    </row>
    <row r="597" spans="1:10" customFormat="1" ht="16" x14ac:dyDescent="0.2">
      <c r="A597" t="s">
        <v>62</v>
      </c>
      <c r="B597" s="3">
        <v>2.2087814338146904E-8</v>
      </c>
      <c r="D597" t="s">
        <v>14</v>
      </c>
      <c r="E597" t="s">
        <v>9</v>
      </c>
      <c r="F597" s="2" t="s">
        <v>15</v>
      </c>
      <c r="G597" s="3"/>
      <c r="J597" s="2"/>
    </row>
    <row r="598" spans="1:10" customFormat="1" ht="16" x14ac:dyDescent="0.2">
      <c r="A598" t="s">
        <v>63</v>
      </c>
      <c r="B598" s="3">
        <v>1.9186035492763611E-15</v>
      </c>
      <c r="D598" t="s">
        <v>14</v>
      </c>
      <c r="E598" t="s">
        <v>9</v>
      </c>
      <c r="F598" s="2" t="s">
        <v>15</v>
      </c>
      <c r="G598" s="3"/>
      <c r="J598" s="2"/>
    </row>
    <row r="599" spans="1:10" customFormat="1" ht="16" x14ac:dyDescent="0.2">
      <c r="A599" t="s">
        <v>64</v>
      </c>
      <c r="B599" s="3">
        <v>4.6511601194578451E-13</v>
      </c>
      <c r="D599" t="s">
        <v>14</v>
      </c>
      <c r="E599" t="s">
        <v>9</v>
      </c>
      <c r="F599" s="2" t="s">
        <v>15</v>
      </c>
      <c r="G599" s="3"/>
      <c r="J599" s="2"/>
    </row>
    <row r="600" spans="1:10" customFormat="1" ht="16" x14ac:dyDescent="0.2">
      <c r="A600" t="s">
        <v>179</v>
      </c>
      <c r="B600" s="3">
        <v>6.6447090752701953E-7</v>
      </c>
      <c r="D600" t="s">
        <v>14</v>
      </c>
      <c r="E600" t="s">
        <v>9</v>
      </c>
      <c r="F600" s="2" t="s">
        <v>15</v>
      </c>
      <c r="G600" s="3"/>
      <c r="J600" s="2"/>
    </row>
    <row r="601" spans="1:10" customFormat="1" ht="16" x14ac:dyDescent="0.2">
      <c r="A601" t="s">
        <v>66</v>
      </c>
      <c r="B601" s="3">
        <v>1.3252688602888143E-7</v>
      </c>
      <c r="D601" t="s">
        <v>14</v>
      </c>
      <c r="E601" t="s">
        <v>9</v>
      </c>
      <c r="F601" s="2" t="s">
        <v>15</v>
      </c>
      <c r="G601" s="3"/>
      <c r="J601" s="2"/>
    </row>
    <row r="602" spans="1:10" customFormat="1" ht="16" x14ac:dyDescent="0.2">
      <c r="A602" t="s">
        <v>67</v>
      </c>
      <c r="B602" s="3">
        <v>5.8566933256401625E-6</v>
      </c>
      <c r="D602" t="s">
        <v>14</v>
      </c>
      <c r="E602" t="s">
        <v>9</v>
      </c>
      <c r="F602" s="2" t="s">
        <v>15</v>
      </c>
      <c r="G602" s="3"/>
      <c r="J602" s="2"/>
    </row>
    <row r="603" spans="1:10" customFormat="1" ht="16" x14ac:dyDescent="0.2">
      <c r="A603" t="s">
        <v>68</v>
      </c>
      <c r="B603" s="3">
        <v>1.6279060418102458E-9</v>
      </c>
      <c r="D603" t="s">
        <v>14</v>
      </c>
      <c r="E603" t="s">
        <v>9</v>
      </c>
      <c r="F603" s="2" t="s">
        <v>15</v>
      </c>
      <c r="G603" s="3"/>
      <c r="J603" s="2"/>
    </row>
    <row r="604" spans="1:10" customFormat="1" ht="16" x14ac:dyDescent="0.2">
      <c r="A604" t="s">
        <v>69</v>
      </c>
      <c r="B604" s="3">
        <f>B571/1000</f>
        <v>1.4516100000000001E-6</v>
      </c>
      <c r="D604" t="s">
        <v>14</v>
      </c>
      <c r="E604" t="s">
        <v>9</v>
      </c>
      <c r="F604" s="2" t="s">
        <v>15</v>
      </c>
      <c r="G604" s="3"/>
      <c r="J604" s="2"/>
    </row>
    <row r="605" spans="1:10" customFormat="1" ht="16" x14ac:dyDescent="0.2">
      <c r="A605" t="s">
        <v>70</v>
      </c>
      <c r="B605" s="3">
        <v>4.2883696301401334E-9</v>
      </c>
      <c r="D605" t="s">
        <v>14</v>
      </c>
      <c r="E605" t="s">
        <v>9</v>
      </c>
      <c r="F605" s="2" t="s">
        <v>15</v>
      </c>
      <c r="G605" s="3"/>
      <c r="J605" s="2"/>
    </row>
    <row r="606" spans="1:10" customFormat="1" ht="16" x14ac:dyDescent="0.2">
      <c r="A606" t="s">
        <v>71</v>
      </c>
      <c r="B606" s="3">
        <f>B572/1000</f>
        <v>2.1756100000000002E-7</v>
      </c>
      <c r="D606" t="s">
        <v>14</v>
      </c>
      <c r="E606" t="s">
        <v>9</v>
      </c>
      <c r="F606" s="2" t="s">
        <v>15</v>
      </c>
      <c r="G606" s="3"/>
      <c r="J606" s="2"/>
    </row>
    <row r="607" spans="1:10" customFormat="1" ht="16" x14ac:dyDescent="0.2">
      <c r="A607" t="s">
        <v>72</v>
      </c>
      <c r="B607" s="3">
        <v>4.417562867629381E-9</v>
      </c>
      <c r="D607" t="s">
        <v>14</v>
      </c>
      <c r="E607" t="s">
        <v>9</v>
      </c>
      <c r="F607" s="2" t="s">
        <v>15</v>
      </c>
      <c r="G607" s="3"/>
      <c r="J607" s="2"/>
    </row>
    <row r="608" spans="1:10" customFormat="1" ht="16" x14ac:dyDescent="0.2">
      <c r="A608" t="s">
        <v>73</v>
      </c>
      <c r="B608" s="3">
        <v>1.2147463123534157E-8</v>
      </c>
      <c r="D608" t="s">
        <v>14</v>
      </c>
      <c r="E608" t="s">
        <v>9</v>
      </c>
      <c r="F608" s="2" t="s">
        <v>15</v>
      </c>
      <c r="G608" s="3"/>
      <c r="J608" s="2"/>
    </row>
    <row r="609" spans="1:10" customFormat="1" ht="16" x14ac:dyDescent="0.2">
      <c r="A609" t="s">
        <v>74</v>
      </c>
      <c r="B609" s="3">
        <v>3.9768082958024133E-7</v>
      </c>
      <c r="D609" t="s">
        <v>14</v>
      </c>
      <c r="E609" t="s">
        <v>9</v>
      </c>
      <c r="F609" s="2" t="s">
        <v>15</v>
      </c>
      <c r="G609" s="3"/>
      <c r="J609" s="2"/>
    </row>
    <row r="610" spans="1:10" customFormat="1" ht="16" x14ac:dyDescent="0.2">
      <c r="A610" t="s">
        <v>75</v>
      </c>
      <c r="B610" s="3">
        <v>2.3255800597289225E-10</v>
      </c>
      <c r="D610" t="s">
        <v>14</v>
      </c>
      <c r="E610" t="s">
        <v>9</v>
      </c>
      <c r="F610" s="2" t="s">
        <v>15</v>
      </c>
      <c r="G610" s="3"/>
      <c r="J610" s="2"/>
    </row>
    <row r="611" spans="1:10" customFormat="1" ht="16" x14ac:dyDescent="0.2">
      <c r="A611" t="s">
        <v>76</v>
      </c>
      <c r="B611" s="3">
        <v>4.0869969387591558E-8</v>
      </c>
      <c r="D611" t="s">
        <v>14</v>
      </c>
      <c r="E611" t="s">
        <v>9</v>
      </c>
      <c r="F611" s="2" t="s">
        <v>15</v>
      </c>
      <c r="G611" s="3"/>
      <c r="J611" s="2"/>
    </row>
    <row r="612" spans="1:10" customFormat="1" ht="16" x14ac:dyDescent="0.2">
      <c r="A612" t="s">
        <v>77</v>
      </c>
      <c r="B612" s="3">
        <v>4.651160119457845E-7</v>
      </c>
      <c r="D612" t="s">
        <v>14</v>
      </c>
      <c r="E612" t="s">
        <v>9</v>
      </c>
      <c r="F612" s="2" t="s">
        <v>15</v>
      </c>
      <c r="G612" s="3"/>
      <c r="J612" s="2"/>
    </row>
    <row r="613" spans="1:10" customFormat="1" ht="16" x14ac:dyDescent="0.2">
      <c r="A613" t="s">
        <v>78</v>
      </c>
      <c r="B613" s="3">
        <v>7.619711612948033E-8</v>
      </c>
      <c r="D613" t="s">
        <v>14</v>
      </c>
      <c r="E613" t="s">
        <v>9</v>
      </c>
      <c r="F613" s="2" t="s">
        <v>15</v>
      </c>
      <c r="G613" s="3"/>
      <c r="J613" s="2"/>
    </row>
    <row r="614" spans="1:10" customFormat="1" ht="16" x14ac:dyDescent="0.2">
      <c r="A614" t="s">
        <v>79</v>
      </c>
      <c r="B614" s="3">
        <v>2.3255800597289226E-8</v>
      </c>
      <c r="D614" t="s">
        <v>14</v>
      </c>
      <c r="E614" t="s">
        <v>9</v>
      </c>
      <c r="F614" s="2" t="s">
        <v>15</v>
      </c>
      <c r="G614" s="3"/>
      <c r="J614" s="2"/>
    </row>
    <row r="615" spans="1:10" customFormat="1" ht="16" x14ac:dyDescent="0.2">
      <c r="A615" t="s">
        <v>80</v>
      </c>
      <c r="B615" s="3">
        <v>6.7382024692940973E-8</v>
      </c>
      <c r="D615" t="s">
        <v>14</v>
      </c>
      <c r="E615" t="s">
        <v>9</v>
      </c>
      <c r="F615" s="2" t="s">
        <v>15</v>
      </c>
      <c r="G615" s="3"/>
      <c r="J615" s="2"/>
    </row>
    <row r="616" spans="1:10" customFormat="1" ht="16" x14ac:dyDescent="0.2">
      <c r="A616" t="s">
        <v>81</v>
      </c>
      <c r="B616" s="3">
        <v>2.9821053643838246E-8</v>
      </c>
      <c r="D616" t="s">
        <v>14</v>
      </c>
      <c r="E616" t="s">
        <v>9</v>
      </c>
      <c r="F616" s="2" t="s">
        <v>15</v>
      </c>
      <c r="G616" s="3"/>
      <c r="J616" s="2"/>
    </row>
    <row r="617" spans="1:10" customFormat="1" ht="16" x14ac:dyDescent="0.2">
      <c r="B617" s="3"/>
    </row>
    <row r="618" spans="1:10" x14ac:dyDescent="0.2">
      <c r="A618" s="17" t="s">
        <v>2</v>
      </c>
      <c r="B618" s="17" t="s">
        <v>204</v>
      </c>
    </row>
    <row r="619" spans="1:10" customFormat="1" ht="16" x14ac:dyDescent="0.2">
      <c r="A619" t="s">
        <v>153</v>
      </c>
      <c r="B619" t="s">
        <v>377</v>
      </c>
    </row>
    <row r="620" spans="1:10" customFormat="1" ht="16" x14ac:dyDescent="0.2">
      <c r="A620" t="s">
        <v>200</v>
      </c>
      <c r="B620" t="s">
        <v>201</v>
      </c>
    </row>
    <row r="621" spans="1:10" customFormat="1" ht="16" x14ac:dyDescent="0.2">
      <c r="A621" t="s">
        <v>3</v>
      </c>
      <c r="B621" t="s">
        <v>18</v>
      </c>
    </row>
    <row r="622" spans="1:10" customFormat="1" ht="16" x14ac:dyDescent="0.2">
      <c r="A622" t="s">
        <v>4</v>
      </c>
      <c r="B622">
        <v>1</v>
      </c>
    </row>
    <row r="623" spans="1:10" customFormat="1" ht="16" x14ac:dyDescent="0.2">
      <c r="A623" t="s">
        <v>5</v>
      </c>
      <c r="B623" t="s">
        <v>1</v>
      </c>
    </row>
    <row r="624" spans="1:10" customFormat="1" ht="16" x14ac:dyDescent="0.2">
      <c r="A624" t="s">
        <v>206</v>
      </c>
      <c r="B624" t="s">
        <v>207</v>
      </c>
    </row>
    <row r="625" spans="1:12" customFormat="1" ht="16" x14ac:dyDescent="0.2">
      <c r="A625" t="s">
        <v>6</v>
      </c>
      <c r="B625" t="s">
        <v>7</v>
      </c>
    </row>
    <row r="626" spans="1:12" customFormat="1" ht="16" x14ac:dyDescent="0.2">
      <c r="A626" t="s">
        <v>8</v>
      </c>
      <c r="B626" t="s">
        <v>17</v>
      </c>
    </row>
    <row r="627" spans="1:12" customFormat="1" ht="16" x14ac:dyDescent="0.2">
      <c r="A627" t="s">
        <v>354</v>
      </c>
      <c r="B627" s="2">
        <f>INDEX(Parameters!$B$6:$AL$57,MATCH(Inventories!$B$618,Parameters!$A$6:$A$57,0),MATCH(Inventories!$A627,Parameters!$B$4:$AL$4,0))</f>
        <v>242</v>
      </c>
      <c r="C627" t="s">
        <v>314</v>
      </c>
      <c r="D627" s="2"/>
      <c r="E627" s="2"/>
      <c r="F627" s="2"/>
      <c r="G627" s="2"/>
      <c r="H627" s="2"/>
      <c r="I627" s="2"/>
      <c r="J627" s="2"/>
      <c r="K627" s="2"/>
      <c r="L627" s="2"/>
    </row>
    <row r="628" spans="1:12" customFormat="1" ht="16" x14ac:dyDescent="0.2">
      <c r="A628" t="s">
        <v>355</v>
      </c>
      <c r="B628" s="2">
        <f>INDEX(Parameters!$B$6:$AL$57,MATCH(Inventories!$B$618,Parameters!$A$6:$A$57,0),MATCH(Inventories!$A628,Parameters!$B$4:$AL$4,0))</f>
        <v>128</v>
      </c>
      <c r="C628" t="s">
        <v>314</v>
      </c>
      <c r="D628" s="2"/>
      <c r="E628" s="2"/>
      <c r="F628" s="2"/>
      <c r="G628" s="2"/>
      <c r="H628" s="2"/>
      <c r="I628" s="2"/>
      <c r="J628" s="2"/>
      <c r="K628" s="2"/>
      <c r="L628" s="2"/>
    </row>
    <row r="629" spans="1:12" customFormat="1" ht="16" x14ac:dyDescent="0.2">
      <c r="A629" t="s">
        <v>356</v>
      </c>
      <c r="B629" s="2">
        <f>INDEX(Parameters!$B$6:$AL$57,MATCH(Inventories!$B$618,Parameters!$A$6:$A$57,0),MATCH(Inventories!$A629,Parameters!$B$4:$AL$4,0))</f>
        <v>328</v>
      </c>
      <c r="C629" t="s">
        <v>314</v>
      </c>
      <c r="D629" s="2"/>
      <c r="E629" s="2"/>
      <c r="F629" s="2"/>
      <c r="G629" s="2"/>
      <c r="H629" s="2"/>
      <c r="I629" s="2"/>
      <c r="J629" s="2"/>
      <c r="K629" s="2"/>
      <c r="L629" s="2"/>
    </row>
    <row r="630" spans="1:12" customFormat="1" ht="16" x14ac:dyDescent="0.2">
      <c r="A630" t="s">
        <v>318</v>
      </c>
      <c r="B630" s="24">
        <f>INDEX(Parameters!$B$6:$AL$57,MATCH(Inventories!$B$618,Parameters!$A$6:$A$57,0),MATCH(Inventories!$A630,Parameters!$B$4:$AL$4,0))</f>
        <v>700000</v>
      </c>
      <c r="C630" t="s">
        <v>315</v>
      </c>
      <c r="D630" s="2"/>
      <c r="E630" s="2"/>
      <c r="F630" s="2"/>
      <c r="G630" s="2"/>
      <c r="H630" s="2"/>
      <c r="I630" s="2"/>
      <c r="J630" s="2"/>
      <c r="K630" s="2"/>
      <c r="L630" s="2"/>
    </row>
    <row r="631" spans="1:12" customFormat="1" ht="16" x14ac:dyDescent="0.2">
      <c r="A631" t="s">
        <v>319</v>
      </c>
      <c r="B631" s="24">
        <f>INDEX(Parameters!$B$6:$AL$57,MATCH(Inventories!$B$618,Parameters!$A$6:$A$57,0),MATCH(Inventories!$A631,Parameters!$B$4:$AL$4,0))</f>
        <v>500000</v>
      </c>
      <c r="C631" t="s">
        <v>315</v>
      </c>
      <c r="D631" s="2"/>
      <c r="E631" s="2"/>
      <c r="F631" s="2"/>
      <c r="G631" s="2"/>
      <c r="H631" s="2"/>
      <c r="I631" s="2"/>
      <c r="J631" s="2"/>
      <c r="K631" s="2"/>
      <c r="L631" s="2"/>
    </row>
    <row r="632" spans="1:12" customFormat="1" ht="16" x14ac:dyDescent="0.2">
      <c r="A632" t="s">
        <v>320</v>
      </c>
      <c r="B632" s="24">
        <f>INDEX(Parameters!$B$6:$AL$57,MATCH(Inventories!$B$618,Parameters!$A$6:$A$57,0),MATCH(Inventories!$A632,Parameters!$B$4:$AL$4,0))</f>
        <v>1000000</v>
      </c>
      <c r="C632" t="s">
        <v>315</v>
      </c>
      <c r="D632" s="2"/>
      <c r="E632" s="2"/>
      <c r="F632" s="2"/>
      <c r="G632" s="2"/>
      <c r="H632" s="2"/>
      <c r="I632" s="2"/>
      <c r="J632" s="2"/>
      <c r="K632" s="2"/>
      <c r="L632" s="2"/>
    </row>
    <row r="633" spans="1:12" customFormat="1" ht="16" x14ac:dyDescent="0.2">
      <c r="A633" t="s">
        <v>321</v>
      </c>
      <c r="B633" s="2">
        <f>INDEX(Parameters!$B$6:$AL$57,MATCH(Inventories!$B$618,Parameters!$A$6:$A$57,0),MATCH(Inventories!$A633,Parameters!$B$4:$AL$4,0))</f>
        <v>8650</v>
      </c>
      <c r="C633" t="s">
        <v>316</v>
      </c>
      <c r="D633" s="2"/>
      <c r="E633" s="2"/>
      <c r="F633" s="2"/>
      <c r="G633" s="2"/>
      <c r="H633" s="2"/>
      <c r="I633" s="2"/>
      <c r="J633" s="2"/>
      <c r="K633" s="2"/>
      <c r="L633" s="2"/>
    </row>
    <row r="634" spans="1:12" customFormat="1" ht="16" x14ac:dyDescent="0.2">
      <c r="A634" t="s">
        <v>322</v>
      </c>
      <c r="B634" s="2">
        <f>INDEX(Parameters!$B$6:$AL$57,MATCH(Inventories!$B$618,Parameters!$A$6:$A$57,0),MATCH(Inventories!$A634,Parameters!$B$4:$AL$4,0))</f>
        <v>5600</v>
      </c>
      <c r="C634" t="s">
        <v>316</v>
      </c>
      <c r="D634" s="2"/>
      <c r="E634" s="2"/>
      <c r="F634" s="2"/>
      <c r="G634" s="2"/>
      <c r="H634" s="2"/>
      <c r="I634" s="2"/>
      <c r="J634" s="2"/>
      <c r="K634" s="2"/>
      <c r="L634" s="2"/>
    </row>
    <row r="635" spans="1:12" customFormat="1" ht="16" x14ac:dyDescent="0.2">
      <c r="A635" t="s">
        <v>323</v>
      </c>
      <c r="B635" s="2">
        <f>INDEX(Parameters!$B$6:$AL$57,MATCH(Inventories!$B$618,Parameters!$A$6:$A$57,0),MATCH(Inventories!$A635,Parameters!$B$4:$AL$4,0))</f>
        <v>11410</v>
      </c>
      <c r="C635" t="s">
        <v>316</v>
      </c>
      <c r="D635" s="2"/>
      <c r="E635" s="2"/>
      <c r="F635" s="2"/>
      <c r="G635" s="2"/>
      <c r="H635" s="2"/>
      <c r="I635" s="2"/>
      <c r="J635" s="2"/>
      <c r="K635" s="2"/>
      <c r="L635" s="2"/>
    </row>
    <row r="636" spans="1:12" customFormat="1" ht="16" x14ac:dyDescent="0.2">
      <c r="A636" t="s">
        <v>339</v>
      </c>
      <c r="B636" s="2">
        <f>INDEX(Parameters!$B$6:$AL$57,MATCH(Inventories!$B$618,Parameters!$A$6:$A$57,0),MATCH(Inventories!$A636,Parameters!$B$4:$AL$4,0))</f>
        <v>0</v>
      </c>
      <c r="C636" t="s">
        <v>338</v>
      </c>
      <c r="D636" s="2"/>
      <c r="E636" s="2"/>
      <c r="F636" s="2"/>
      <c r="G636" s="2"/>
      <c r="H636" s="2"/>
      <c r="I636" s="2"/>
      <c r="J636" s="2"/>
      <c r="K636" s="2"/>
      <c r="L636" s="2"/>
    </row>
    <row r="637" spans="1:12" customFormat="1" ht="16" x14ac:dyDescent="0.2">
      <c r="A637" t="s">
        <v>340</v>
      </c>
      <c r="B637" s="2">
        <f>INDEX(Parameters!$B$6:$AL$57,MATCH(Inventories!$B$618,Parameters!$A$6:$A$57,0),MATCH(Inventories!$A637,Parameters!$B$4:$AL$4,0))</f>
        <v>0</v>
      </c>
      <c r="C637" t="s">
        <v>338</v>
      </c>
      <c r="D637" s="2"/>
      <c r="E637" s="2"/>
      <c r="F637" s="2"/>
      <c r="G637" s="2"/>
      <c r="H637" s="2"/>
      <c r="I637" s="2"/>
      <c r="J637" s="2"/>
      <c r="K637" s="2"/>
      <c r="L637" s="2"/>
    </row>
    <row r="638" spans="1:12" customFormat="1" ht="16" x14ac:dyDescent="0.2">
      <c r="A638" t="s">
        <v>341</v>
      </c>
      <c r="B638" s="2">
        <f>INDEX(Parameters!$B$6:$AL$57,MATCH(Inventories!$B$618,Parameters!$A$6:$A$57,0),MATCH(Inventories!$A638,Parameters!$B$4:$AL$4,0))</f>
        <v>0</v>
      </c>
      <c r="C638" t="s">
        <v>338</v>
      </c>
      <c r="D638" s="2"/>
      <c r="E638" s="2"/>
      <c r="F638" s="2"/>
      <c r="G638" s="2"/>
      <c r="H638" s="2"/>
      <c r="I638" s="2"/>
      <c r="J638" s="2"/>
      <c r="K638" s="2"/>
      <c r="L638" s="2"/>
    </row>
    <row r="639" spans="1:12" customFormat="1" ht="16" x14ac:dyDescent="0.2">
      <c r="A639" t="s">
        <v>342</v>
      </c>
      <c r="B639" s="2">
        <f>INDEX(Parameters!$B$6:$AL$57,MATCH(Inventories!$B$618,Parameters!$A$6:$A$57,0),MATCH(Inventories!$A639,Parameters!$B$4:$AL$4,0))</f>
        <v>872</v>
      </c>
      <c r="C639" t="s">
        <v>338</v>
      </c>
      <c r="D639" s="2"/>
      <c r="E639" s="2"/>
      <c r="F639" s="2"/>
      <c r="G639" s="2"/>
      <c r="H639" s="2"/>
      <c r="I639" s="2"/>
      <c r="J639" s="2"/>
      <c r="K639" s="2"/>
      <c r="L639" s="2"/>
    </row>
    <row r="640" spans="1:12" customFormat="1" ht="16" x14ac:dyDescent="0.2">
      <c r="A640" t="s">
        <v>343</v>
      </c>
      <c r="B640" s="2">
        <f>INDEX(Parameters!$B$6:$AL$57,MATCH(Inventories!$B$618,Parameters!$A$6:$A$57,0),MATCH(Inventories!$A640,Parameters!$B$4:$AL$4,0))</f>
        <v>540</v>
      </c>
      <c r="C640" t="s">
        <v>338</v>
      </c>
      <c r="D640" s="2"/>
      <c r="E640" s="2"/>
      <c r="F640" s="2"/>
      <c r="G640" s="2"/>
      <c r="H640" s="2"/>
      <c r="I640" s="2"/>
      <c r="J640" s="2"/>
      <c r="K640" s="2"/>
      <c r="L640" s="2"/>
    </row>
    <row r="641" spans="1:12" customFormat="1" ht="16" x14ac:dyDescent="0.2">
      <c r="A641" t="s">
        <v>344</v>
      </c>
      <c r="B641" s="2">
        <f>INDEX(Parameters!$B$6:$AL$57,MATCH(Inventories!$B$618,Parameters!$A$6:$A$57,0),MATCH(Inventories!$A641,Parameters!$B$4:$AL$4,0))</f>
        <v>1120</v>
      </c>
      <c r="C641" t="s">
        <v>338</v>
      </c>
      <c r="D641" s="2"/>
      <c r="E641" s="2"/>
      <c r="F641" s="2"/>
      <c r="G641" s="2"/>
      <c r="H641" s="2"/>
      <c r="I641" s="2"/>
      <c r="J641" s="2"/>
      <c r="K641" s="2"/>
      <c r="L641" s="2"/>
    </row>
    <row r="642" spans="1:12" customFormat="1" ht="16" x14ac:dyDescent="0.2">
      <c r="A642" t="s">
        <v>335</v>
      </c>
      <c r="B642" s="2">
        <f>INDEX(Parameters!$B$6:$AL$57,MATCH(Inventories!$B$618,Parameters!$A$6:$A$57,0),MATCH(Inventories!$A642,Parameters!$B$4:$AL$4,0))</f>
        <v>142</v>
      </c>
      <c r="C642" t="s">
        <v>338</v>
      </c>
      <c r="D642" s="2"/>
      <c r="E642" s="2"/>
      <c r="F642" s="2"/>
      <c r="G642" s="2"/>
      <c r="H642" s="2"/>
      <c r="I642" s="2"/>
      <c r="J642" s="2"/>
      <c r="K642" s="2"/>
      <c r="L642" s="2"/>
    </row>
    <row r="643" spans="1:12" customFormat="1" ht="16" x14ac:dyDescent="0.2">
      <c r="A643" t="s">
        <v>336</v>
      </c>
      <c r="B643" s="2">
        <f>INDEX(Parameters!$B$6:$AL$57,MATCH(Inventories!$B$618,Parameters!$A$6:$A$57,0),MATCH(Inventories!$A643,Parameters!$B$4:$AL$4,0))</f>
        <v>77</v>
      </c>
      <c r="C643" t="s">
        <v>338</v>
      </c>
      <c r="D643" s="2"/>
      <c r="E643" s="2"/>
      <c r="F643" s="2"/>
      <c r="G643" s="2"/>
      <c r="H643" s="2"/>
      <c r="I643" s="2"/>
      <c r="J643" s="2"/>
      <c r="K643" s="2"/>
      <c r="L643" s="2"/>
    </row>
    <row r="644" spans="1:12" customFormat="1" ht="16" x14ac:dyDescent="0.2">
      <c r="A644" t="s">
        <v>337</v>
      </c>
      <c r="B644" s="2">
        <f>INDEX(Parameters!$B$6:$AL$57,MATCH(Inventories!$B$618,Parameters!$A$6:$A$57,0),MATCH(Inventories!$A644,Parameters!$B$4:$AL$4,0))</f>
        <v>154</v>
      </c>
      <c r="C644" t="s">
        <v>338</v>
      </c>
      <c r="D644" s="2"/>
      <c r="E644" s="2"/>
      <c r="F644" s="2"/>
      <c r="G644" s="2"/>
      <c r="H644" s="2"/>
      <c r="I644" s="2"/>
      <c r="J644" s="2"/>
      <c r="K644" s="2"/>
      <c r="L644" s="2"/>
    </row>
    <row r="645" spans="1:12" customFormat="1" ht="16" x14ac:dyDescent="0.2">
      <c r="A645" t="s">
        <v>324</v>
      </c>
      <c r="B645" s="2">
        <f>INDEX(Parameters!$B$6:$AL$57,MATCH(Inventories!$B$618,Parameters!$A$6:$A$57,0),MATCH(Inventories!$A645,Parameters!$B$4:$AL$4,0))</f>
        <v>0</v>
      </c>
      <c r="C645" t="s">
        <v>317</v>
      </c>
      <c r="D645" s="2"/>
      <c r="E645" s="2"/>
      <c r="F645" s="2"/>
      <c r="G645" s="2"/>
      <c r="H645" s="2"/>
      <c r="I645" s="2"/>
      <c r="J645" s="2"/>
      <c r="K645" s="2"/>
      <c r="L645" s="2"/>
    </row>
    <row r="646" spans="1:12" customFormat="1" ht="16" x14ac:dyDescent="0.2">
      <c r="A646" t="s">
        <v>325</v>
      </c>
      <c r="B646" s="2">
        <f>INDEX(Parameters!$B$6:$AL$57,MATCH(Inventories!$B$618,Parameters!$A$6:$A$57,0),MATCH(Inventories!$A646,Parameters!$B$4:$AL$4,0))</f>
        <v>0</v>
      </c>
      <c r="C646" t="s">
        <v>317</v>
      </c>
      <c r="D646" s="2"/>
      <c r="E646" s="2"/>
      <c r="F646" s="2"/>
      <c r="G646" s="2"/>
      <c r="H646" s="2"/>
      <c r="I646" s="2"/>
      <c r="J646" s="2"/>
      <c r="K646" s="2"/>
      <c r="L646" s="2"/>
    </row>
    <row r="647" spans="1:12" customFormat="1" ht="16" x14ac:dyDescent="0.2">
      <c r="A647" t="s">
        <v>326</v>
      </c>
      <c r="B647" s="2">
        <f>INDEX(Parameters!$B$6:$AL$57,MATCH(Inventories!$B$618,Parameters!$A$6:$A$57,0),MATCH(Inventories!$A647,Parameters!$B$4:$AL$4,0))</f>
        <v>0</v>
      </c>
      <c r="C647" t="s">
        <v>317</v>
      </c>
      <c r="D647" s="2"/>
      <c r="E647" s="2"/>
      <c r="F647" s="2"/>
      <c r="G647" s="2"/>
      <c r="H647" s="2"/>
      <c r="I647" s="2"/>
      <c r="J647" s="2"/>
      <c r="K647" s="2"/>
      <c r="L647" s="2"/>
    </row>
    <row r="648" spans="1:12" customFormat="1" ht="16" x14ac:dyDescent="0.2">
      <c r="A648" t="s">
        <v>332</v>
      </c>
      <c r="B648" s="2">
        <f>INDEX(Parameters!$B$6:$AL$57,MATCH(Inventories!$B$618,Parameters!$A$6:$A$57,0),MATCH(Inventories!$A648,Parameters!$B$4:$AL$4,0))</f>
        <v>0</v>
      </c>
      <c r="C648" t="s">
        <v>8</v>
      </c>
      <c r="D648" s="2"/>
      <c r="E648" s="2"/>
      <c r="F648" s="2"/>
      <c r="G648" s="2"/>
      <c r="H648" s="2"/>
      <c r="I648" s="2"/>
      <c r="J648" s="2"/>
      <c r="K648" s="2"/>
      <c r="L648" s="2"/>
    </row>
    <row r="649" spans="1:12" customFormat="1" ht="16" x14ac:dyDescent="0.2">
      <c r="A649" t="s">
        <v>333</v>
      </c>
      <c r="B649" s="2">
        <f>INDEX(Parameters!$B$6:$AL$57,MATCH(Inventories!$B$618,Parameters!$A$6:$A$57,0),MATCH(Inventories!$A649,Parameters!$B$4:$AL$4,0))</f>
        <v>0</v>
      </c>
      <c r="C649" t="s">
        <v>8</v>
      </c>
      <c r="D649" s="2"/>
      <c r="E649" s="2"/>
      <c r="F649" s="2"/>
      <c r="G649" s="2"/>
      <c r="H649" s="2"/>
      <c r="I649" s="2"/>
      <c r="J649" s="2"/>
      <c r="K649" s="2"/>
      <c r="L649" s="2"/>
    </row>
    <row r="650" spans="1:12" customFormat="1" ht="16" x14ac:dyDescent="0.2">
      <c r="A650" t="s">
        <v>334</v>
      </c>
      <c r="B650" s="2">
        <f>INDEX(Parameters!$B$6:$AL$57,MATCH(Inventories!$B$618,Parameters!$A$6:$A$57,0),MATCH(Inventories!$A650,Parameters!$B$4:$AL$4,0))</f>
        <v>0</v>
      </c>
      <c r="C650" t="s">
        <v>8</v>
      </c>
      <c r="D650" s="2"/>
      <c r="E650" s="2"/>
      <c r="F650" s="2"/>
      <c r="G650" s="2"/>
      <c r="H650" s="2"/>
      <c r="I650" s="2"/>
      <c r="J650" s="2"/>
      <c r="K650" s="2"/>
      <c r="L650" s="2"/>
    </row>
    <row r="651" spans="1:12" customFormat="1" ht="16" x14ac:dyDescent="0.2">
      <c r="A651" t="s">
        <v>348</v>
      </c>
      <c r="B651" s="2">
        <f>INDEX(Parameters!$B$6:$AL$57,MATCH(Inventories!$B$618,Parameters!$A$6:$A$57,0),MATCH(Inventories!$A651,Parameters!$B$4:$AL$4,0))</f>
        <v>0</v>
      </c>
      <c r="C651" t="s">
        <v>314</v>
      </c>
      <c r="D651" s="2"/>
      <c r="E651" s="2"/>
      <c r="F651" s="2"/>
      <c r="G651" s="2"/>
      <c r="H651" s="2"/>
      <c r="I651" s="2"/>
      <c r="J651" s="2"/>
      <c r="K651" s="2"/>
      <c r="L651" s="2"/>
    </row>
    <row r="652" spans="1:12" customFormat="1" ht="16" x14ac:dyDescent="0.2">
      <c r="A652" t="s">
        <v>349</v>
      </c>
      <c r="B652" s="2">
        <f>INDEX(Parameters!$B$6:$AL$57,MATCH(Inventories!$B$618,Parameters!$A$6:$A$57,0),MATCH(Inventories!$A652,Parameters!$B$4:$AL$4,0))</f>
        <v>0</v>
      </c>
      <c r="C652" t="s">
        <v>314</v>
      </c>
      <c r="D652" s="2"/>
      <c r="E652" s="12"/>
      <c r="F652" s="2"/>
      <c r="G652" s="2"/>
      <c r="H652" s="2"/>
      <c r="I652" s="2"/>
      <c r="J652" s="2"/>
      <c r="K652" s="2"/>
      <c r="L652" s="2"/>
    </row>
    <row r="653" spans="1:12" customFormat="1" ht="16" x14ac:dyDescent="0.2">
      <c r="A653" t="s">
        <v>350</v>
      </c>
      <c r="B653" s="2">
        <f>INDEX(Parameters!$B$6:$AL$57,MATCH(Inventories!$B$618,Parameters!$A$6:$A$57,0),MATCH(Inventories!$A653,Parameters!$B$4:$AL$4,0))</f>
        <v>0</v>
      </c>
      <c r="C653" t="s">
        <v>314</v>
      </c>
      <c r="D653" s="2"/>
      <c r="E653" s="2"/>
      <c r="F653" s="2"/>
      <c r="G653" s="2"/>
      <c r="H653" s="2"/>
      <c r="I653" s="2"/>
      <c r="J653" s="2"/>
      <c r="K653" s="2"/>
      <c r="L653" s="2"/>
    </row>
    <row r="654" spans="1:12" customFormat="1" ht="16" x14ac:dyDescent="0.2">
      <c r="A654" t="s">
        <v>351</v>
      </c>
      <c r="B654" s="2">
        <f>INDEX(Parameters!$B$6:$AL$57,MATCH(Inventories!$B$618,Parameters!$A$6:$A$57,0),MATCH(Inventories!$A654,Parameters!$B$4:$AL$4,0))</f>
        <v>0</v>
      </c>
      <c r="C654" t="s">
        <v>8</v>
      </c>
      <c r="D654" s="2"/>
      <c r="E654" s="2"/>
      <c r="F654" s="2"/>
      <c r="G654" s="2"/>
      <c r="H654" s="2"/>
      <c r="I654" s="2"/>
      <c r="J654" s="2"/>
      <c r="K654" s="2"/>
      <c r="L654" s="2"/>
    </row>
    <row r="655" spans="1:12" customFormat="1" ht="16" x14ac:dyDescent="0.2">
      <c r="A655" t="s">
        <v>352</v>
      </c>
      <c r="B655" s="2">
        <f>INDEX(Parameters!$B$6:$AL$57,MATCH(Inventories!$B$618,Parameters!$A$6:$A$57,0),MATCH(Inventories!$A655,Parameters!$B$4:$AL$4,0))</f>
        <v>0</v>
      </c>
      <c r="C655" t="s">
        <v>8</v>
      </c>
      <c r="D655" s="2"/>
      <c r="E655" s="2"/>
      <c r="F655" s="2"/>
      <c r="G655" s="2"/>
      <c r="H655" s="2"/>
      <c r="I655" s="2"/>
      <c r="J655" s="2"/>
      <c r="K655" s="2"/>
      <c r="L655" s="2"/>
    </row>
    <row r="656" spans="1:12" customFormat="1" ht="16" x14ac:dyDescent="0.2">
      <c r="A656" t="s">
        <v>353</v>
      </c>
      <c r="B656" s="2">
        <f>INDEX(Parameters!$B$6:$AL$57,MATCH(Inventories!$B$618,Parameters!$A$6:$A$57,0),MATCH(Inventories!$A656,Parameters!$B$4:$AL$4,0))</f>
        <v>0</v>
      </c>
      <c r="C656" t="s">
        <v>8</v>
      </c>
      <c r="D656" s="2"/>
      <c r="E656" s="2"/>
      <c r="F656" s="2"/>
      <c r="G656" s="2"/>
      <c r="H656" s="2"/>
      <c r="I656" s="2"/>
      <c r="J656" s="2"/>
      <c r="K656" s="2"/>
      <c r="L656" s="2"/>
    </row>
    <row r="657" spans="1:12" customFormat="1" ht="16" x14ac:dyDescent="0.2">
      <c r="A657" t="s">
        <v>367</v>
      </c>
      <c r="B657" s="2">
        <f>INDEX(Parameters!$B$6:$AL$57,MATCH(Inventories!$B$618,Parameters!$A$6:$A$57,0),MATCH(Inventories!$A657,Parameters!$B$4:$AL$4,0))</f>
        <v>0</v>
      </c>
      <c r="C657" t="s">
        <v>338</v>
      </c>
      <c r="D657" s="2"/>
      <c r="E657" s="2"/>
      <c r="F657" s="2"/>
      <c r="G657" s="2"/>
      <c r="H657" s="2"/>
      <c r="I657" s="2"/>
      <c r="J657" s="2"/>
      <c r="K657" s="2"/>
      <c r="L657" s="2"/>
    </row>
    <row r="658" spans="1:12" customFormat="1" ht="16" x14ac:dyDescent="0.2">
      <c r="A658" t="s">
        <v>368</v>
      </c>
      <c r="B658" s="2">
        <f>INDEX(Parameters!$B$6:$AL$57,MATCH(Inventories!$B$618,Parameters!$A$6:$A$57,0),MATCH(Inventories!$A658,Parameters!$B$4:$AL$4,0))</f>
        <v>0</v>
      </c>
      <c r="C658" t="s">
        <v>338</v>
      </c>
      <c r="D658" s="2"/>
      <c r="E658" s="2"/>
      <c r="F658" s="2"/>
      <c r="G658" s="2"/>
      <c r="H658" s="2"/>
      <c r="I658" s="2"/>
      <c r="J658" s="2"/>
      <c r="K658" s="2"/>
      <c r="L658" s="2"/>
    </row>
    <row r="659" spans="1:12" customFormat="1" ht="16" x14ac:dyDescent="0.2">
      <c r="A659" t="s">
        <v>369</v>
      </c>
      <c r="B659" s="2">
        <f>INDEX(Parameters!$B$6:$AL$57,MATCH(Inventories!$B$618,Parameters!$A$6:$A$57,0),MATCH(Inventories!$A659,Parameters!$B$4:$AL$4,0))</f>
        <v>0</v>
      </c>
      <c r="C659" t="s">
        <v>338</v>
      </c>
      <c r="D659" s="2"/>
      <c r="E659" s="2"/>
      <c r="F659" s="2"/>
      <c r="G659" s="2"/>
      <c r="H659" s="2"/>
      <c r="I659" s="2"/>
      <c r="J659" s="2"/>
      <c r="K659" s="2"/>
      <c r="L659" s="2"/>
    </row>
    <row r="660" spans="1:12" customFormat="1" ht="16" x14ac:dyDescent="0.2">
      <c r="A660" t="s">
        <v>370</v>
      </c>
      <c r="B660" s="2">
        <f>INDEX(Parameters!$B$6:$AL$57,MATCH(Inventories!$B$618,Parameters!$A$6:$A$57,0),MATCH(Inventories!$A660,Parameters!$B$4:$AL$4,0))</f>
        <v>0</v>
      </c>
      <c r="C660" t="s">
        <v>338</v>
      </c>
      <c r="D660" s="2"/>
      <c r="E660" s="2"/>
      <c r="F660" s="2"/>
      <c r="G660" s="2"/>
      <c r="H660" s="2"/>
      <c r="I660" s="2"/>
      <c r="J660" s="2"/>
      <c r="K660" s="2"/>
      <c r="L660" s="2"/>
    </row>
    <row r="661" spans="1:12" customFormat="1" ht="16" x14ac:dyDescent="0.2">
      <c r="A661" t="s">
        <v>371</v>
      </c>
      <c r="B661" s="2">
        <f>INDEX(Parameters!$B$6:$AL$57,MATCH(Inventories!$B$618,Parameters!$A$6:$A$57,0),MATCH(Inventories!$A661,Parameters!$B$4:$AL$4,0))</f>
        <v>0</v>
      </c>
      <c r="C661" t="s">
        <v>338</v>
      </c>
      <c r="D661" s="2"/>
      <c r="E661" s="2"/>
      <c r="F661" s="2"/>
      <c r="G661" s="2"/>
      <c r="H661" s="2"/>
      <c r="I661" s="2"/>
      <c r="J661" s="2"/>
      <c r="K661" s="2"/>
      <c r="L661" s="2"/>
    </row>
    <row r="662" spans="1:12" customFormat="1" ht="16" x14ac:dyDescent="0.2">
      <c r="A662" t="s">
        <v>346</v>
      </c>
      <c r="B662" s="32">
        <f>INDEX(Parameters!$B$6:$AL$57,MATCH(Inventories!$B$618,Parameters!$A$6:$A$57,0),MATCH(Inventories!$A662,Parameters!$B$4:$AL$4,0))</f>
        <v>3.0144677000000002E-2</v>
      </c>
      <c r="C662" t="s">
        <v>347</v>
      </c>
      <c r="D662" s="2"/>
      <c r="E662" s="2"/>
      <c r="F662" s="2"/>
      <c r="G662" s="2"/>
      <c r="H662" s="2"/>
      <c r="I662" s="2"/>
      <c r="J662" s="2"/>
      <c r="K662" s="2"/>
      <c r="L662" s="2"/>
    </row>
    <row r="663" spans="1:12" customFormat="1" ht="16" x14ac:dyDescent="0.2">
      <c r="A663" t="s">
        <v>345</v>
      </c>
      <c r="B663" s="32">
        <f>INDEX(Parameters!$B$6:$AL$57,MATCH(Inventories!$B$618,Parameters!$A$6:$A$57,0),MATCH(Inventories!$A663,Parameters!$B$4:$AL$4,0))</f>
        <v>5.5636150000000001E-3</v>
      </c>
      <c r="C663" t="s">
        <v>347</v>
      </c>
      <c r="D663" s="2"/>
      <c r="E663" s="2"/>
      <c r="F663" s="2"/>
      <c r="G663" s="2"/>
      <c r="H663" s="2"/>
      <c r="I663" s="2"/>
      <c r="J663" s="2"/>
      <c r="K663" s="2"/>
      <c r="L663" s="2"/>
    </row>
    <row r="664" spans="1:12" customFormat="1" ht="16" x14ac:dyDescent="0.2">
      <c r="A664" s="1" t="s">
        <v>10</v>
      </c>
    </row>
    <row r="665" spans="1:12" x14ac:dyDescent="0.2">
      <c r="A665" s="17" t="s">
        <v>11</v>
      </c>
      <c r="B665" s="17" t="s">
        <v>12</v>
      </c>
      <c r="C665" s="17" t="s">
        <v>3</v>
      </c>
      <c r="D665" s="17" t="s">
        <v>13</v>
      </c>
      <c r="E665" s="17" t="s">
        <v>8</v>
      </c>
      <c r="F665" s="17" t="s">
        <v>6</v>
      </c>
      <c r="G665" s="17" t="s">
        <v>5</v>
      </c>
      <c r="H665" s="17" t="s">
        <v>153</v>
      </c>
      <c r="I665" s="17" t="s">
        <v>181</v>
      </c>
      <c r="J665" s="17" t="s">
        <v>182</v>
      </c>
      <c r="K665" s="17" t="s">
        <v>183</v>
      </c>
      <c r="L665" s="17" t="s">
        <v>184</v>
      </c>
    </row>
    <row r="666" spans="1:12" customFormat="1" ht="16" x14ac:dyDescent="0.2">
      <c r="A666" t="s">
        <v>204</v>
      </c>
      <c r="B666">
        <v>1</v>
      </c>
      <c r="C666" t="s">
        <v>18</v>
      </c>
      <c r="E666" t="s">
        <v>17</v>
      </c>
      <c r="F666" t="s">
        <v>19</v>
      </c>
      <c r="G666" t="s">
        <v>1</v>
      </c>
    </row>
    <row r="667" spans="1:12" customFormat="1" ht="16" x14ac:dyDescent="0.2">
      <c r="A667" t="s">
        <v>92</v>
      </c>
      <c r="B667" s="25">
        <f>1/36</f>
        <v>2.7777777777777776E-2</v>
      </c>
      <c r="C667" t="s">
        <v>27</v>
      </c>
      <c r="E667" t="s">
        <v>94</v>
      </c>
      <c r="F667" t="s">
        <v>23</v>
      </c>
      <c r="G667" t="s">
        <v>93</v>
      </c>
    </row>
    <row r="668" spans="1:12" customFormat="1" ht="16" x14ac:dyDescent="0.2">
      <c r="A668" t="s">
        <v>208</v>
      </c>
      <c r="B668" s="3">
        <f>(B642/B630)/(B633/1000)</f>
        <v>2.3451692815854667E-5</v>
      </c>
      <c r="C668" t="s">
        <v>18</v>
      </c>
      <c r="E668" t="s">
        <v>9</v>
      </c>
      <c r="F668" t="s">
        <v>23</v>
      </c>
      <c r="G668" t="s">
        <v>209</v>
      </c>
      <c r="I668">
        <v>5</v>
      </c>
      <c r="J668">
        <f>B668</f>
        <v>2.3451692815854667E-5</v>
      </c>
      <c r="K668" s="3">
        <f>(B643/B632)/(B635/1000)</f>
        <v>6.7484662576687119E-6</v>
      </c>
      <c r="L668" s="3">
        <f>(B644/B631)/(B634/1000)</f>
        <v>5.5000000000000002E-5</v>
      </c>
    </row>
    <row r="669" spans="1:12" customFormat="1" ht="16" x14ac:dyDescent="0.2">
      <c r="A669" t="s">
        <v>146</v>
      </c>
      <c r="B669" s="3">
        <f>(B639/B630)/(B633/1000)</f>
        <v>1.440132122213047E-4</v>
      </c>
      <c r="C669" t="s">
        <v>18</v>
      </c>
      <c r="E669" t="s">
        <v>9</v>
      </c>
      <c r="F669" t="s">
        <v>23</v>
      </c>
      <c r="G669" t="s">
        <v>146</v>
      </c>
      <c r="I669">
        <v>5</v>
      </c>
      <c r="J669">
        <f>B669</f>
        <v>1.440132122213047E-4</v>
      </c>
      <c r="K669" s="3">
        <f>(B640/B632)/(B635/1000)</f>
        <v>4.7326906222611743E-5</v>
      </c>
      <c r="L669" s="3">
        <f>(B644/B631)/(B634/1000)</f>
        <v>5.5000000000000002E-5</v>
      </c>
    </row>
    <row r="670" spans="1:12" customFormat="1" ht="16" x14ac:dyDescent="0.2">
      <c r="A670" t="s">
        <v>48</v>
      </c>
      <c r="B670" s="3">
        <v>4.4166666666666577E-6</v>
      </c>
      <c r="D670" t="s">
        <v>14</v>
      </c>
      <c r="E670" t="s">
        <v>9</v>
      </c>
      <c r="F670" s="2" t="s">
        <v>15</v>
      </c>
      <c r="I670" s="10"/>
    </row>
    <row r="671" spans="1:12" customFormat="1" ht="16" x14ac:dyDescent="0.2">
      <c r="A671" t="s">
        <v>50</v>
      </c>
      <c r="B671" s="3">
        <v>7.5082705379565517E-7</v>
      </c>
      <c r="D671" t="s">
        <v>14</v>
      </c>
      <c r="E671" t="s">
        <v>9</v>
      </c>
      <c r="F671" s="2" t="s">
        <v>15</v>
      </c>
      <c r="I671" s="10"/>
    </row>
    <row r="672" spans="1:12" customFormat="1" ht="16" x14ac:dyDescent="0.2">
      <c r="A672" t="s">
        <v>53</v>
      </c>
      <c r="B672" s="25">
        <f>1.96*B667</f>
        <v>5.4444444444444441E-2</v>
      </c>
      <c r="D672" t="s">
        <v>14</v>
      </c>
      <c r="E672" t="s">
        <v>9</v>
      </c>
      <c r="F672" s="2" t="s">
        <v>15</v>
      </c>
      <c r="H672" t="s">
        <v>297</v>
      </c>
      <c r="I672" s="10"/>
    </row>
    <row r="673" spans="1:9" customFormat="1" ht="16" x14ac:dyDescent="0.2">
      <c r="A673" t="s">
        <v>54</v>
      </c>
      <c r="B673" s="25">
        <v>2.6360440412565261E-4</v>
      </c>
      <c r="D673" t="s">
        <v>14</v>
      </c>
      <c r="E673" t="s">
        <v>9</v>
      </c>
      <c r="F673" s="2" t="s">
        <v>15</v>
      </c>
      <c r="I673" s="10"/>
    </row>
    <row r="674" spans="1:9" customFormat="1" ht="16" x14ac:dyDescent="0.2">
      <c r="A674" t="s">
        <v>58</v>
      </c>
      <c r="B674" s="3">
        <v>9.6666666666666532E-7</v>
      </c>
      <c r="D674" t="s">
        <v>14</v>
      </c>
      <c r="E674" t="s">
        <v>9</v>
      </c>
      <c r="F674" s="2" t="s">
        <v>15</v>
      </c>
      <c r="I674" s="10"/>
    </row>
    <row r="675" spans="1:9" customFormat="1" ht="16" x14ac:dyDescent="0.2">
      <c r="A675" t="s">
        <v>64</v>
      </c>
      <c r="B675" s="3">
        <v>2.7750000000000002E-10</v>
      </c>
      <c r="D675" t="s">
        <v>14</v>
      </c>
      <c r="E675" t="s">
        <v>9</v>
      </c>
      <c r="F675" s="2" t="s">
        <v>15</v>
      </c>
      <c r="I675" s="10"/>
    </row>
    <row r="676" spans="1:9" customFormat="1" ht="16" x14ac:dyDescent="0.2">
      <c r="A676" t="s">
        <v>65</v>
      </c>
      <c r="B676" s="3">
        <v>1.606690212560312E-5</v>
      </c>
      <c r="D676" t="s">
        <v>14</v>
      </c>
      <c r="E676" t="s">
        <v>9</v>
      </c>
      <c r="F676" s="2" t="s">
        <v>15</v>
      </c>
      <c r="I676" s="10"/>
    </row>
    <row r="677" spans="1:9" customFormat="1" ht="16" x14ac:dyDescent="0.2">
      <c r="A677" t="s">
        <v>67</v>
      </c>
      <c r="B677" s="3">
        <v>6.8382126269474045E-6</v>
      </c>
      <c r="D677" t="s">
        <v>14</v>
      </c>
      <c r="E677" t="s">
        <v>9</v>
      </c>
      <c r="F677" s="2" t="s">
        <v>15</v>
      </c>
      <c r="I677" s="10"/>
    </row>
    <row r="678" spans="1:9" customFormat="1" ht="16" x14ac:dyDescent="0.2">
      <c r="A678" t="s">
        <v>69</v>
      </c>
      <c r="B678" s="3">
        <f>B662/1000</f>
        <v>3.0144677E-5</v>
      </c>
      <c r="D678" t="s">
        <v>14</v>
      </c>
      <c r="E678" t="s">
        <v>9</v>
      </c>
      <c r="F678" s="2" t="s">
        <v>15</v>
      </c>
      <c r="I678" s="10"/>
    </row>
    <row r="679" spans="1:9" customFormat="1" ht="16" x14ac:dyDescent="0.2">
      <c r="A679" t="s">
        <v>71</v>
      </c>
      <c r="B679" s="3">
        <f>B663/1000</f>
        <v>5.5636149999999998E-6</v>
      </c>
      <c r="D679" t="s">
        <v>14</v>
      </c>
      <c r="E679" t="s">
        <v>9</v>
      </c>
      <c r="F679" s="2" t="s">
        <v>15</v>
      </c>
      <c r="I679" s="10"/>
    </row>
    <row r="680" spans="1:9" customFormat="1" ht="16" x14ac:dyDescent="0.2">
      <c r="A680" t="s">
        <v>77</v>
      </c>
      <c r="B680" s="3">
        <v>5.6430000000000142E-7</v>
      </c>
      <c r="D680" t="s">
        <v>14</v>
      </c>
      <c r="E680" t="s">
        <v>9</v>
      </c>
      <c r="F680" s="2" t="s">
        <v>15</v>
      </c>
      <c r="I680" s="10"/>
    </row>
    <row r="681" spans="1:9" customFormat="1" ht="16" x14ac:dyDescent="0.2">
      <c r="A681" t="s">
        <v>78</v>
      </c>
      <c r="B681" s="3">
        <v>2.2336471011856279E-6</v>
      </c>
      <c r="D681" t="s">
        <v>14</v>
      </c>
      <c r="E681" t="s">
        <v>9</v>
      </c>
      <c r="F681" s="2" t="s">
        <v>15</v>
      </c>
      <c r="I681" s="10"/>
    </row>
    <row r="682" spans="1:9" customFormat="1" ht="16" x14ac:dyDescent="0.2">
      <c r="B682" s="3"/>
    </row>
    <row r="683" spans="1:9" x14ac:dyDescent="0.2">
      <c r="A683" s="17" t="s">
        <v>2</v>
      </c>
      <c r="B683" s="17" t="s">
        <v>271</v>
      </c>
    </row>
    <row r="684" spans="1:9" customFormat="1" ht="16" x14ac:dyDescent="0.2">
      <c r="A684" t="s">
        <v>153</v>
      </c>
      <c r="B684" t="s">
        <v>205</v>
      </c>
    </row>
    <row r="685" spans="1:9" customFormat="1" ht="16" x14ac:dyDescent="0.2">
      <c r="A685" t="s">
        <v>200</v>
      </c>
      <c r="B685" t="s">
        <v>201</v>
      </c>
    </row>
    <row r="686" spans="1:9" customFormat="1" ht="16" x14ac:dyDescent="0.2">
      <c r="A686" t="s">
        <v>3</v>
      </c>
      <c r="B686" t="s">
        <v>18</v>
      </c>
    </row>
    <row r="687" spans="1:9" customFormat="1" ht="16" x14ac:dyDescent="0.2">
      <c r="A687" t="s">
        <v>4</v>
      </c>
      <c r="B687">
        <v>1</v>
      </c>
    </row>
    <row r="688" spans="1:9" customFormat="1" ht="16" x14ac:dyDescent="0.2">
      <c r="A688" t="s">
        <v>5</v>
      </c>
      <c r="B688" t="s">
        <v>1</v>
      </c>
    </row>
    <row r="689" spans="1:12" customFormat="1" ht="16" x14ac:dyDescent="0.2">
      <c r="A689" t="s">
        <v>206</v>
      </c>
      <c r="B689" t="s">
        <v>207</v>
      </c>
    </row>
    <row r="690" spans="1:12" customFormat="1" ht="16" x14ac:dyDescent="0.2">
      <c r="A690" t="s">
        <v>6</v>
      </c>
      <c r="B690" t="s">
        <v>7</v>
      </c>
    </row>
    <row r="691" spans="1:12" customFormat="1" ht="16" x14ac:dyDescent="0.2">
      <c r="A691" t="s">
        <v>8</v>
      </c>
      <c r="B691" t="s">
        <v>17</v>
      </c>
    </row>
    <row r="692" spans="1:12" customFormat="1" ht="16" x14ac:dyDescent="0.2">
      <c r="A692" t="s">
        <v>354</v>
      </c>
      <c r="B692" s="2">
        <f>INDEX(Parameters!$B$6:$AL$57,MATCH(Inventories!$B$683,Parameters!$A$6:$A$57,0),MATCH(Inventories!$A692,Parameters!$B$4:$AL$4,0))</f>
        <v>242</v>
      </c>
      <c r="C692" t="s">
        <v>314</v>
      </c>
      <c r="D692" s="2"/>
      <c r="E692" s="2"/>
      <c r="F692" s="2"/>
      <c r="G692" s="2"/>
      <c r="H692" s="2"/>
      <c r="I692" s="2"/>
      <c r="J692" s="2"/>
      <c r="K692" s="2"/>
      <c r="L692" s="2"/>
    </row>
    <row r="693" spans="1:12" customFormat="1" ht="16" x14ac:dyDescent="0.2">
      <c r="A693" t="s">
        <v>355</v>
      </c>
      <c r="B693" s="2">
        <f>INDEX(Parameters!$B$6:$AL$57,MATCH(Inventories!$B$683,Parameters!$A$6:$A$57,0),MATCH(Inventories!$A693,Parameters!$B$4:$AL$4,0))</f>
        <v>128</v>
      </c>
      <c r="C693" t="s">
        <v>314</v>
      </c>
      <c r="D693" s="2"/>
      <c r="E693" s="2"/>
      <c r="F693" s="2"/>
      <c r="G693" s="2"/>
      <c r="H693" s="2"/>
      <c r="I693" s="2"/>
      <c r="J693" s="2"/>
      <c r="K693" s="2"/>
      <c r="L693" s="2"/>
    </row>
    <row r="694" spans="1:12" customFormat="1" ht="16" x14ac:dyDescent="0.2">
      <c r="A694" t="s">
        <v>356</v>
      </c>
      <c r="B694" s="2">
        <f>INDEX(Parameters!$B$6:$AL$57,MATCH(Inventories!$B$683,Parameters!$A$6:$A$57,0),MATCH(Inventories!$A694,Parameters!$B$4:$AL$4,0))</f>
        <v>328</v>
      </c>
      <c r="C694" t="s">
        <v>314</v>
      </c>
      <c r="D694" s="2"/>
      <c r="E694" s="2"/>
      <c r="F694" s="2"/>
      <c r="G694" s="2"/>
      <c r="H694" s="2"/>
      <c r="I694" s="2"/>
      <c r="J694" s="2"/>
      <c r="K694" s="2"/>
      <c r="L694" s="2"/>
    </row>
    <row r="695" spans="1:12" customFormat="1" ht="16" x14ac:dyDescent="0.2">
      <c r="A695" t="s">
        <v>318</v>
      </c>
      <c r="B695" s="24">
        <f>INDEX(Parameters!$B$6:$AL$57,MATCH(Inventories!$B$683,Parameters!$A$6:$A$57,0),MATCH(Inventories!$A695,Parameters!$B$4:$AL$4,0))</f>
        <v>700000</v>
      </c>
      <c r="C695" t="s">
        <v>315</v>
      </c>
      <c r="D695" s="2"/>
      <c r="E695" s="2"/>
      <c r="F695" s="2"/>
      <c r="G695" s="2"/>
      <c r="H695" s="2"/>
      <c r="I695" s="2"/>
      <c r="J695" s="2"/>
      <c r="K695" s="2"/>
      <c r="L695" s="2"/>
    </row>
    <row r="696" spans="1:12" customFormat="1" ht="16" x14ac:dyDescent="0.2">
      <c r="A696" t="s">
        <v>319</v>
      </c>
      <c r="B696" s="24">
        <f>INDEX(Parameters!$B$6:$AL$57,MATCH(Inventories!$B$683,Parameters!$A$6:$A$57,0),MATCH(Inventories!$A696,Parameters!$B$4:$AL$4,0))</f>
        <v>500000</v>
      </c>
      <c r="C696" t="s">
        <v>315</v>
      </c>
      <c r="D696" s="2"/>
      <c r="E696" s="2"/>
      <c r="F696" s="2"/>
      <c r="G696" s="2"/>
      <c r="H696" s="2"/>
      <c r="I696" s="2"/>
      <c r="J696" s="2"/>
      <c r="K696" s="2"/>
      <c r="L696" s="2"/>
    </row>
    <row r="697" spans="1:12" customFormat="1" ht="16" x14ac:dyDescent="0.2">
      <c r="A697" t="s">
        <v>320</v>
      </c>
      <c r="B697" s="24">
        <f>INDEX(Parameters!$B$6:$AL$57,MATCH(Inventories!$B$683,Parameters!$A$6:$A$57,0),MATCH(Inventories!$A697,Parameters!$B$4:$AL$4,0))</f>
        <v>1000000</v>
      </c>
      <c r="C697" t="s">
        <v>315</v>
      </c>
      <c r="D697" s="2"/>
      <c r="E697" s="2"/>
      <c r="F697" s="2"/>
      <c r="G697" s="2"/>
      <c r="H697" s="2"/>
      <c r="I697" s="2"/>
      <c r="J697" s="2"/>
      <c r="K697" s="2"/>
      <c r="L697" s="2"/>
    </row>
    <row r="698" spans="1:12" customFormat="1" ht="16" x14ac:dyDescent="0.2">
      <c r="A698" t="s">
        <v>321</v>
      </c>
      <c r="B698" s="2">
        <f>INDEX(Parameters!$B$6:$AL$57,MATCH(Inventories!$B$683,Parameters!$A$6:$A$57,0),MATCH(Inventories!$A698,Parameters!$B$4:$AL$4,0))</f>
        <v>8650</v>
      </c>
      <c r="C698" t="s">
        <v>316</v>
      </c>
      <c r="D698" s="2"/>
      <c r="E698" s="2"/>
      <c r="F698" s="2"/>
      <c r="G698" s="2"/>
      <c r="H698" s="2"/>
      <c r="I698" s="2"/>
      <c r="J698" s="2"/>
      <c r="K698" s="2"/>
      <c r="L698" s="2"/>
    </row>
    <row r="699" spans="1:12" customFormat="1" ht="16" x14ac:dyDescent="0.2">
      <c r="A699" t="s">
        <v>322</v>
      </c>
      <c r="B699" s="2">
        <f>INDEX(Parameters!$B$6:$AL$57,MATCH(Inventories!$B$683,Parameters!$A$6:$A$57,0),MATCH(Inventories!$A699,Parameters!$B$4:$AL$4,0))</f>
        <v>5600</v>
      </c>
      <c r="C699" t="s">
        <v>316</v>
      </c>
      <c r="D699" s="2"/>
      <c r="E699" s="2"/>
      <c r="F699" s="2"/>
      <c r="G699" s="2"/>
      <c r="H699" s="2"/>
      <c r="I699" s="2"/>
      <c r="J699" s="2"/>
      <c r="K699" s="2"/>
      <c r="L699" s="2"/>
    </row>
    <row r="700" spans="1:12" customFormat="1" ht="16" x14ac:dyDescent="0.2">
      <c r="A700" t="s">
        <v>323</v>
      </c>
      <c r="B700" s="2">
        <f>INDEX(Parameters!$B$6:$AL$57,MATCH(Inventories!$B$683,Parameters!$A$6:$A$57,0),MATCH(Inventories!$A700,Parameters!$B$4:$AL$4,0))</f>
        <v>11410</v>
      </c>
      <c r="C700" t="s">
        <v>316</v>
      </c>
      <c r="D700" s="2"/>
      <c r="E700" s="2"/>
      <c r="F700" s="2"/>
      <c r="G700" s="2"/>
      <c r="H700" s="2"/>
      <c r="I700" s="2"/>
      <c r="J700" s="2"/>
      <c r="K700" s="2"/>
      <c r="L700" s="2"/>
    </row>
    <row r="701" spans="1:12" customFormat="1" ht="16" x14ac:dyDescent="0.2">
      <c r="A701" t="s">
        <v>339</v>
      </c>
      <c r="B701" s="2">
        <f>INDEX(Parameters!$B$6:$AL$57,MATCH(Inventories!$B$683,Parameters!$A$6:$A$57,0),MATCH(Inventories!$A701,Parameters!$B$4:$AL$4,0))</f>
        <v>0</v>
      </c>
      <c r="C701" t="s">
        <v>338</v>
      </c>
      <c r="D701" s="2"/>
      <c r="E701" s="2"/>
      <c r="F701" s="2"/>
      <c r="G701" s="2"/>
      <c r="H701" s="2"/>
      <c r="I701" s="2"/>
      <c r="J701" s="2"/>
      <c r="K701" s="2"/>
      <c r="L701" s="2"/>
    </row>
    <row r="702" spans="1:12" customFormat="1" ht="16" x14ac:dyDescent="0.2">
      <c r="A702" t="s">
        <v>340</v>
      </c>
      <c r="B702" s="2">
        <f>INDEX(Parameters!$B$6:$AL$57,MATCH(Inventories!$B$683,Parameters!$A$6:$A$57,0),MATCH(Inventories!$A702,Parameters!$B$4:$AL$4,0))</f>
        <v>0</v>
      </c>
      <c r="C702" t="s">
        <v>338</v>
      </c>
      <c r="D702" s="2"/>
      <c r="E702" s="2"/>
      <c r="F702" s="2"/>
      <c r="G702" s="2"/>
      <c r="H702" s="2"/>
      <c r="I702" s="2"/>
      <c r="J702" s="2"/>
      <c r="K702" s="2"/>
      <c r="L702" s="2"/>
    </row>
    <row r="703" spans="1:12" customFormat="1" ht="16" x14ac:dyDescent="0.2">
      <c r="A703" t="s">
        <v>341</v>
      </c>
      <c r="B703" s="2">
        <f>INDEX(Parameters!$B$6:$AL$57,MATCH(Inventories!$B$683,Parameters!$A$6:$A$57,0),MATCH(Inventories!$A703,Parameters!$B$4:$AL$4,0))</f>
        <v>0</v>
      </c>
      <c r="C703" t="s">
        <v>338</v>
      </c>
      <c r="D703" s="2"/>
      <c r="E703" s="2"/>
      <c r="F703" s="2"/>
      <c r="G703" s="2"/>
      <c r="H703" s="2"/>
      <c r="I703" s="2"/>
      <c r="J703" s="2"/>
      <c r="K703" s="2"/>
      <c r="L703" s="2"/>
    </row>
    <row r="704" spans="1:12" customFormat="1" ht="16" x14ac:dyDescent="0.2">
      <c r="A704" t="s">
        <v>342</v>
      </c>
      <c r="B704" s="2">
        <f>INDEX(Parameters!$B$6:$AL$57,MATCH(Inventories!$B$683,Parameters!$A$6:$A$57,0),MATCH(Inventories!$A704,Parameters!$B$4:$AL$4,0))</f>
        <v>872</v>
      </c>
      <c r="C704" t="s">
        <v>338</v>
      </c>
      <c r="D704" s="2"/>
      <c r="E704" s="2"/>
      <c r="F704" s="2"/>
      <c r="G704" s="2"/>
      <c r="H704" s="2"/>
      <c r="I704" s="2"/>
      <c r="J704" s="2"/>
      <c r="K704" s="2"/>
      <c r="L704" s="2"/>
    </row>
    <row r="705" spans="1:12" customFormat="1" ht="16" x14ac:dyDescent="0.2">
      <c r="A705" t="s">
        <v>343</v>
      </c>
      <c r="B705" s="2">
        <f>INDEX(Parameters!$B$6:$AL$57,MATCH(Inventories!$B$683,Parameters!$A$6:$A$57,0),MATCH(Inventories!$A705,Parameters!$B$4:$AL$4,0))</f>
        <v>540</v>
      </c>
      <c r="C705" t="s">
        <v>338</v>
      </c>
      <c r="D705" s="2"/>
      <c r="E705" s="2"/>
      <c r="F705" s="2"/>
      <c r="G705" s="2"/>
      <c r="H705" s="2"/>
      <c r="I705" s="2"/>
      <c r="J705" s="2"/>
      <c r="K705" s="2"/>
      <c r="L705" s="2"/>
    </row>
    <row r="706" spans="1:12" customFormat="1" ht="16" x14ac:dyDescent="0.2">
      <c r="A706" t="s">
        <v>344</v>
      </c>
      <c r="B706" s="2">
        <f>INDEX(Parameters!$B$6:$AL$57,MATCH(Inventories!$B$683,Parameters!$A$6:$A$57,0),MATCH(Inventories!$A706,Parameters!$B$4:$AL$4,0))</f>
        <v>1120</v>
      </c>
      <c r="C706" t="s">
        <v>338</v>
      </c>
      <c r="D706" s="2"/>
      <c r="E706" s="2"/>
      <c r="F706" s="2"/>
      <c r="G706" s="2"/>
      <c r="H706" s="2"/>
      <c r="I706" s="2"/>
      <c r="J706" s="2"/>
      <c r="K706" s="2"/>
      <c r="L706" s="2"/>
    </row>
    <row r="707" spans="1:12" customFormat="1" ht="16" x14ac:dyDescent="0.2">
      <c r="A707" t="s">
        <v>335</v>
      </c>
      <c r="B707" s="2">
        <f>INDEX(Parameters!$B$6:$AL$57,MATCH(Inventories!$B$683,Parameters!$A$6:$A$57,0),MATCH(Inventories!$A707,Parameters!$B$4:$AL$4,0))</f>
        <v>142</v>
      </c>
      <c r="C707" t="s">
        <v>338</v>
      </c>
      <c r="D707" s="2"/>
      <c r="E707" s="2"/>
      <c r="F707" s="2"/>
      <c r="G707" s="2"/>
      <c r="H707" s="2"/>
      <c r="I707" s="2"/>
      <c r="J707" s="2"/>
      <c r="K707" s="2"/>
      <c r="L707" s="2"/>
    </row>
    <row r="708" spans="1:12" customFormat="1" ht="16" x14ac:dyDescent="0.2">
      <c r="A708" t="s">
        <v>336</v>
      </c>
      <c r="B708" s="2">
        <f>INDEX(Parameters!$B$6:$AL$57,MATCH(Inventories!$B$683,Parameters!$A$6:$A$57,0),MATCH(Inventories!$A708,Parameters!$B$4:$AL$4,0))</f>
        <v>77</v>
      </c>
      <c r="C708" t="s">
        <v>338</v>
      </c>
      <c r="D708" s="2"/>
      <c r="E708" s="2"/>
      <c r="F708" s="2"/>
      <c r="G708" s="2"/>
      <c r="H708" s="2"/>
      <c r="I708" s="2"/>
      <c r="J708" s="2"/>
      <c r="K708" s="2"/>
      <c r="L708" s="2"/>
    </row>
    <row r="709" spans="1:12" customFormat="1" ht="16" x14ac:dyDescent="0.2">
      <c r="A709" t="s">
        <v>337</v>
      </c>
      <c r="B709" s="2">
        <f>INDEX(Parameters!$B$6:$AL$57,MATCH(Inventories!$B$683,Parameters!$A$6:$A$57,0),MATCH(Inventories!$A709,Parameters!$B$4:$AL$4,0))</f>
        <v>154</v>
      </c>
      <c r="C709" t="s">
        <v>338</v>
      </c>
      <c r="D709" s="2"/>
      <c r="E709" s="2"/>
      <c r="F709" s="2"/>
      <c r="G709" s="2"/>
      <c r="H709" s="2"/>
      <c r="I709" s="2"/>
      <c r="J709" s="2"/>
      <c r="K709" s="2"/>
      <c r="L709" s="2"/>
    </row>
    <row r="710" spans="1:12" customFormat="1" ht="16" x14ac:dyDescent="0.2">
      <c r="A710" t="s">
        <v>324</v>
      </c>
      <c r="B710" s="2">
        <f>INDEX(Parameters!$B$6:$AL$57,MATCH(Inventories!$B$683,Parameters!$A$6:$A$57,0),MATCH(Inventories!$A710,Parameters!$B$4:$AL$4,0))</f>
        <v>0</v>
      </c>
      <c r="C710" t="s">
        <v>317</v>
      </c>
      <c r="D710" s="2"/>
      <c r="E710" s="2"/>
      <c r="F710" s="2"/>
      <c r="G710" s="2"/>
      <c r="H710" s="2"/>
      <c r="I710" s="2"/>
      <c r="J710" s="2"/>
      <c r="K710" s="2"/>
      <c r="L710" s="2"/>
    </row>
    <row r="711" spans="1:12" customFormat="1" ht="16" x14ac:dyDescent="0.2">
      <c r="A711" t="s">
        <v>325</v>
      </c>
      <c r="B711" s="2">
        <f>INDEX(Parameters!$B$6:$AL$57,MATCH(Inventories!$B$683,Parameters!$A$6:$A$57,0),MATCH(Inventories!$A711,Parameters!$B$4:$AL$4,0))</f>
        <v>0</v>
      </c>
      <c r="C711" t="s">
        <v>317</v>
      </c>
      <c r="D711" s="2"/>
      <c r="E711" s="2"/>
      <c r="F711" s="2"/>
      <c r="G711" s="2"/>
      <c r="H711" s="2"/>
      <c r="I711" s="2"/>
      <c r="J711" s="2"/>
      <c r="K711" s="2"/>
      <c r="L711" s="2"/>
    </row>
    <row r="712" spans="1:12" customFormat="1" ht="16" x14ac:dyDescent="0.2">
      <c r="A712" t="s">
        <v>326</v>
      </c>
      <c r="B712" s="2">
        <f>INDEX(Parameters!$B$6:$AL$57,MATCH(Inventories!$B$683,Parameters!$A$6:$A$57,0),MATCH(Inventories!$A712,Parameters!$B$4:$AL$4,0))</f>
        <v>0</v>
      </c>
      <c r="C712" t="s">
        <v>317</v>
      </c>
      <c r="D712" s="2"/>
      <c r="E712" s="2"/>
      <c r="F712" s="2"/>
      <c r="G712" s="2"/>
      <c r="H712" s="2"/>
      <c r="I712" s="2"/>
      <c r="J712" s="2"/>
      <c r="K712" s="2"/>
      <c r="L712" s="2"/>
    </row>
    <row r="713" spans="1:12" customFormat="1" ht="16" x14ac:dyDescent="0.2">
      <c r="A713" t="s">
        <v>332</v>
      </c>
      <c r="B713" s="2">
        <f>INDEX(Parameters!$B$6:$AL$57,MATCH(Inventories!$B$683,Parameters!$A$6:$A$57,0),MATCH(Inventories!$A713,Parameters!$B$4:$AL$4,0))</f>
        <v>0</v>
      </c>
      <c r="C713" t="s">
        <v>8</v>
      </c>
      <c r="D713" s="2"/>
      <c r="E713" s="2"/>
      <c r="F713" s="2"/>
      <c r="G713" s="2"/>
      <c r="H713" s="2"/>
      <c r="I713" s="2"/>
      <c r="J713" s="2"/>
      <c r="K713" s="2"/>
      <c r="L713" s="2"/>
    </row>
    <row r="714" spans="1:12" customFormat="1" ht="16" x14ac:dyDescent="0.2">
      <c r="A714" t="s">
        <v>333</v>
      </c>
      <c r="B714" s="2">
        <f>INDEX(Parameters!$B$6:$AL$57,MATCH(Inventories!$B$683,Parameters!$A$6:$A$57,0),MATCH(Inventories!$A714,Parameters!$B$4:$AL$4,0))</f>
        <v>0</v>
      </c>
      <c r="C714" t="s">
        <v>8</v>
      </c>
      <c r="D714" s="2"/>
      <c r="E714" s="2"/>
      <c r="F714" s="2"/>
      <c r="G714" s="2"/>
      <c r="H714" s="2"/>
      <c r="I714" s="2"/>
      <c r="J714" s="2"/>
      <c r="K714" s="2"/>
      <c r="L714" s="2"/>
    </row>
    <row r="715" spans="1:12" customFormat="1" ht="16" x14ac:dyDescent="0.2">
      <c r="A715" t="s">
        <v>334</v>
      </c>
      <c r="B715" s="2">
        <f>INDEX(Parameters!$B$6:$AL$57,MATCH(Inventories!$B$683,Parameters!$A$6:$A$57,0),MATCH(Inventories!$A715,Parameters!$B$4:$AL$4,0))</f>
        <v>0</v>
      </c>
      <c r="C715" t="s">
        <v>8</v>
      </c>
      <c r="D715" s="2"/>
      <c r="E715" s="2"/>
      <c r="F715" s="2"/>
      <c r="G715" s="2"/>
      <c r="H715" s="2"/>
      <c r="I715" s="2"/>
      <c r="J715" s="2"/>
      <c r="K715" s="2"/>
      <c r="L715" s="2"/>
    </row>
    <row r="716" spans="1:12" customFormat="1" ht="16" x14ac:dyDescent="0.2">
      <c r="A716" t="s">
        <v>348</v>
      </c>
      <c r="B716" s="2">
        <f>INDEX(Parameters!$B$6:$AL$57,MATCH(Inventories!$B$683,Parameters!$A$6:$A$57,0),MATCH(Inventories!$A716,Parameters!$B$4:$AL$4,0))</f>
        <v>0</v>
      </c>
      <c r="C716" t="s">
        <v>314</v>
      </c>
      <c r="D716" s="2"/>
      <c r="E716" s="2"/>
      <c r="F716" s="2"/>
      <c r="G716" s="2"/>
      <c r="H716" s="2"/>
      <c r="I716" s="2"/>
      <c r="J716" s="2"/>
      <c r="K716" s="2"/>
      <c r="L716" s="2"/>
    </row>
    <row r="717" spans="1:12" customFormat="1" ht="16" x14ac:dyDescent="0.2">
      <c r="A717" t="s">
        <v>349</v>
      </c>
      <c r="B717" s="2">
        <f>INDEX(Parameters!$B$6:$AL$57,MATCH(Inventories!$B$683,Parameters!$A$6:$A$57,0),MATCH(Inventories!$A717,Parameters!$B$4:$AL$4,0))</f>
        <v>0</v>
      </c>
      <c r="C717" t="s">
        <v>314</v>
      </c>
      <c r="D717" s="2"/>
      <c r="E717" s="12"/>
      <c r="F717" s="2"/>
      <c r="G717" s="2"/>
      <c r="H717" s="2"/>
      <c r="I717" s="2"/>
      <c r="J717" s="2"/>
      <c r="K717" s="2"/>
      <c r="L717" s="2"/>
    </row>
    <row r="718" spans="1:12" customFormat="1" ht="16" x14ac:dyDescent="0.2">
      <c r="A718" t="s">
        <v>350</v>
      </c>
      <c r="B718" s="2">
        <f>INDEX(Parameters!$B$6:$AL$57,MATCH(Inventories!$B$683,Parameters!$A$6:$A$57,0),MATCH(Inventories!$A718,Parameters!$B$4:$AL$4,0))</f>
        <v>0</v>
      </c>
      <c r="C718" t="s">
        <v>314</v>
      </c>
      <c r="D718" s="2"/>
      <c r="E718" s="2"/>
      <c r="F718" s="2"/>
      <c r="G718" s="2"/>
      <c r="H718" s="2"/>
      <c r="I718" s="2"/>
      <c r="J718" s="2"/>
      <c r="K718" s="2"/>
      <c r="L718" s="2"/>
    </row>
    <row r="719" spans="1:12" customFormat="1" ht="16" x14ac:dyDescent="0.2">
      <c r="A719" t="s">
        <v>351</v>
      </c>
      <c r="B719" s="2">
        <f>INDEX(Parameters!$B$6:$AL$57,MATCH(Inventories!$B$683,Parameters!$A$6:$A$57,0),MATCH(Inventories!$A719,Parameters!$B$4:$AL$4,0))</f>
        <v>0</v>
      </c>
      <c r="C719" t="s">
        <v>8</v>
      </c>
      <c r="D719" s="2"/>
      <c r="E719" s="2"/>
      <c r="F719" s="2"/>
      <c r="G719" s="2"/>
      <c r="H719" s="2"/>
      <c r="I719" s="2"/>
      <c r="J719" s="2"/>
      <c r="K719" s="2"/>
      <c r="L719" s="2"/>
    </row>
    <row r="720" spans="1:12" customFormat="1" ht="16" x14ac:dyDescent="0.2">
      <c r="A720" t="s">
        <v>352</v>
      </c>
      <c r="B720" s="2">
        <f>INDEX(Parameters!$B$6:$AL$57,MATCH(Inventories!$B$683,Parameters!$A$6:$A$57,0),MATCH(Inventories!$A720,Parameters!$B$4:$AL$4,0))</f>
        <v>0</v>
      </c>
      <c r="C720" t="s">
        <v>8</v>
      </c>
      <c r="D720" s="2"/>
      <c r="E720" s="2"/>
      <c r="F720" s="2"/>
      <c r="G720" s="2"/>
      <c r="H720" s="2"/>
      <c r="I720" s="2"/>
      <c r="J720" s="2"/>
      <c r="K720" s="2"/>
      <c r="L720" s="2"/>
    </row>
    <row r="721" spans="1:12" customFormat="1" ht="16" x14ac:dyDescent="0.2">
      <c r="A721" t="s">
        <v>353</v>
      </c>
      <c r="B721" s="2">
        <f>INDEX(Parameters!$B$6:$AL$57,MATCH(Inventories!$B$683,Parameters!$A$6:$A$57,0),MATCH(Inventories!$A721,Parameters!$B$4:$AL$4,0))</f>
        <v>0</v>
      </c>
      <c r="C721" t="s">
        <v>8</v>
      </c>
      <c r="D721" s="2"/>
      <c r="E721" s="2"/>
      <c r="F721" s="2"/>
      <c r="G721" s="2"/>
      <c r="H721" s="2"/>
      <c r="I721" s="2"/>
      <c r="J721" s="2"/>
      <c r="K721" s="2"/>
      <c r="L721" s="2"/>
    </row>
    <row r="722" spans="1:12" customFormat="1" ht="16" x14ac:dyDescent="0.2">
      <c r="A722" t="s">
        <v>367</v>
      </c>
      <c r="B722" s="2">
        <f>INDEX(Parameters!$B$6:$AL$57,MATCH(Inventories!$B$683,Parameters!$A$6:$A$57,0),MATCH(Inventories!$A722,Parameters!$B$4:$AL$4,0))</f>
        <v>0</v>
      </c>
      <c r="C722" t="s">
        <v>338</v>
      </c>
      <c r="D722" s="2"/>
      <c r="E722" s="2"/>
      <c r="F722" s="2"/>
      <c r="G722" s="2"/>
      <c r="H722" s="2"/>
      <c r="I722" s="2"/>
      <c r="J722" s="2"/>
      <c r="K722" s="2"/>
      <c r="L722" s="2"/>
    </row>
    <row r="723" spans="1:12" customFormat="1" ht="16" x14ac:dyDescent="0.2">
      <c r="A723" t="s">
        <v>368</v>
      </c>
      <c r="B723" s="2">
        <f>INDEX(Parameters!$B$6:$AL$57,MATCH(Inventories!$B$683,Parameters!$A$6:$A$57,0),MATCH(Inventories!$A723,Parameters!$B$4:$AL$4,0))</f>
        <v>0</v>
      </c>
      <c r="C723" t="s">
        <v>338</v>
      </c>
      <c r="D723" s="2"/>
      <c r="E723" s="2"/>
      <c r="F723" s="2"/>
      <c r="G723" s="2"/>
      <c r="H723" s="2"/>
      <c r="I723" s="2"/>
      <c r="J723" s="2"/>
      <c r="K723" s="2"/>
      <c r="L723" s="2"/>
    </row>
    <row r="724" spans="1:12" customFormat="1" ht="16" x14ac:dyDescent="0.2">
      <c r="A724" t="s">
        <v>369</v>
      </c>
      <c r="B724" s="2">
        <f>INDEX(Parameters!$B$6:$AL$57,MATCH(Inventories!$B$683,Parameters!$A$6:$A$57,0),MATCH(Inventories!$A724,Parameters!$B$4:$AL$4,0))</f>
        <v>0</v>
      </c>
      <c r="C724" t="s">
        <v>338</v>
      </c>
      <c r="D724" s="2"/>
      <c r="E724" s="2"/>
      <c r="F724" s="2"/>
      <c r="G724" s="2"/>
      <c r="H724" s="2"/>
      <c r="I724" s="2"/>
      <c r="J724" s="2"/>
      <c r="K724" s="2"/>
      <c r="L724" s="2"/>
    </row>
    <row r="725" spans="1:12" customFormat="1" ht="16" x14ac:dyDescent="0.2">
      <c r="A725" t="s">
        <v>370</v>
      </c>
      <c r="B725" s="2">
        <f>INDEX(Parameters!$B$6:$AL$57,MATCH(Inventories!$B$683,Parameters!$A$6:$A$57,0),MATCH(Inventories!$A725,Parameters!$B$4:$AL$4,0))</f>
        <v>0</v>
      </c>
      <c r="C725" t="s">
        <v>338</v>
      </c>
      <c r="D725" s="2"/>
      <c r="E725" s="2"/>
      <c r="F725" s="2"/>
      <c r="G725" s="2"/>
      <c r="H725" s="2"/>
      <c r="I725" s="2"/>
      <c r="J725" s="2"/>
      <c r="K725" s="2"/>
      <c r="L725" s="2"/>
    </row>
    <row r="726" spans="1:12" customFormat="1" ht="16" x14ac:dyDescent="0.2">
      <c r="A726" t="s">
        <v>371</v>
      </c>
      <c r="B726" s="2">
        <f>INDEX(Parameters!$B$6:$AL$57,MATCH(Inventories!$B$683,Parameters!$A$6:$A$57,0),MATCH(Inventories!$A726,Parameters!$B$4:$AL$4,0))</f>
        <v>0</v>
      </c>
      <c r="C726" t="s">
        <v>338</v>
      </c>
      <c r="D726" s="2"/>
      <c r="E726" s="2"/>
      <c r="F726" s="2"/>
      <c r="G726" s="2"/>
      <c r="H726" s="2"/>
      <c r="I726" s="2"/>
      <c r="J726" s="2"/>
      <c r="K726" s="2"/>
      <c r="L726" s="2"/>
    </row>
    <row r="727" spans="1:12" customFormat="1" ht="16" x14ac:dyDescent="0.2">
      <c r="A727" t="s">
        <v>346</v>
      </c>
      <c r="B727" s="32">
        <f>INDEX(Parameters!$B$6:$AL$57,MATCH(Inventories!$B$683,Parameters!$A$6:$A$57,0),MATCH(Inventories!$A727,Parameters!$B$4:$AL$4,0))</f>
        <v>3.0144677000000002E-2</v>
      </c>
      <c r="C727" t="s">
        <v>347</v>
      </c>
      <c r="D727" s="2"/>
      <c r="E727" s="2"/>
      <c r="F727" s="2"/>
      <c r="G727" s="2"/>
      <c r="H727" s="2"/>
      <c r="I727" s="2"/>
      <c r="J727" s="2"/>
      <c r="K727" s="2"/>
      <c r="L727" s="2"/>
    </row>
    <row r="728" spans="1:12" customFormat="1" ht="16" x14ac:dyDescent="0.2">
      <c r="A728" t="s">
        <v>345</v>
      </c>
      <c r="B728" s="32">
        <f>INDEX(Parameters!$B$6:$AL$57,MATCH(Inventories!$B$683,Parameters!$A$6:$A$57,0),MATCH(Inventories!$A728,Parameters!$B$4:$AL$4,0))</f>
        <v>5.5636150000000001E-3</v>
      </c>
      <c r="C728" t="s">
        <v>347</v>
      </c>
      <c r="D728" s="2"/>
      <c r="E728" s="2"/>
      <c r="F728" s="2"/>
      <c r="G728" s="2"/>
      <c r="H728" s="2"/>
      <c r="I728" s="2"/>
      <c r="J728" s="2"/>
      <c r="K728" s="2"/>
      <c r="L728" s="2"/>
    </row>
    <row r="729" spans="1:12" customFormat="1" ht="16" x14ac:dyDescent="0.2">
      <c r="A729" s="1" t="s">
        <v>10</v>
      </c>
    </row>
    <row r="730" spans="1:12" x14ac:dyDescent="0.2">
      <c r="A730" s="17" t="s">
        <v>11</v>
      </c>
      <c r="B730" s="17" t="s">
        <v>12</v>
      </c>
      <c r="C730" s="17" t="s">
        <v>3</v>
      </c>
      <c r="D730" s="17" t="s">
        <v>13</v>
      </c>
      <c r="E730" s="17" t="s">
        <v>8</v>
      </c>
      <c r="F730" s="17" t="s">
        <v>6</v>
      </c>
      <c r="G730" s="17" t="s">
        <v>5</v>
      </c>
      <c r="H730" s="17" t="s">
        <v>153</v>
      </c>
      <c r="I730" s="17" t="s">
        <v>181</v>
      </c>
      <c r="J730" s="17" t="s">
        <v>182</v>
      </c>
      <c r="K730" s="17" t="s">
        <v>183</v>
      </c>
      <c r="L730" s="17" t="s">
        <v>184</v>
      </c>
    </row>
    <row r="731" spans="1:12" customFormat="1" ht="16" x14ac:dyDescent="0.2">
      <c r="A731" t="s">
        <v>271</v>
      </c>
      <c r="B731">
        <v>1</v>
      </c>
      <c r="C731" t="s">
        <v>18</v>
      </c>
      <c r="E731" t="s">
        <v>17</v>
      </c>
      <c r="F731" t="s">
        <v>19</v>
      </c>
      <c r="G731" t="s">
        <v>1</v>
      </c>
    </row>
    <row r="732" spans="1:12" customFormat="1" ht="16" x14ac:dyDescent="0.2">
      <c r="A732" t="s">
        <v>310</v>
      </c>
      <c r="B732">
        <f>1/47.5</f>
        <v>2.1052631578947368E-2</v>
      </c>
      <c r="C732" t="s">
        <v>18</v>
      </c>
      <c r="E732" t="s">
        <v>9</v>
      </c>
      <c r="F732" t="s">
        <v>23</v>
      </c>
      <c r="G732" t="s">
        <v>269</v>
      </c>
    </row>
    <row r="733" spans="1:12" customFormat="1" ht="16" x14ac:dyDescent="0.2">
      <c r="A733" t="s">
        <v>208</v>
      </c>
      <c r="B733" s="3">
        <f>(B707/B695)/(B698/1000)</f>
        <v>2.3451692815854667E-5</v>
      </c>
      <c r="C733" t="s">
        <v>18</v>
      </c>
      <c r="E733" t="s">
        <v>9</v>
      </c>
      <c r="F733" t="s">
        <v>23</v>
      </c>
      <c r="G733" t="s">
        <v>209</v>
      </c>
      <c r="I733">
        <v>5</v>
      </c>
      <c r="J733">
        <f>B733</f>
        <v>2.3451692815854667E-5</v>
      </c>
      <c r="K733" s="3">
        <f>(B708/B697)/(B700/1000)</f>
        <v>6.7484662576687119E-6</v>
      </c>
      <c r="L733" s="3">
        <f>(B709/B696)/(B699/1000)</f>
        <v>5.5000000000000002E-5</v>
      </c>
    </row>
    <row r="734" spans="1:12" customFormat="1" ht="16" x14ac:dyDescent="0.2">
      <c r="A734" t="s">
        <v>146</v>
      </c>
      <c r="B734" s="3">
        <f>(B704/B695)/(B698/1000)</f>
        <v>1.440132122213047E-4</v>
      </c>
      <c r="C734" t="s">
        <v>18</v>
      </c>
      <c r="E734" t="s">
        <v>9</v>
      </c>
      <c r="F734" t="s">
        <v>23</v>
      </c>
      <c r="G734" t="s">
        <v>146</v>
      </c>
      <c r="I734">
        <v>5</v>
      </c>
      <c r="J734">
        <f>B734</f>
        <v>1.440132122213047E-4</v>
      </c>
      <c r="K734" s="3">
        <f>(B705/B697)/(B700/1000)</f>
        <v>4.7326906222611743E-5</v>
      </c>
      <c r="L734" s="3">
        <f>(B709/B696)/(B699/1000)</f>
        <v>5.5000000000000002E-5</v>
      </c>
    </row>
    <row r="735" spans="1:12" customFormat="1" ht="16" x14ac:dyDescent="0.2">
      <c r="A735" t="s">
        <v>48</v>
      </c>
      <c r="B735" s="3">
        <v>4.4166666666666577E-6</v>
      </c>
      <c r="D735" t="s">
        <v>14</v>
      </c>
      <c r="E735" t="s">
        <v>9</v>
      </c>
      <c r="F735" s="2" t="s">
        <v>15</v>
      </c>
      <c r="I735" s="10"/>
    </row>
    <row r="736" spans="1:12" customFormat="1" ht="16" x14ac:dyDescent="0.2">
      <c r="A736" t="s">
        <v>50</v>
      </c>
      <c r="B736" s="3">
        <v>7.5082705379565517E-7</v>
      </c>
      <c r="D736" t="s">
        <v>14</v>
      </c>
      <c r="E736" t="s">
        <v>9</v>
      </c>
      <c r="F736" s="2" t="s">
        <v>15</v>
      </c>
      <c r="I736" s="10"/>
    </row>
    <row r="737" spans="1:9" customFormat="1" ht="16" x14ac:dyDescent="0.2">
      <c r="A737" t="s">
        <v>123</v>
      </c>
      <c r="B737" s="9">
        <f>2.74*B732</f>
        <v>5.7684210526315789E-2</v>
      </c>
      <c r="D737" t="s">
        <v>14</v>
      </c>
      <c r="E737" t="s">
        <v>9</v>
      </c>
      <c r="F737" s="2" t="s">
        <v>15</v>
      </c>
      <c r="H737" t="s">
        <v>298</v>
      </c>
      <c r="I737" s="10"/>
    </row>
    <row r="738" spans="1:9" customFormat="1" ht="16" x14ac:dyDescent="0.2">
      <c r="A738" t="s">
        <v>124</v>
      </c>
      <c r="B738" s="9">
        <v>2.6360440412565261E-4</v>
      </c>
      <c r="D738" t="s">
        <v>14</v>
      </c>
      <c r="E738" t="s">
        <v>9</v>
      </c>
      <c r="F738" s="2" t="s">
        <v>15</v>
      </c>
      <c r="I738" s="10"/>
    </row>
    <row r="739" spans="1:9" customFormat="1" ht="16" x14ac:dyDescent="0.2">
      <c r="A739" t="s">
        <v>58</v>
      </c>
      <c r="B739" s="3">
        <v>9.6666666666666532E-7</v>
      </c>
      <c r="D739" t="s">
        <v>14</v>
      </c>
      <c r="E739" t="s">
        <v>9</v>
      </c>
      <c r="F739" s="2" t="s">
        <v>15</v>
      </c>
      <c r="I739" s="10"/>
    </row>
    <row r="740" spans="1:9" customFormat="1" ht="16" x14ac:dyDescent="0.2">
      <c r="A740" t="s">
        <v>64</v>
      </c>
      <c r="B740" s="3">
        <v>2.7750000000000002E-10</v>
      </c>
      <c r="D740" t="s">
        <v>14</v>
      </c>
      <c r="E740" t="s">
        <v>9</v>
      </c>
      <c r="F740" s="2" t="s">
        <v>15</v>
      </c>
      <c r="I740" s="10"/>
    </row>
    <row r="741" spans="1:9" customFormat="1" ht="16" x14ac:dyDescent="0.2">
      <c r="A741" t="s">
        <v>179</v>
      </c>
      <c r="B741" s="3">
        <v>1.606690212560312E-5</v>
      </c>
      <c r="D741" t="s">
        <v>14</v>
      </c>
      <c r="E741" t="s">
        <v>9</v>
      </c>
      <c r="F741" s="2" t="s">
        <v>15</v>
      </c>
      <c r="I741" s="10"/>
    </row>
    <row r="742" spans="1:9" customFormat="1" ht="16" x14ac:dyDescent="0.2">
      <c r="A742" t="s">
        <v>67</v>
      </c>
      <c r="B742" s="3">
        <v>6.8382126269474045E-6</v>
      </c>
      <c r="D742" t="s">
        <v>14</v>
      </c>
      <c r="E742" t="s">
        <v>9</v>
      </c>
      <c r="F742" s="2" t="s">
        <v>15</v>
      </c>
      <c r="I742" s="10"/>
    </row>
    <row r="743" spans="1:9" customFormat="1" ht="16" x14ac:dyDescent="0.2">
      <c r="A743" t="s">
        <v>69</v>
      </c>
      <c r="B743" s="3">
        <f>B727/1000</f>
        <v>3.0144677E-5</v>
      </c>
      <c r="D743" t="s">
        <v>14</v>
      </c>
      <c r="E743" t="s">
        <v>9</v>
      </c>
      <c r="F743" s="2" t="s">
        <v>15</v>
      </c>
      <c r="I743" s="10"/>
    </row>
    <row r="744" spans="1:9" customFormat="1" ht="16" x14ac:dyDescent="0.2">
      <c r="A744" t="s">
        <v>71</v>
      </c>
      <c r="B744" s="3">
        <f>B728/1000</f>
        <v>5.5636149999999998E-6</v>
      </c>
      <c r="D744" t="s">
        <v>14</v>
      </c>
      <c r="E744" t="s">
        <v>9</v>
      </c>
      <c r="F744" s="2" t="s">
        <v>15</v>
      </c>
      <c r="I744" s="10"/>
    </row>
    <row r="745" spans="1:9" customFormat="1" ht="16" x14ac:dyDescent="0.2">
      <c r="A745" t="s">
        <v>77</v>
      </c>
      <c r="B745" s="3">
        <v>5.6430000000000142E-7</v>
      </c>
      <c r="D745" t="s">
        <v>14</v>
      </c>
      <c r="E745" t="s">
        <v>9</v>
      </c>
      <c r="F745" s="2" t="s">
        <v>15</v>
      </c>
      <c r="I745" s="10"/>
    </row>
    <row r="746" spans="1:9" customFormat="1" ht="16" x14ac:dyDescent="0.2">
      <c r="A746" t="s">
        <v>78</v>
      </c>
      <c r="B746" s="3">
        <v>2.2336471011856279E-6</v>
      </c>
      <c r="D746" t="s">
        <v>14</v>
      </c>
      <c r="E746" t="s">
        <v>9</v>
      </c>
      <c r="F746" s="2" t="s">
        <v>15</v>
      </c>
      <c r="I746" s="10"/>
    </row>
    <row r="747" spans="1:9" customFormat="1" ht="16" x14ac:dyDescent="0.2">
      <c r="B747" s="3"/>
    </row>
    <row r="748" spans="1:9" x14ac:dyDescent="0.2">
      <c r="A748" s="17" t="s">
        <v>2</v>
      </c>
      <c r="B748" s="17" t="s">
        <v>255</v>
      </c>
    </row>
    <row r="749" spans="1:9" customFormat="1" ht="16" x14ac:dyDescent="0.2">
      <c r="A749" t="s">
        <v>153</v>
      </c>
      <c r="B749" t="s">
        <v>205</v>
      </c>
    </row>
    <row r="750" spans="1:9" customFormat="1" ht="16" x14ac:dyDescent="0.2">
      <c r="A750" t="s">
        <v>200</v>
      </c>
      <c r="B750" t="s">
        <v>201</v>
      </c>
    </row>
    <row r="751" spans="1:9" customFormat="1" ht="16" x14ac:dyDescent="0.2">
      <c r="A751" t="s">
        <v>3</v>
      </c>
      <c r="B751" t="s">
        <v>18</v>
      </c>
    </row>
    <row r="752" spans="1:9" customFormat="1" ht="16" x14ac:dyDescent="0.2">
      <c r="A752" t="s">
        <v>4</v>
      </c>
      <c r="B752">
        <v>1</v>
      </c>
    </row>
    <row r="753" spans="1:12" customFormat="1" ht="16" x14ac:dyDescent="0.2">
      <c r="A753" t="s">
        <v>5</v>
      </c>
      <c r="B753" t="s">
        <v>1</v>
      </c>
    </row>
    <row r="754" spans="1:12" customFormat="1" ht="16" x14ac:dyDescent="0.2">
      <c r="A754" t="s">
        <v>206</v>
      </c>
      <c r="B754" t="s">
        <v>207</v>
      </c>
    </row>
    <row r="755" spans="1:12" customFormat="1" ht="16" x14ac:dyDescent="0.2">
      <c r="A755" t="s">
        <v>6</v>
      </c>
      <c r="B755" t="s">
        <v>7</v>
      </c>
    </row>
    <row r="756" spans="1:12" customFormat="1" ht="16" x14ac:dyDescent="0.2">
      <c r="A756" t="s">
        <v>8</v>
      </c>
      <c r="B756" t="s">
        <v>17</v>
      </c>
    </row>
    <row r="757" spans="1:12" customFormat="1" ht="16" x14ac:dyDescent="0.2">
      <c r="A757" t="s">
        <v>354</v>
      </c>
      <c r="B757" s="2">
        <f>INDEX(Parameters!$B$6:$AL$57,MATCH(Inventories!$B$748,Parameters!$A$6:$A$57,0),MATCH(Inventories!$A757,Parameters!$B$4:$AL$4,0))</f>
        <v>242</v>
      </c>
      <c r="C757" t="s">
        <v>314</v>
      </c>
      <c r="D757" s="2"/>
      <c r="E757" s="2"/>
      <c r="F757" s="2"/>
      <c r="G757" s="2"/>
      <c r="H757" s="2"/>
      <c r="I757" s="2"/>
      <c r="J757" s="2"/>
      <c r="K757" s="2"/>
      <c r="L757" s="2"/>
    </row>
    <row r="758" spans="1:12" customFormat="1" ht="16" x14ac:dyDescent="0.2">
      <c r="A758" t="s">
        <v>355</v>
      </c>
      <c r="B758" s="2">
        <f>INDEX(Parameters!$B$6:$AL$57,MATCH(Inventories!$B$748,Parameters!$A$6:$A$57,0),MATCH(Inventories!$A758,Parameters!$B$4:$AL$4,0))</f>
        <v>128</v>
      </c>
      <c r="C758" t="s">
        <v>314</v>
      </c>
      <c r="D758" s="2"/>
      <c r="E758" s="2"/>
      <c r="F758" s="2"/>
      <c r="G758" s="2"/>
      <c r="H758" s="2"/>
      <c r="I758" s="2"/>
      <c r="J758" s="2"/>
      <c r="K758" s="2"/>
      <c r="L758" s="2"/>
    </row>
    <row r="759" spans="1:12" customFormat="1" ht="16" x14ac:dyDescent="0.2">
      <c r="A759" t="s">
        <v>356</v>
      </c>
      <c r="B759" s="2">
        <f>INDEX(Parameters!$B$6:$AL$57,MATCH(Inventories!$B$748,Parameters!$A$6:$A$57,0),MATCH(Inventories!$A759,Parameters!$B$4:$AL$4,0))</f>
        <v>328</v>
      </c>
      <c r="C759" t="s">
        <v>314</v>
      </c>
      <c r="D759" s="2"/>
      <c r="E759" s="2"/>
      <c r="F759" s="2"/>
      <c r="G759" s="2"/>
      <c r="H759" s="2"/>
      <c r="I759" s="2"/>
      <c r="J759" s="2"/>
      <c r="K759" s="2"/>
      <c r="L759" s="2"/>
    </row>
    <row r="760" spans="1:12" customFormat="1" ht="16" x14ac:dyDescent="0.2">
      <c r="A760" t="s">
        <v>318</v>
      </c>
      <c r="B760" s="24">
        <f>INDEX(Parameters!$B$6:$AL$57,MATCH(Inventories!$B$748,Parameters!$A$6:$A$57,0),MATCH(Inventories!$A760,Parameters!$B$4:$AL$4,0))</f>
        <v>700000</v>
      </c>
      <c r="C760" t="s">
        <v>315</v>
      </c>
      <c r="D760" s="2"/>
      <c r="E760" s="2"/>
      <c r="F760" s="2"/>
      <c r="G760" s="2"/>
      <c r="H760" s="2"/>
      <c r="I760" s="2"/>
      <c r="J760" s="2"/>
      <c r="K760" s="2"/>
      <c r="L760" s="2"/>
    </row>
    <row r="761" spans="1:12" customFormat="1" ht="16" x14ac:dyDescent="0.2">
      <c r="A761" t="s">
        <v>319</v>
      </c>
      <c r="B761" s="24">
        <f>INDEX(Parameters!$B$6:$AL$57,MATCH(Inventories!$B$748,Parameters!$A$6:$A$57,0),MATCH(Inventories!$A761,Parameters!$B$4:$AL$4,0))</f>
        <v>500000</v>
      </c>
      <c r="C761" t="s">
        <v>315</v>
      </c>
      <c r="D761" s="2"/>
      <c r="E761" s="2"/>
      <c r="F761" s="2"/>
      <c r="G761" s="2"/>
      <c r="H761" s="2"/>
      <c r="I761" s="2"/>
      <c r="J761" s="2"/>
      <c r="K761" s="2"/>
      <c r="L761" s="2"/>
    </row>
    <row r="762" spans="1:12" customFormat="1" ht="16" x14ac:dyDescent="0.2">
      <c r="A762" t="s">
        <v>320</v>
      </c>
      <c r="B762" s="24">
        <f>INDEX(Parameters!$B$6:$AL$57,MATCH(Inventories!$B$748,Parameters!$A$6:$A$57,0),MATCH(Inventories!$A762,Parameters!$B$4:$AL$4,0))</f>
        <v>1000000</v>
      </c>
      <c r="C762" t="s">
        <v>315</v>
      </c>
      <c r="D762" s="2"/>
      <c r="E762" s="2"/>
      <c r="F762" s="2"/>
      <c r="G762" s="2"/>
      <c r="H762" s="2"/>
      <c r="I762" s="2"/>
      <c r="J762" s="2"/>
      <c r="K762" s="2"/>
      <c r="L762" s="2"/>
    </row>
    <row r="763" spans="1:12" customFormat="1" ht="16" x14ac:dyDescent="0.2">
      <c r="A763" t="s">
        <v>321</v>
      </c>
      <c r="B763" s="2">
        <f>INDEX(Parameters!$B$6:$AL$57,MATCH(Inventories!$B$748,Parameters!$A$6:$A$57,0),MATCH(Inventories!$A763,Parameters!$B$4:$AL$4,0))</f>
        <v>8650</v>
      </c>
      <c r="C763" t="s">
        <v>316</v>
      </c>
      <c r="D763" s="2"/>
      <c r="E763" s="2"/>
      <c r="F763" s="2"/>
      <c r="G763" s="2"/>
      <c r="H763" s="2"/>
      <c r="I763" s="2"/>
      <c r="J763" s="2"/>
      <c r="K763" s="2"/>
      <c r="L763" s="2"/>
    </row>
    <row r="764" spans="1:12" customFormat="1" ht="16" x14ac:dyDescent="0.2">
      <c r="A764" t="s">
        <v>322</v>
      </c>
      <c r="B764" s="2">
        <f>INDEX(Parameters!$B$6:$AL$57,MATCH(Inventories!$B$748,Parameters!$A$6:$A$57,0),MATCH(Inventories!$A764,Parameters!$B$4:$AL$4,0))</f>
        <v>5600</v>
      </c>
      <c r="C764" t="s">
        <v>316</v>
      </c>
      <c r="D764" s="2"/>
      <c r="E764" s="2"/>
      <c r="F764" s="2"/>
      <c r="G764" s="2"/>
      <c r="H764" s="2"/>
      <c r="I764" s="2"/>
      <c r="J764" s="2"/>
      <c r="K764" s="2"/>
      <c r="L764" s="2"/>
    </row>
    <row r="765" spans="1:12" customFormat="1" ht="16" x14ac:dyDescent="0.2">
      <c r="A765" t="s">
        <v>323</v>
      </c>
      <c r="B765" s="2">
        <f>INDEX(Parameters!$B$6:$AL$57,MATCH(Inventories!$B$748,Parameters!$A$6:$A$57,0),MATCH(Inventories!$A765,Parameters!$B$4:$AL$4,0))</f>
        <v>11410</v>
      </c>
      <c r="C765" t="s">
        <v>316</v>
      </c>
      <c r="D765" s="2"/>
      <c r="E765" s="2"/>
      <c r="F765" s="2"/>
      <c r="G765" s="2"/>
      <c r="H765" s="2"/>
      <c r="I765" s="2"/>
      <c r="J765" s="2"/>
      <c r="K765" s="2"/>
      <c r="L765" s="2"/>
    </row>
    <row r="766" spans="1:12" customFormat="1" ht="16" x14ac:dyDescent="0.2">
      <c r="A766" t="s">
        <v>339</v>
      </c>
      <c r="B766" s="2">
        <f>INDEX(Parameters!$B$6:$AL$57,MATCH(Inventories!$B$748,Parameters!$A$6:$A$57,0),MATCH(Inventories!$A766,Parameters!$B$4:$AL$4,0))</f>
        <v>0</v>
      </c>
      <c r="C766" t="s">
        <v>338</v>
      </c>
      <c r="D766" s="2"/>
      <c r="E766" s="2"/>
      <c r="F766" s="2"/>
      <c r="G766" s="2"/>
      <c r="H766" s="2"/>
      <c r="I766" s="2"/>
      <c r="J766" s="2"/>
      <c r="K766" s="2"/>
      <c r="L766" s="2"/>
    </row>
    <row r="767" spans="1:12" customFormat="1" ht="16" x14ac:dyDescent="0.2">
      <c r="A767" t="s">
        <v>340</v>
      </c>
      <c r="B767" s="2">
        <f>INDEX(Parameters!$B$6:$AL$57,MATCH(Inventories!$B$748,Parameters!$A$6:$A$57,0),MATCH(Inventories!$A767,Parameters!$B$4:$AL$4,0))</f>
        <v>0</v>
      </c>
      <c r="C767" t="s">
        <v>338</v>
      </c>
      <c r="D767" s="2"/>
      <c r="E767" s="2"/>
      <c r="F767" s="2"/>
      <c r="G767" s="2"/>
      <c r="H767" s="2"/>
      <c r="I767" s="2"/>
      <c r="J767" s="2"/>
      <c r="K767" s="2"/>
      <c r="L767" s="2"/>
    </row>
    <row r="768" spans="1:12" customFormat="1" ht="16" x14ac:dyDescent="0.2">
      <c r="A768" t="s">
        <v>341</v>
      </c>
      <c r="B768" s="2">
        <f>INDEX(Parameters!$B$6:$AL$57,MATCH(Inventories!$B$748,Parameters!$A$6:$A$57,0),MATCH(Inventories!$A768,Parameters!$B$4:$AL$4,0))</f>
        <v>0</v>
      </c>
      <c r="C768" t="s">
        <v>338</v>
      </c>
      <c r="D768" s="2"/>
      <c r="E768" s="2"/>
      <c r="F768" s="2"/>
      <c r="G768" s="2"/>
      <c r="H768" s="2"/>
      <c r="I768" s="2"/>
      <c r="J768" s="2"/>
      <c r="K768" s="2"/>
      <c r="L768" s="2"/>
    </row>
    <row r="769" spans="1:12" customFormat="1" ht="16" x14ac:dyDescent="0.2">
      <c r="A769" t="s">
        <v>342</v>
      </c>
      <c r="B769" s="2">
        <f>INDEX(Parameters!$B$6:$AL$57,MATCH(Inventories!$B$748,Parameters!$A$6:$A$57,0),MATCH(Inventories!$A769,Parameters!$B$4:$AL$4,0))</f>
        <v>872</v>
      </c>
      <c r="C769" t="s">
        <v>338</v>
      </c>
      <c r="D769" s="2"/>
      <c r="E769" s="2"/>
      <c r="F769" s="2"/>
      <c r="G769" s="2"/>
      <c r="H769" s="2"/>
      <c r="I769" s="2"/>
      <c r="J769" s="2"/>
      <c r="K769" s="2"/>
      <c r="L769" s="2"/>
    </row>
    <row r="770" spans="1:12" customFormat="1" ht="16" x14ac:dyDescent="0.2">
      <c r="A770" t="s">
        <v>343</v>
      </c>
      <c r="B770" s="2">
        <f>INDEX(Parameters!$B$6:$AL$57,MATCH(Inventories!$B$748,Parameters!$A$6:$A$57,0),MATCH(Inventories!$A770,Parameters!$B$4:$AL$4,0))</f>
        <v>540</v>
      </c>
      <c r="C770" t="s">
        <v>338</v>
      </c>
      <c r="D770" s="2"/>
      <c r="E770" s="2"/>
      <c r="F770" s="2"/>
      <c r="G770" s="2"/>
      <c r="H770" s="2"/>
      <c r="I770" s="2"/>
      <c r="J770" s="2"/>
      <c r="K770" s="2"/>
      <c r="L770" s="2"/>
    </row>
    <row r="771" spans="1:12" customFormat="1" ht="16" x14ac:dyDescent="0.2">
      <c r="A771" t="s">
        <v>344</v>
      </c>
      <c r="B771" s="2">
        <f>INDEX(Parameters!$B$6:$AL$57,MATCH(Inventories!$B$748,Parameters!$A$6:$A$57,0),MATCH(Inventories!$A771,Parameters!$B$4:$AL$4,0))</f>
        <v>1120</v>
      </c>
      <c r="C771" t="s">
        <v>338</v>
      </c>
      <c r="D771" s="2"/>
      <c r="E771" s="2"/>
      <c r="F771" s="2"/>
      <c r="G771" s="2"/>
      <c r="H771" s="2"/>
      <c r="I771" s="2"/>
      <c r="J771" s="2"/>
      <c r="K771" s="2"/>
      <c r="L771" s="2"/>
    </row>
    <row r="772" spans="1:12" customFormat="1" ht="16" x14ac:dyDescent="0.2">
      <c r="A772" t="s">
        <v>335</v>
      </c>
      <c r="B772" s="2">
        <f>INDEX(Parameters!$B$6:$AL$57,MATCH(Inventories!$B$748,Parameters!$A$6:$A$57,0),MATCH(Inventories!$A772,Parameters!$B$4:$AL$4,0))</f>
        <v>142</v>
      </c>
      <c r="C772" t="s">
        <v>338</v>
      </c>
      <c r="D772" s="2"/>
      <c r="E772" s="2"/>
      <c r="F772" s="2"/>
      <c r="G772" s="2"/>
      <c r="H772" s="2"/>
      <c r="I772" s="2"/>
      <c r="J772" s="2"/>
      <c r="K772" s="2"/>
      <c r="L772" s="2"/>
    </row>
    <row r="773" spans="1:12" customFormat="1" ht="16" x14ac:dyDescent="0.2">
      <c r="A773" t="s">
        <v>336</v>
      </c>
      <c r="B773" s="2">
        <f>INDEX(Parameters!$B$6:$AL$57,MATCH(Inventories!$B$748,Parameters!$A$6:$A$57,0),MATCH(Inventories!$A773,Parameters!$B$4:$AL$4,0))</f>
        <v>77</v>
      </c>
      <c r="C773" t="s">
        <v>338</v>
      </c>
      <c r="D773" s="2"/>
      <c r="E773" s="2"/>
      <c r="F773" s="2"/>
      <c r="G773" s="2"/>
      <c r="H773" s="2"/>
      <c r="I773" s="2"/>
      <c r="J773" s="2"/>
      <c r="K773" s="2"/>
      <c r="L773" s="2"/>
    </row>
    <row r="774" spans="1:12" customFormat="1" ht="16" x14ac:dyDescent="0.2">
      <c r="A774" t="s">
        <v>337</v>
      </c>
      <c r="B774" s="2">
        <f>INDEX(Parameters!$B$6:$AL$57,MATCH(Inventories!$B$748,Parameters!$A$6:$A$57,0),MATCH(Inventories!$A774,Parameters!$B$4:$AL$4,0))</f>
        <v>154</v>
      </c>
      <c r="C774" t="s">
        <v>338</v>
      </c>
      <c r="D774" s="2"/>
      <c r="E774" s="2"/>
      <c r="F774" s="2"/>
      <c r="G774" s="2"/>
      <c r="H774" s="2"/>
      <c r="I774" s="2"/>
      <c r="J774" s="2"/>
      <c r="K774" s="2"/>
      <c r="L774" s="2"/>
    </row>
    <row r="775" spans="1:12" customFormat="1" ht="16" x14ac:dyDescent="0.2">
      <c r="A775" t="s">
        <v>324</v>
      </c>
      <c r="B775" s="2">
        <f>INDEX(Parameters!$B$6:$AL$57,MATCH(Inventories!$B$748,Parameters!$A$6:$A$57,0),MATCH(Inventories!$A775,Parameters!$B$4:$AL$4,0))</f>
        <v>0</v>
      </c>
      <c r="C775" t="s">
        <v>317</v>
      </c>
      <c r="D775" s="2"/>
      <c r="E775" s="2"/>
      <c r="F775" s="2"/>
      <c r="G775" s="2"/>
      <c r="H775" s="2"/>
      <c r="I775" s="2"/>
      <c r="J775" s="2"/>
      <c r="K775" s="2"/>
      <c r="L775" s="2"/>
    </row>
    <row r="776" spans="1:12" customFormat="1" ht="16" x14ac:dyDescent="0.2">
      <c r="A776" t="s">
        <v>325</v>
      </c>
      <c r="B776" s="2">
        <f>INDEX(Parameters!$B$6:$AL$57,MATCH(Inventories!$B$748,Parameters!$A$6:$A$57,0),MATCH(Inventories!$A776,Parameters!$B$4:$AL$4,0))</f>
        <v>0</v>
      </c>
      <c r="C776" t="s">
        <v>317</v>
      </c>
      <c r="D776" s="2"/>
      <c r="E776" s="2"/>
      <c r="F776" s="2"/>
      <c r="G776" s="2"/>
      <c r="H776" s="2"/>
      <c r="I776" s="2"/>
      <c r="J776" s="2"/>
      <c r="K776" s="2"/>
      <c r="L776" s="2"/>
    </row>
    <row r="777" spans="1:12" customFormat="1" ht="16" x14ac:dyDescent="0.2">
      <c r="A777" t="s">
        <v>326</v>
      </c>
      <c r="B777" s="2">
        <f>INDEX(Parameters!$B$6:$AL$57,MATCH(Inventories!$B$748,Parameters!$A$6:$A$57,0),MATCH(Inventories!$A777,Parameters!$B$4:$AL$4,0))</f>
        <v>0</v>
      </c>
      <c r="C777" t="s">
        <v>317</v>
      </c>
      <c r="D777" s="2"/>
      <c r="E777" s="2"/>
      <c r="F777" s="2"/>
      <c r="G777" s="2"/>
      <c r="H777" s="2"/>
      <c r="I777" s="2"/>
      <c r="J777" s="2"/>
      <c r="K777" s="2"/>
      <c r="L777" s="2"/>
    </row>
    <row r="778" spans="1:12" customFormat="1" ht="16" x14ac:dyDescent="0.2">
      <c r="A778" t="s">
        <v>332</v>
      </c>
      <c r="B778" s="2">
        <f>INDEX(Parameters!$B$6:$AL$57,MATCH(Inventories!$B$748,Parameters!$A$6:$A$57,0),MATCH(Inventories!$A778,Parameters!$B$4:$AL$4,0))</f>
        <v>0</v>
      </c>
      <c r="C778" t="s">
        <v>8</v>
      </c>
      <c r="D778" s="2"/>
      <c r="E778" s="2"/>
      <c r="F778" s="2"/>
      <c r="G778" s="2"/>
      <c r="H778" s="2"/>
      <c r="I778" s="2"/>
      <c r="J778" s="2"/>
      <c r="K778" s="2"/>
      <c r="L778" s="2"/>
    </row>
    <row r="779" spans="1:12" customFormat="1" ht="16" x14ac:dyDescent="0.2">
      <c r="A779" t="s">
        <v>333</v>
      </c>
      <c r="B779" s="2">
        <f>INDEX(Parameters!$B$6:$AL$57,MATCH(Inventories!$B$748,Parameters!$A$6:$A$57,0),MATCH(Inventories!$A779,Parameters!$B$4:$AL$4,0))</f>
        <v>0</v>
      </c>
      <c r="C779" t="s">
        <v>8</v>
      </c>
      <c r="D779" s="2"/>
      <c r="E779" s="2"/>
      <c r="F779" s="2"/>
      <c r="G779" s="2"/>
      <c r="H779" s="2"/>
      <c r="I779" s="2"/>
      <c r="J779" s="2"/>
      <c r="K779" s="2"/>
      <c r="L779" s="2"/>
    </row>
    <row r="780" spans="1:12" customFormat="1" ht="16" x14ac:dyDescent="0.2">
      <c r="A780" t="s">
        <v>334</v>
      </c>
      <c r="B780" s="2">
        <f>INDEX(Parameters!$B$6:$AL$57,MATCH(Inventories!$B$748,Parameters!$A$6:$A$57,0),MATCH(Inventories!$A780,Parameters!$B$4:$AL$4,0))</f>
        <v>0</v>
      </c>
      <c r="C780" t="s">
        <v>8</v>
      </c>
      <c r="D780" s="2"/>
      <c r="E780" s="2"/>
      <c r="F780" s="2"/>
      <c r="G780" s="2"/>
      <c r="H780" s="2"/>
      <c r="I780" s="2"/>
      <c r="J780" s="2"/>
      <c r="K780" s="2"/>
      <c r="L780" s="2"/>
    </row>
    <row r="781" spans="1:12" customFormat="1" ht="16" x14ac:dyDescent="0.2">
      <c r="A781" t="s">
        <v>348</v>
      </c>
      <c r="B781" s="2">
        <f>INDEX(Parameters!$B$6:$AL$57,MATCH(Inventories!$B$748,Parameters!$A$6:$A$57,0),MATCH(Inventories!$A781,Parameters!$B$4:$AL$4,0))</f>
        <v>0</v>
      </c>
      <c r="C781" t="s">
        <v>314</v>
      </c>
      <c r="D781" s="2"/>
      <c r="E781" s="2"/>
      <c r="F781" s="2"/>
      <c r="G781" s="2"/>
      <c r="H781" s="2"/>
      <c r="I781" s="2"/>
      <c r="J781" s="2"/>
      <c r="K781" s="2"/>
      <c r="L781" s="2"/>
    </row>
    <row r="782" spans="1:12" customFormat="1" ht="16" x14ac:dyDescent="0.2">
      <c r="A782" t="s">
        <v>349</v>
      </c>
      <c r="B782" s="2">
        <f>INDEX(Parameters!$B$6:$AL$57,MATCH(Inventories!$B$748,Parameters!$A$6:$A$57,0),MATCH(Inventories!$A782,Parameters!$B$4:$AL$4,0))</f>
        <v>0</v>
      </c>
      <c r="C782" t="s">
        <v>314</v>
      </c>
      <c r="D782" s="2"/>
      <c r="E782" s="12"/>
      <c r="F782" s="2"/>
      <c r="G782" s="2"/>
      <c r="H782" s="2"/>
      <c r="I782" s="2"/>
      <c r="J782" s="2"/>
      <c r="K782" s="2"/>
      <c r="L782" s="2"/>
    </row>
    <row r="783" spans="1:12" customFormat="1" ht="16" x14ac:dyDescent="0.2">
      <c r="A783" t="s">
        <v>350</v>
      </c>
      <c r="B783" s="2">
        <f>INDEX(Parameters!$B$6:$AL$57,MATCH(Inventories!$B$748,Parameters!$A$6:$A$57,0),MATCH(Inventories!$A783,Parameters!$B$4:$AL$4,0))</f>
        <v>0</v>
      </c>
      <c r="C783" t="s">
        <v>314</v>
      </c>
      <c r="D783" s="2"/>
      <c r="E783" s="2"/>
      <c r="F783" s="2"/>
      <c r="G783" s="2"/>
      <c r="H783" s="2"/>
      <c r="I783" s="2"/>
      <c r="J783" s="2"/>
      <c r="K783" s="2"/>
      <c r="L783" s="2"/>
    </row>
    <row r="784" spans="1:12" customFormat="1" ht="16" x14ac:dyDescent="0.2">
      <c r="A784" t="s">
        <v>351</v>
      </c>
      <c r="B784" s="2">
        <f>INDEX(Parameters!$B$6:$AL$57,MATCH(Inventories!$B$748,Parameters!$A$6:$A$57,0),MATCH(Inventories!$A784,Parameters!$B$4:$AL$4,0))</f>
        <v>0</v>
      </c>
      <c r="C784" t="s">
        <v>8</v>
      </c>
      <c r="D784" s="2"/>
      <c r="E784" s="2"/>
      <c r="F784" s="2"/>
      <c r="G784" s="2"/>
      <c r="H784" s="2"/>
      <c r="I784" s="2"/>
      <c r="J784" s="2"/>
      <c r="K784" s="2"/>
      <c r="L784" s="2"/>
    </row>
    <row r="785" spans="1:12" customFormat="1" ht="16" x14ac:dyDescent="0.2">
      <c r="A785" t="s">
        <v>352</v>
      </c>
      <c r="B785" s="2">
        <f>INDEX(Parameters!$B$6:$AL$57,MATCH(Inventories!$B$748,Parameters!$A$6:$A$57,0),MATCH(Inventories!$A785,Parameters!$B$4:$AL$4,0))</f>
        <v>0</v>
      </c>
      <c r="C785" t="s">
        <v>8</v>
      </c>
      <c r="D785" s="2"/>
      <c r="E785" s="2"/>
      <c r="F785" s="2"/>
      <c r="G785" s="2"/>
      <c r="H785" s="2"/>
      <c r="I785" s="2"/>
      <c r="J785" s="2"/>
      <c r="K785" s="2"/>
      <c r="L785" s="2"/>
    </row>
    <row r="786" spans="1:12" customFormat="1" ht="16" x14ac:dyDescent="0.2">
      <c r="A786" t="s">
        <v>353</v>
      </c>
      <c r="B786" s="2">
        <f>INDEX(Parameters!$B$6:$AL$57,MATCH(Inventories!$B$748,Parameters!$A$6:$A$57,0),MATCH(Inventories!$A786,Parameters!$B$4:$AL$4,0))</f>
        <v>0</v>
      </c>
      <c r="C786" t="s">
        <v>8</v>
      </c>
      <c r="D786" s="2"/>
      <c r="E786" s="2"/>
      <c r="F786" s="2"/>
      <c r="G786" s="2"/>
      <c r="H786" s="2"/>
      <c r="I786" s="2"/>
      <c r="J786" s="2"/>
      <c r="K786" s="2"/>
      <c r="L786" s="2"/>
    </row>
    <row r="787" spans="1:12" customFormat="1" ht="16" x14ac:dyDescent="0.2">
      <c r="A787" t="s">
        <v>367</v>
      </c>
      <c r="B787" s="2">
        <f>INDEX(Parameters!$B$6:$AL$57,MATCH(Inventories!$B$748,Parameters!$A$6:$A$57,0),MATCH(Inventories!$A787,Parameters!$B$4:$AL$4,0))</f>
        <v>0</v>
      </c>
      <c r="C787" t="s">
        <v>338</v>
      </c>
      <c r="D787" s="2"/>
      <c r="E787" s="2"/>
      <c r="F787" s="2"/>
      <c r="G787" s="2"/>
      <c r="H787" s="2"/>
      <c r="I787" s="2"/>
      <c r="J787" s="2"/>
      <c r="K787" s="2"/>
      <c r="L787" s="2"/>
    </row>
    <row r="788" spans="1:12" customFormat="1" ht="16" x14ac:dyDescent="0.2">
      <c r="A788" t="s">
        <v>368</v>
      </c>
      <c r="B788" s="2">
        <f>INDEX(Parameters!$B$6:$AL$57,MATCH(Inventories!$B$748,Parameters!$A$6:$A$57,0),MATCH(Inventories!$A788,Parameters!$B$4:$AL$4,0))</f>
        <v>0</v>
      </c>
      <c r="C788" t="s">
        <v>338</v>
      </c>
      <c r="D788" s="2"/>
      <c r="E788" s="2"/>
      <c r="F788" s="2"/>
      <c r="G788" s="2"/>
      <c r="H788" s="2"/>
      <c r="I788" s="2"/>
      <c r="J788" s="2"/>
      <c r="K788" s="2"/>
      <c r="L788" s="2"/>
    </row>
    <row r="789" spans="1:12" customFormat="1" ht="16" x14ac:dyDescent="0.2">
      <c r="A789" t="s">
        <v>369</v>
      </c>
      <c r="B789" s="2">
        <f>INDEX(Parameters!$B$6:$AL$57,MATCH(Inventories!$B$748,Parameters!$A$6:$A$57,0),MATCH(Inventories!$A789,Parameters!$B$4:$AL$4,0))</f>
        <v>0</v>
      </c>
      <c r="C789" t="s">
        <v>338</v>
      </c>
      <c r="D789" s="2"/>
      <c r="E789" s="2"/>
      <c r="F789" s="2"/>
      <c r="G789" s="2"/>
      <c r="H789" s="2"/>
      <c r="I789" s="2"/>
      <c r="J789" s="2"/>
      <c r="K789" s="2"/>
      <c r="L789" s="2"/>
    </row>
    <row r="790" spans="1:12" customFormat="1" ht="16" x14ac:dyDescent="0.2">
      <c r="A790" t="s">
        <v>370</v>
      </c>
      <c r="B790" s="2">
        <f>INDEX(Parameters!$B$6:$AL$57,MATCH(Inventories!$B$748,Parameters!$A$6:$A$57,0),MATCH(Inventories!$A790,Parameters!$B$4:$AL$4,0))</f>
        <v>0</v>
      </c>
      <c r="C790" t="s">
        <v>338</v>
      </c>
      <c r="D790" s="2"/>
      <c r="E790" s="2"/>
      <c r="F790" s="2"/>
      <c r="G790" s="2"/>
      <c r="H790" s="2"/>
      <c r="I790" s="2"/>
      <c r="J790" s="2"/>
      <c r="K790" s="2"/>
      <c r="L790" s="2"/>
    </row>
    <row r="791" spans="1:12" customFormat="1" ht="16" x14ac:dyDescent="0.2">
      <c r="A791" t="s">
        <v>371</v>
      </c>
      <c r="B791" s="2">
        <f>INDEX(Parameters!$B$6:$AL$57,MATCH(Inventories!$B$748,Parameters!$A$6:$A$57,0),MATCH(Inventories!$A791,Parameters!$B$4:$AL$4,0))</f>
        <v>0</v>
      </c>
      <c r="C791" t="s">
        <v>338</v>
      </c>
      <c r="D791" s="2"/>
      <c r="E791" s="2"/>
      <c r="F791" s="2"/>
      <c r="G791" s="2"/>
      <c r="H791" s="2"/>
      <c r="I791" s="2"/>
      <c r="J791" s="2"/>
      <c r="K791" s="2"/>
      <c r="L791" s="2"/>
    </row>
    <row r="792" spans="1:12" customFormat="1" ht="16" x14ac:dyDescent="0.2">
      <c r="A792" t="s">
        <v>346</v>
      </c>
      <c r="B792" s="32">
        <f>INDEX(Parameters!$B$6:$AL$57,MATCH(Inventories!$B$748,Parameters!$A$6:$A$57,0),MATCH(Inventories!$A792,Parameters!$B$4:$AL$4,0))</f>
        <v>3.0144677000000002E-2</v>
      </c>
      <c r="C792" t="s">
        <v>347</v>
      </c>
      <c r="D792" s="2"/>
      <c r="E792" s="2"/>
      <c r="F792" s="2"/>
      <c r="G792" s="2"/>
      <c r="H792" s="2"/>
      <c r="I792" s="2"/>
      <c r="J792" s="2"/>
      <c r="K792" s="2"/>
      <c r="L792" s="2"/>
    </row>
    <row r="793" spans="1:12" customFormat="1" ht="16" x14ac:dyDescent="0.2">
      <c r="A793" t="s">
        <v>345</v>
      </c>
      <c r="B793" s="32">
        <f>INDEX(Parameters!$B$6:$AL$57,MATCH(Inventories!$B$748,Parameters!$A$6:$A$57,0),MATCH(Inventories!$A793,Parameters!$B$4:$AL$4,0))</f>
        <v>5.5636150000000001E-3</v>
      </c>
      <c r="C793" t="s">
        <v>347</v>
      </c>
      <c r="D793" s="2"/>
      <c r="E793" s="2"/>
      <c r="F793" s="2"/>
      <c r="G793" s="2"/>
      <c r="H793" s="2"/>
      <c r="I793" s="2"/>
      <c r="J793" s="2"/>
      <c r="K793" s="2"/>
      <c r="L793" s="2"/>
    </row>
    <row r="794" spans="1:12" customFormat="1" ht="16" x14ac:dyDescent="0.2">
      <c r="A794" s="1" t="s">
        <v>10</v>
      </c>
    </row>
    <row r="795" spans="1:12" x14ac:dyDescent="0.2">
      <c r="A795" s="17" t="s">
        <v>11</v>
      </c>
      <c r="B795" s="17" t="s">
        <v>12</v>
      </c>
      <c r="C795" s="17" t="s">
        <v>3</v>
      </c>
      <c r="D795" s="17" t="s">
        <v>13</v>
      </c>
      <c r="E795" s="17" t="s">
        <v>8</v>
      </c>
      <c r="F795" s="17" t="s">
        <v>6</v>
      </c>
      <c r="G795" s="17" t="s">
        <v>5</v>
      </c>
      <c r="H795" s="17" t="s">
        <v>153</v>
      </c>
      <c r="I795" s="17" t="s">
        <v>181</v>
      </c>
      <c r="J795" s="17" t="s">
        <v>182</v>
      </c>
      <c r="K795" s="17" t="s">
        <v>183</v>
      </c>
      <c r="L795" s="17" t="s">
        <v>184</v>
      </c>
    </row>
    <row r="796" spans="1:12" customFormat="1" ht="16" x14ac:dyDescent="0.2">
      <c r="A796" t="s">
        <v>255</v>
      </c>
      <c r="B796">
        <v>1</v>
      </c>
      <c r="C796" t="s">
        <v>18</v>
      </c>
      <c r="E796" t="s">
        <v>17</v>
      </c>
      <c r="F796" t="s">
        <v>19</v>
      </c>
      <c r="G796" t="s">
        <v>1</v>
      </c>
    </row>
    <row r="797" spans="1:12" customFormat="1" ht="16" x14ac:dyDescent="0.2">
      <c r="A797" t="s">
        <v>256</v>
      </c>
      <c r="B797">
        <f>1/47.5</f>
        <v>2.1052631578947368E-2</v>
      </c>
      <c r="C797" t="s">
        <v>18</v>
      </c>
      <c r="E797" t="s">
        <v>9</v>
      </c>
      <c r="F797" t="s">
        <v>23</v>
      </c>
      <c r="G797" t="s">
        <v>257</v>
      </c>
    </row>
    <row r="798" spans="1:12" customFormat="1" ht="16" x14ac:dyDescent="0.2">
      <c r="A798" t="s">
        <v>208</v>
      </c>
      <c r="B798" s="3">
        <f>(B772/B760)/(B763/1000)</f>
        <v>2.3451692815854667E-5</v>
      </c>
      <c r="C798" t="s">
        <v>18</v>
      </c>
      <c r="E798" t="s">
        <v>9</v>
      </c>
      <c r="F798" t="s">
        <v>23</v>
      </c>
      <c r="G798" t="s">
        <v>209</v>
      </c>
      <c r="I798">
        <v>5</v>
      </c>
      <c r="J798">
        <f>B798</f>
        <v>2.3451692815854667E-5</v>
      </c>
      <c r="K798" s="3">
        <f>(B773/B762)/(B765/1000)</f>
        <v>6.7484662576687119E-6</v>
      </c>
      <c r="L798" s="3">
        <f>(B774/B761)/(B764/1000)</f>
        <v>5.5000000000000002E-5</v>
      </c>
    </row>
    <row r="799" spans="1:12" customFormat="1" ht="16" x14ac:dyDescent="0.2">
      <c r="A799" t="s">
        <v>146</v>
      </c>
      <c r="B799" s="3">
        <f>(B769/B760)/(B763/1000)</f>
        <v>1.440132122213047E-4</v>
      </c>
      <c r="C799" t="s">
        <v>18</v>
      </c>
      <c r="E799" t="s">
        <v>9</v>
      </c>
      <c r="F799" t="s">
        <v>23</v>
      </c>
      <c r="G799" t="s">
        <v>146</v>
      </c>
      <c r="I799">
        <v>5</v>
      </c>
      <c r="J799">
        <f>B799</f>
        <v>1.440132122213047E-4</v>
      </c>
      <c r="K799" s="3">
        <f>(B770/B762)/(B765/1000)</f>
        <v>4.7326906222611743E-5</v>
      </c>
      <c r="L799" s="3">
        <f>(B774/B761)/(B764/1000)</f>
        <v>5.5000000000000002E-5</v>
      </c>
    </row>
    <row r="800" spans="1:12" customFormat="1" ht="16" x14ac:dyDescent="0.2">
      <c r="A800" t="s">
        <v>48</v>
      </c>
      <c r="B800" s="3">
        <v>4.4166666666666577E-6</v>
      </c>
      <c r="D800" t="s">
        <v>14</v>
      </c>
      <c r="E800" t="s">
        <v>9</v>
      </c>
      <c r="F800" s="2" t="s">
        <v>15</v>
      </c>
      <c r="I800" s="10"/>
    </row>
    <row r="801" spans="1:9" customFormat="1" ht="16" x14ac:dyDescent="0.2">
      <c r="A801" t="s">
        <v>50</v>
      </c>
      <c r="B801" s="3">
        <v>7.5082705379565517E-7</v>
      </c>
      <c r="D801" t="s">
        <v>14</v>
      </c>
      <c r="E801" t="s">
        <v>9</v>
      </c>
      <c r="F801" s="2" t="s">
        <v>15</v>
      </c>
      <c r="I801" s="10"/>
    </row>
    <row r="802" spans="1:9" customFormat="1" ht="16" x14ac:dyDescent="0.2">
      <c r="A802" t="s">
        <v>123</v>
      </c>
      <c r="B802" s="25">
        <f>2.74*B797</f>
        <v>5.7684210526315789E-2</v>
      </c>
      <c r="D802" t="s">
        <v>14</v>
      </c>
      <c r="E802" t="s">
        <v>9</v>
      </c>
      <c r="F802" s="2" t="s">
        <v>15</v>
      </c>
      <c r="H802" t="s">
        <v>298</v>
      </c>
      <c r="I802" s="10"/>
    </row>
    <row r="803" spans="1:9" customFormat="1" ht="16" x14ac:dyDescent="0.2">
      <c r="A803" t="s">
        <v>124</v>
      </c>
      <c r="B803" s="25">
        <v>2.6360440412565261E-4</v>
      </c>
      <c r="D803" t="s">
        <v>14</v>
      </c>
      <c r="E803" t="s">
        <v>9</v>
      </c>
      <c r="F803" s="2" t="s">
        <v>15</v>
      </c>
      <c r="I803" s="10"/>
    </row>
    <row r="804" spans="1:9" customFormat="1" ht="16" x14ac:dyDescent="0.2">
      <c r="A804" t="s">
        <v>58</v>
      </c>
      <c r="B804" s="3">
        <v>9.6666666666666532E-7</v>
      </c>
      <c r="D804" t="s">
        <v>14</v>
      </c>
      <c r="E804" t="s">
        <v>9</v>
      </c>
      <c r="F804" s="2" t="s">
        <v>15</v>
      </c>
      <c r="I804" s="10"/>
    </row>
    <row r="805" spans="1:9" customFormat="1" ht="16" x14ac:dyDescent="0.2">
      <c r="A805" t="s">
        <v>64</v>
      </c>
      <c r="B805" s="3">
        <v>2.7750000000000002E-10</v>
      </c>
      <c r="D805" t="s">
        <v>14</v>
      </c>
      <c r="E805" t="s">
        <v>9</v>
      </c>
      <c r="F805" s="2" t="s">
        <v>15</v>
      </c>
      <c r="I805" s="10"/>
    </row>
    <row r="806" spans="1:9" customFormat="1" ht="16" x14ac:dyDescent="0.2">
      <c r="A806" t="s">
        <v>179</v>
      </c>
      <c r="B806" s="3">
        <v>1.606690212560312E-5</v>
      </c>
      <c r="D806" t="s">
        <v>14</v>
      </c>
      <c r="E806" t="s">
        <v>9</v>
      </c>
      <c r="F806" s="2" t="s">
        <v>15</v>
      </c>
      <c r="I806" s="10"/>
    </row>
    <row r="807" spans="1:9" customFormat="1" ht="16" x14ac:dyDescent="0.2">
      <c r="A807" t="s">
        <v>67</v>
      </c>
      <c r="B807" s="3">
        <v>6.8382126269474045E-6</v>
      </c>
      <c r="D807" t="s">
        <v>14</v>
      </c>
      <c r="E807" t="s">
        <v>9</v>
      </c>
      <c r="F807" s="2" t="s">
        <v>15</v>
      </c>
      <c r="I807" s="10"/>
    </row>
    <row r="808" spans="1:9" customFormat="1" ht="16" x14ac:dyDescent="0.2">
      <c r="A808" t="s">
        <v>69</v>
      </c>
      <c r="B808" s="3">
        <f>B792/1000</f>
        <v>3.0144677E-5</v>
      </c>
      <c r="D808" t="s">
        <v>14</v>
      </c>
      <c r="E808" t="s">
        <v>9</v>
      </c>
      <c r="F808" s="2" t="s">
        <v>15</v>
      </c>
      <c r="I808" s="10"/>
    </row>
    <row r="809" spans="1:9" customFormat="1" ht="16" x14ac:dyDescent="0.2">
      <c r="A809" t="s">
        <v>71</v>
      </c>
      <c r="B809" s="3">
        <f>B793/1000</f>
        <v>5.5636149999999998E-6</v>
      </c>
      <c r="D809" t="s">
        <v>14</v>
      </c>
      <c r="E809" t="s">
        <v>9</v>
      </c>
      <c r="F809" s="2" t="s">
        <v>15</v>
      </c>
      <c r="I809" s="10"/>
    </row>
    <row r="810" spans="1:9" customFormat="1" ht="16" x14ac:dyDescent="0.2">
      <c r="A810" t="s">
        <v>77</v>
      </c>
      <c r="B810" s="3">
        <v>5.6430000000000142E-7</v>
      </c>
      <c r="D810" t="s">
        <v>14</v>
      </c>
      <c r="E810" t="s">
        <v>9</v>
      </c>
      <c r="F810" s="2" t="s">
        <v>15</v>
      </c>
      <c r="I810" s="10"/>
    </row>
    <row r="811" spans="1:9" customFormat="1" ht="16" x14ac:dyDescent="0.2">
      <c r="A811" t="s">
        <v>78</v>
      </c>
      <c r="B811" s="3">
        <v>2.2336471011856279E-6</v>
      </c>
      <c r="D811" t="s">
        <v>14</v>
      </c>
      <c r="E811" t="s">
        <v>9</v>
      </c>
      <c r="F811" s="2" t="s">
        <v>15</v>
      </c>
      <c r="I811" s="10"/>
    </row>
    <row r="812" spans="1:9" customFormat="1" ht="16" x14ac:dyDescent="0.2">
      <c r="B812" s="3"/>
    </row>
    <row r="813" spans="1:9" customFormat="1" ht="16" x14ac:dyDescent="0.2">
      <c r="B813" s="3"/>
    </row>
    <row r="814" spans="1:9" x14ac:dyDescent="0.2">
      <c r="A814" s="17" t="s">
        <v>2</v>
      </c>
      <c r="B814" s="17" t="s">
        <v>210</v>
      </c>
    </row>
    <row r="815" spans="1:9" customFormat="1" ht="16" x14ac:dyDescent="0.2">
      <c r="A815" t="s">
        <v>153</v>
      </c>
      <c r="B815" t="s">
        <v>211</v>
      </c>
    </row>
    <row r="816" spans="1:9" customFormat="1" ht="16" x14ac:dyDescent="0.2">
      <c r="A816" t="s">
        <v>200</v>
      </c>
      <c r="B816" t="s">
        <v>201</v>
      </c>
    </row>
    <row r="817" spans="1:12" customFormat="1" ht="16" x14ac:dyDescent="0.2">
      <c r="A817" t="s">
        <v>3</v>
      </c>
      <c r="B817" t="s">
        <v>18</v>
      </c>
    </row>
    <row r="818" spans="1:12" customFormat="1" ht="16" x14ac:dyDescent="0.2">
      <c r="A818" t="s">
        <v>4</v>
      </c>
      <c r="B818">
        <v>1</v>
      </c>
    </row>
    <row r="819" spans="1:12" customFormat="1" ht="16" x14ac:dyDescent="0.2">
      <c r="A819" t="s">
        <v>5</v>
      </c>
      <c r="B819" t="s">
        <v>143</v>
      </c>
    </row>
    <row r="820" spans="1:12" customFormat="1" ht="16" x14ac:dyDescent="0.2">
      <c r="A820" t="s">
        <v>206</v>
      </c>
      <c r="B820" t="s">
        <v>207</v>
      </c>
    </row>
    <row r="821" spans="1:12" customFormat="1" ht="16" x14ac:dyDescent="0.2">
      <c r="A821" t="s">
        <v>6</v>
      </c>
      <c r="B821" t="s">
        <v>7</v>
      </c>
    </row>
    <row r="822" spans="1:12" customFormat="1" ht="16" x14ac:dyDescent="0.2">
      <c r="A822" t="s">
        <v>8</v>
      </c>
      <c r="B822" s="3" t="s">
        <v>17</v>
      </c>
    </row>
    <row r="823" spans="1:12" customFormat="1" ht="16" x14ac:dyDescent="0.2">
      <c r="A823" t="s">
        <v>354</v>
      </c>
      <c r="B823" s="2">
        <f>INDEX(Parameters!$B$6:$AL$57,MATCH(Inventories!$B$814,Parameters!$A$6:$A$57,0),MATCH(Inventories!$A823,Parameters!$B$4:$AL$4,0))</f>
        <v>196</v>
      </c>
      <c r="C823" t="s">
        <v>314</v>
      </c>
      <c r="D823" s="2"/>
      <c r="E823" s="2"/>
      <c r="F823" s="2"/>
      <c r="G823" s="2"/>
      <c r="H823" s="2"/>
      <c r="I823" s="2"/>
      <c r="J823" s="2"/>
      <c r="K823" s="2"/>
      <c r="L823" s="2"/>
    </row>
    <row r="824" spans="1:12" customFormat="1" ht="16" x14ac:dyDescent="0.2">
      <c r="A824" t="s">
        <v>355</v>
      </c>
      <c r="B824" s="2">
        <f>INDEX(Parameters!$B$6:$AL$57,MATCH(Inventories!$B$814,Parameters!$A$6:$A$57,0),MATCH(Inventories!$A824,Parameters!$B$4:$AL$4,0))</f>
        <v>125</v>
      </c>
      <c r="C824" t="s">
        <v>314</v>
      </c>
      <c r="D824" s="2"/>
      <c r="E824" s="2"/>
      <c r="F824" s="2"/>
      <c r="G824" s="2"/>
      <c r="H824" s="2"/>
      <c r="I824" s="2"/>
      <c r="J824" s="2"/>
      <c r="K824" s="2"/>
      <c r="L824" s="2"/>
    </row>
    <row r="825" spans="1:12" customFormat="1" ht="16" x14ac:dyDescent="0.2">
      <c r="A825" t="s">
        <v>356</v>
      </c>
      <c r="B825" s="2">
        <f>INDEX(Parameters!$B$6:$AL$57,MATCH(Inventories!$B$814,Parameters!$A$6:$A$57,0),MATCH(Inventories!$A825,Parameters!$B$4:$AL$4,0))</f>
        <v>272</v>
      </c>
      <c r="C825" t="s">
        <v>314</v>
      </c>
      <c r="D825" s="2"/>
      <c r="E825" s="2"/>
      <c r="F825" s="2"/>
      <c r="G825" s="2"/>
      <c r="H825" s="2"/>
      <c r="I825" s="2"/>
      <c r="J825" s="2"/>
      <c r="K825" s="2"/>
      <c r="L825" s="2"/>
    </row>
    <row r="826" spans="1:12" customFormat="1" ht="16" x14ac:dyDescent="0.2">
      <c r="A826" t="s">
        <v>318</v>
      </c>
      <c r="B826" s="24">
        <f>INDEX(Parameters!$B$6:$AL$57,MATCH(Inventories!$B$814,Parameters!$A$6:$A$57,0),MATCH(Inventories!$A826,Parameters!$B$4:$AL$4,0))</f>
        <v>700000</v>
      </c>
      <c r="C826" t="s">
        <v>315</v>
      </c>
      <c r="D826" s="2"/>
      <c r="E826" s="2"/>
      <c r="F826" s="2"/>
      <c r="G826" s="2"/>
      <c r="H826" s="2"/>
      <c r="I826" s="2"/>
      <c r="J826" s="2"/>
      <c r="K826" s="2"/>
      <c r="L826" s="2"/>
    </row>
    <row r="827" spans="1:12" customFormat="1" ht="16" x14ac:dyDescent="0.2">
      <c r="A827" t="s">
        <v>319</v>
      </c>
      <c r="B827" s="24">
        <f>INDEX(Parameters!$B$6:$AL$57,MATCH(Inventories!$B$814,Parameters!$A$6:$A$57,0),MATCH(Inventories!$A827,Parameters!$B$4:$AL$4,0))</f>
        <v>500000</v>
      </c>
      <c r="C827" t="s">
        <v>315</v>
      </c>
      <c r="D827" s="2"/>
      <c r="E827" s="2"/>
      <c r="F827" s="2"/>
      <c r="G827" s="2"/>
      <c r="H827" s="2"/>
      <c r="I827" s="2"/>
      <c r="J827" s="2"/>
      <c r="K827" s="2"/>
      <c r="L827" s="2"/>
    </row>
    <row r="828" spans="1:12" customFormat="1" ht="16" x14ac:dyDescent="0.2">
      <c r="A828" t="s">
        <v>320</v>
      </c>
      <c r="B828" s="24">
        <f>INDEX(Parameters!$B$6:$AL$57,MATCH(Inventories!$B$814,Parameters!$A$6:$A$57,0),MATCH(Inventories!$A828,Parameters!$B$4:$AL$4,0))</f>
        <v>1000000</v>
      </c>
      <c r="C828" t="s">
        <v>315</v>
      </c>
      <c r="D828" s="2"/>
      <c r="E828" s="2"/>
      <c r="F828" s="2"/>
      <c r="G828" s="2"/>
      <c r="H828" s="2"/>
      <c r="I828" s="2"/>
      <c r="J828" s="2"/>
      <c r="K828" s="2"/>
      <c r="L828" s="2"/>
    </row>
    <row r="829" spans="1:12" customFormat="1" ht="16" x14ac:dyDescent="0.2">
      <c r="A829" t="s">
        <v>321</v>
      </c>
      <c r="B829" s="2">
        <f>INDEX(Parameters!$B$6:$AL$57,MATCH(Inventories!$B$814,Parameters!$A$6:$A$57,0),MATCH(Inventories!$A829,Parameters!$B$4:$AL$4,0))</f>
        <v>3720</v>
      </c>
      <c r="C829" t="s">
        <v>316</v>
      </c>
      <c r="D829" s="2"/>
      <c r="E829" s="2"/>
      <c r="F829" s="2"/>
      <c r="G829" s="2"/>
      <c r="H829" s="2"/>
      <c r="I829" s="2"/>
      <c r="J829" s="2"/>
      <c r="K829" s="2"/>
      <c r="L829" s="2"/>
    </row>
    <row r="830" spans="1:12" customFormat="1" ht="16" x14ac:dyDescent="0.2">
      <c r="A830" t="s">
        <v>322</v>
      </c>
      <c r="B830" s="2">
        <f>INDEX(Parameters!$B$6:$AL$57,MATCH(Inventories!$B$814,Parameters!$A$6:$A$57,0),MATCH(Inventories!$A830,Parameters!$B$4:$AL$4,0))</f>
        <v>2370</v>
      </c>
      <c r="C830" t="s">
        <v>316</v>
      </c>
      <c r="D830" s="2"/>
      <c r="E830" s="2"/>
      <c r="F830" s="2"/>
      <c r="G830" s="2"/>
      <c r="H830" s="2"/>
      <c r="I830" s="2"/>
      <c r="J830" s="2"/>
      <c r="K830" s="2"/>
      <c r="L830" s="2"/>
    </row>
    <row r="831" spans="1:12" customFormat="1" ht="16" x14ac:dyDescent="0.2">
      <c r="A831" t="s">
        <v>323</v>
      </c>
      <c r="B831" s="2">
        <f>INDEX(Parameters!$B$6:$AL$57,MATCH(Inventories!$B$814,Parameters!$A$6:$A$57,0),MATCH(Inventories!$A831,Parameters!$B$4:$AL$4,0))</f>
        <v>4680</v>
      </c>
      <c r="C831" t="s">
        <v>316</v>
      </c>
      <c r="D831" s="2"/>
      <c r="E831" s="2"/>
      <c r="F831" s="2"/>
      <c r="G831" s="2"/>
      <c r="H831" s="2"/>
      <c r="I831" s="2"/>
      <c r="J831" s="2"/>
      <c r="K831" s="2"/>
      <c r="L831" s="2"/>
    </row>
    <row r="832" spans="1:12" customFormat="1" ht="16" x14ac:dyDescent="0.2">
      <c r="A832" t="s">
        <v>339</v>
      </c>
      <c r="B832" s="2">
        <f>INDEX(Parameters!$B$6:$AL$57,MATCH(Inventories!$B$814,Parameters!$A$6:$A$57,0),MATCH(Inventories!$A832,Parameters!$B$4:$AL$4,0))</f>
        <v>125</v>
      </c>
      <c r="C832" t="s">
        <v>338</v>
      </c>
      <c r="D832" s="2"/>
      <c r="E832" s="2"/>
      <c r="F832" s="2"/>
      <c r="G832" s="2"/>
      <c r="H832" s="2"/>
      <c r="I832" s="2"/>
      <c r="J832" s="2"/>
      <c r="K832" s="2"/>
      <c r="L832" s="2"/>
    </row>
    <row r="833" spans="1:12" customFormat="1" ht="16" x14ac:dyDescent="0.2">
      <c r="A833" t="s">
        <v>340</v>
      </c>
      <c r="B833" s="2">
        <f>INDEX(Parameters!$B$6:$AL$57,MATCH(Inventories!$B$814,Parameters!$A$6:$A$57,0),MATCH(Inventories!$A833,Parameters!$B$4:$AL$4,0))</f>
        <v>64</v>
      </c>
      <c r="C833" t="s">
        <v>338</v>
      </c>
      <c r="D833" s="2"/>
      <c r="E833" s="2"/>
      <c r="F833" s="2"/>
      <c r="G833" s="2"/>
      <c r="H833" s="2"/>
      <c r="I833" s="2"/>
      <c r="J833" s="2"/>
      <c r="K833" s="2"/>
      <c r="L833" s="2"/>
    </row>
    <row r="834" spans="1:12" customFormat="1" ht="16" x14ac:dyDescent="0.2">
      <c r="A834" t="s">
        <v>341</v>
      </c>
      <c r="B834" s="2">
        <f>INDEX(Parameters!$B$6:$AL$57,MATCH(Inventories!$B$814,Parameters!$A$6:$A$57,0),MATCH(Inventories!$A834,Parameters!$B$4:$AL$4,0))</f>
        <v>205</v>
      </c>
      <c r="C834" t="s">
        <v>338</v>
      </c>
      <c r="D834" s="2"/>
      <c r="E834" s="2"/>
      <c r="F834" s="2"/>
      <c r="G834" s="2"/>
      <c r="H834" s="2"/>
      <c r="I834" s="2"/>
      <c r="J834" s="2"/>
      <c r="K834" s="2"/>
      <c r="L834" s="2"/>
    </row>
    <row r="835" spans="1:12" customFormat="1" ht="16" x14ac:dyDescent="0.2">
      <c r="A835" t="s">
        <v>342</v>
      </c>
      <c r="B835" s="2">
        <f>INDEX(Parameters!$B$6:$AL$57,MATCH(Inventories!$B$814,Parameters!$A$6:$A$57,0),MATCH(Inventories!$A835,Parameters!$B$4:$AL$4,0))</f>
        <v>0</v>
      </c>
      <c r="C835" t="s">
        <v>338</v>
      </c>
      <c r="D835" s="2"/>
      <c r="E835" s="2"/>
      <c r="F835" s="2"/>
      <c r="G835" s="2"/>
      <c r="H835" s="2"/>
      <c r="I835" s="2"/>
      <c r="J835" s="2"/>
      <c r="K835" s="2"/>
      <c r="L835" s="2"/>
    </row>
    <row r="836" spans="1:12" customFormat="1" ht="16" x14ac:dyDescent="0.2">
      <c r="A836" t="s">
        <v>343</v>
      </c>
      <c r="B836" s="2">
        <f>INDEX(Parameters!$B$6:$AL$57,MATCH(Inventories!$B$814,Parameters!$A$6:$A$57,0),MATCH(Inventories!$A836,Parameters!$B$4:$AL$4,0))</f>
        <v>0</v>
      </c>
      <c r="C836" t="s">
        <v>338</v>
      </c>
      <c r="D836" s="2"/>
      <c r="E836" s="2"/>
      <c r="F836" s="2"/>
      <c r="G836" s="2"/>
      <c r="H836" s="2"/>
      <c r="I836" s="2"/>
      <c r="J836" s="2"/>
      <c r="K836" s="2"/>
      <c r="L836" s="2"/>
    </row>
    <row r="837" spans="1:12" customFormat="1" ht="16" x14ac:dyDescent="0.2">
      <c r="A837" t="s">
        <v>344</v>
      </c>
      <c r="B837" s="2">
        <f>INDEX(Parameters!$B$6:$AL$57,MATCH(Inventories!$B$814,Parameters!$A$6:$A$57,0),MATCH(Inventories!$A837,Parameters!$B$4:$AL$4,0))</f>
        <v>0</v>
      </c>
      <c r="C837" t="s">
        <v>338</v>
      </c>
      <c r="D837" s="2"/>
      <c r="E837" s="2"/>
      <c r="F837" s="2"/>
      <c r="G837" s="2"/>
      <c r="H837" s="2"/>
      <c r="I837" s="2"/>
      <c r="J837" s="2"/>
      <c r="K837" s="2"/>
      <c r="L837" s="2"/>
    </row>
    <row r="838" spans="1:12" customFormat="1" ht="16" x14ac:dyDescent="0.2">
      <c r="A838" t="s">
        <v>335</v>
      </c>
      <c r="B838" s="2">
        <f>INDEX(Parameters!$B$6:$AL$57,MATCH(Inventories!$B$814,Parameters!$A$6:$A$57,0),MATCH(Inventories!$A838,Parameters!$B$4:$AL$4,0))</f>
        <v>0</v>
      </c>
      <c r="C838" t="s">
        <v>338</v>
      </c>
      <c r="D838" s="2"/>
      <c r="E838" s="2"/>
      <c r="F838" s="2"/>
      <c r="G838" s="2"/>
      <c r="H838" s="2"/>
      <c r="I838" s="2"/>
      <c r="J838" s="2"/>
      <c r="K838" s="2"/>
      <c r="L838" s="2"/>
    </row>
    <row r="839" spans="1:12" customFormat="1" ht="16" x14ac:dyDescent="0.2">
      <c r="A839" t="s">
        <v>336</v>
      </c>
      <c r="B839" s="2">
        <f>INDEX(Parameters!$B$6:$AL$57,MATCH(Inventories!$B$814,Parameters!$A$6:$A$57,0),MATCH(Inventories!$A839,Parameters!$B$4:$AL$4,0))</f>
        <v>0</v>
      </c>
      <c r="C839" t="s">
        <v>338</v>
      </c>
      <c r="D839" s="2"/>
      <c r="E839" s="2"/>
      <c r="F839" s="2"/>
      <c r="G839" s="2"/>
      <c r="H839" s="2"/>
      <c r="I839" s="2"/>
      <c r="J839" s="2"/>
      <c r="K839" s="2"/>
      <c r="L839" s="2"/>
    </row>
    <row r="840" spans="1:12" customFormat="1" ht="16" x14ac:dyDescent="0.2">
      <c r="A840" t="s">
        <v>337</v>
      </c>
      <c r="B840" s="2">
        <f>INDEX(Parameters!$B$6:$AL$57,MATCH(Inventories!$B$814,Parameters!$A$6:$A$57,0),MATCH(Inventories!$A840,Parameters!$B$4:$AL$4,0))</f>
        <v>0</v>
      </c>
      <c r="C840" t="s">
        <v>338</v>
      </c>
      <c r="D840" s="2"/>
      <c r="E840" s="2"/>
      <c r="F840" s="2"/>
      <c r="G840" s="2"/>
      <c r="H840" s="2"/>
      <c r="I840" s="2"/>
      <c r="J840" s="2"/>
      <c r="K840" s="2"/>
      <c r="L840" s="2"/>
    </row>
    <row r="841" spans="1:12" customFormat="1" ht="16" x14ac:dyDescent="0.2">
      <c r="A841" t="s">
        <v>324</v>
      </c>
      <c r="B841" s="2">
        <f>INDEX(Parameters!$B$6:$AL$57,MATCH(Inventories!$B$814,Parameters!$A$6:$A$57,0),MATCH(Inventories!$A841,Parameters!$B$4:$AL$4,0))</f>
        <v>420</v>
      </c>
      <c r="C841" t="s">
        <v>317</v>
      </c>
      <c r="D841" s="2"/>
      <c r="E841" s="2"/>
      <c r="F841" s="2"/>
      <c r="G841" s="2"/>
      <c r="H841" s="2"/>
      <c r="I841" s="2"/>
      <c r="J841" s="2"/>
      <c r="K841" s="2"/>
      <c r="L841" s="2"/>
    </row>
    <row r="842" spans="1:12" customFormat="1" ht="16" x14ac:dyDescent="0.2">
      <c r="A842" t="s">
        <v>325</v>
      </c>
      <c r="B842" s="2">
        <f>INDEX(Parameters!$B$6:$AL$57,MATCH(Inventories!$B$814,Parameters!$A$6:$A$57,0),MATCH(Inventories!$A842,Parameters!$B$4:$AL$4,0))</f>
        <v>156</v>
      </c>
      <c r="C842" t="s">
        <v>317</v>
      </c>
      <c r="D842" s="2"/>
      <c r="E842" s="2"/>
      <c r="F842" s="2"/>
      <c r="G842" s="2"/>
      <c r="H842" s="2"/>
      <c r="I842" s="2"/>
      <c r="J842" s="2"/>
      <c r="K842" s="2"/>
      <c r="L842" s="2"/>
    </row>
    <row r="843" spans="1:12" customFormat="1" ht="16" x14ac:dyDescent="0.2">
      <c r="A843" t="s">
        <v>326</v>
      </c>
      <c r="B843" s="2">
        <f>INDEX(Parameters!$B$6:$AL$57,MATCH(Inventories!$B$814,Parameters!$A$6:$A$57,0),MATCH(Inventories!$A843,Parameters!$B$4:$AL$4,0))</f>
        <v>815</v>
      </c>
      <c r="C843" t="s">
        <v>317</v>
      </c>
      <c r="D843" s="2"/>
      <c r="E843" s="2"/>
      <c r="F843" s="2"/>
      <c r="G843" s="2"/>
      <c r="H843" s="2"/>
      <c r="I843" s="2"/>
      <c r="J843" s="2"/>
      <c r="K843" s="2"/>
      <c r="L843" s="2"/>
    </row>
    <row r="844" spans="1:12" customFormat="1" ht="16" x14ac:dyDescent="0.2">
      <c r="A844" t="s">
        <v>332</v>
      </c>
      <c r="B844" s="2">
        <f>INDEX(Parameters!$B$6:$AL$57,MATCH(Inventories!$B$814,Parameters!$A$6:$A$57,0),MATCH(Inventories!$A844,Parameters!$B$4:$AL$4,0))</f>
        <v>1</v>
      </c>
      <c r="C844" t="s">
        <v>8</v>
      </c>
      <c r="D844" s="2"/>
      <c r="E844" s="2"/>
      <c r="F844" s="2"/>
      <c r="G844" s="2"/>
      <c r="H844" s="2"/>
      <c r="I844" s="2"/>
      <c r="J844" s="2"/>
      <c r="K844" s="2"/>
      <c r="L844" s="2"/>
    </row>
    <row r="845" spans="1:12" customFormat="1" ht="16" x14ac:dyDescent="0.2">
      <c r="A845" t="s">
        <v>333</v>
      </c>
      <c r="B845" s="2">
        <f>INDEX(Parameters!$B$6:$AL$57,MATCH(Inventories!$B$814,Parameters!$A$6:$A$57,0),MATCH(Inventories!$A845,Parameters!$B$4:$AL$4,0))</f>
        <v>0</v>
      </c>
      <c r="C845" t="s">
        <v>8</v>
      </c>
      <c r="D845" s="2"/>
      <c r="E845" s="2"/>
      <c r="F845" s="2"/>
      <c r="G845" s="2"/>
      <c r="H845" s="2"/>
      <c r="I845" s="2"/>
      <c r="J845" s="2"/>
      <c r="K845" s="2"/>
      <c r="L845" s="2"/>
    </row>
    <row r="846" spans="1:12" customFormat="1" ht="16" x14ac:dyDescent="0.2">
      <c r="A846" t="s">
        <v>334</v>
      </c>
      <c r="B846" s="2">
        <f>INDEX(Parameters!$B$6:$AL$57,MATCH(Inventories!$B$814,Parameters!$A$6:$A$57,0),MATCH(Inventories!$A846,Parameters!$B$4:$AL$4,0))</f>
        <v>3</v>
      </c>
      <c r="C846" t="s">
        <v>8</v>
      </c>
      <c r="D846" s="2"/>
      <c r="E846" s="2"/>
      <c r="F846" s="2"/>
      <c r="G846" s="2"/>
      <c r="H846" s="2"/>
      <c r="I846" s="2"/>
      <c r="J846" s="2"/>
      <c r="K846" s="2"/>
      <c r="L846" s="2"/>
    </row>
    <row r="847" spans="1:12" customFormat="1" ht="16" x14ac:dyDescent="0.2">
      <c r="A847" t="s">
        <v>348</v>
      </c>
      <c r="B847" s="2">
        <f>INDEX(Parameters!$B$6:$AL$57,MATCH(Inventories!$B$814,Parameters!$A$6:$A$57,0),MATCH(Inventories!$A847,Parameters!$B$4:$AL$4,0))</f>
        <v>0</v>
      </c>
      <c r="C847" t="s">
        <v>314</v>
      </c>
      <c r="D847" s="2"/>
      <c r="E847" s="2"/>
      <c r="F847" s="2"/>
      <c r="G847" s="2"/>
      <c r="H847" s="2"/>
      <c r="I847" s="2"/>
      <c r="J847" s="2"/>
      <c r="K847" s="2"/>
      <c r="L847" s="2"/>
    </row>
    <row r="848" spans="1:12" customFormat="1" ht="16" x14ac:dyDescent="0.2">
      <c r="A848" t="s">
        <v>349</v>
      </c>
      <c r="B848" s="2">
        <f>INDEX(Parameters!$B$6:$AL$57,MATCH(Inventories!$B$814,Parameters!$A$6:$A$57,0),MATCH(Inventories!$A848,Parameters!$B$4:$AL$4,0))</f>
        <v>0</v>
      </c>
      <c r="C848" t="s">
        <v>314</v>
      </c>
      <c r="D848" s="2"/>
      <c r="E848" s="12"/>
      <c r="F848" s="2"/>
      <c r="G848" s="2"/>
      <c r="H848" s="2"/>
      <c r="I848" s="2"/>
      <c r="J848" s="2"/>
      <c r="K848" s="2"/>
      <c r="L848" s="2"/>
    </row>
    <row r="849" spans="1:13" customFormat="1" ht="16" x14ac:dyDescent="0.2">
      <c r="A849" t="s">
        <v>350</v>
      </c>
      <c r="B849" s="2">
        <f>INDEX(Parameters!$B$6:$AL$57,MATCH(Inventories!$B$814,Parameters!$A$6:$A$57,0),MATCH(Inventories!$A849,Parameters!$B$4:$AL$4,0))</f>
        <v>0</v>
      </c>
      <c r="C849" t="s">
        <v>314</v>
      </c>
      <c r="D849" s="2"/>
      <c r="E849" s="2"/>
      <c r="F849" s="2"/>
      <c r="G849" s="2"/>
      <c r="H849" s="2"/>
      <c r="I849" s="2"/>
      <c r="J849" s="2"/>
      <c r="K849" s="2"/>
      <c r="L849" s="2"/>
    </row>
    <row r="850" spans="1:13" customFormat="1" ht="16" x14ac:dyDescent="0.2">
      <c r="A850" t="s">
        <v>351</v>
      </c>
      <c r="B850" s="2">
        <f>INDEX(Parameters!$B$6:$AL$57,MATCH(Inventories!$B$814,Parameters!$A$6:$A$57,0),MATCH(Inventories!$A850,Parameters!$B$4:$AL$4,0))</f>
        <v>0</v>
      </c>
      <c r="C850" t="s">
        <v>8</v>
      </c>
      <c r="D850" s="2"/>
      <c r="E850" s="2"/>
      <c r="F850" s="2"/>
      <c r="G850" s="2"/>
      <c r="H850" s="2"/>
      <c r="I850" s="2"/>
      <c r="J850" s="2"/>
      <c r="K850" s="2"/>
      <c r="L850" s="2"/>
    </row>
    <row r="851" spans="1:13" customFormat="1" ht="16" x14ac:dyDescent="0.2">
      <c r="A851" t="s">
        <v>352</v>
      </c>
      <c r="B851" s="2">
        <f>INDEX(Parameters!$B$6:$AL$57,MATCH(Inventories!$B$814,Parameters!$A$6:$A$57,0),MATCH(Inventories!$A851,Parameters!$B$4:$AL$4,0))</f>
        <v>0</v>
      </c>
      <c r="C851" t="s">
        <v>8</v>
      </c>
      <c r="D851" s="2"/>
      <c r="E851" s="2"/>
      <c r="F851" s="2"/>
      <c r="G851" s="2"/>
      <c r="H851" s="2"/>
      <c r="I851" s="2"/>
      <c r="J851" s="2"/>
      <c r="K851" s="2"/>
      <c r="L851" s="2"/>
    </row>
    <row r="852" spans="1:13" customFormat="1" ht="16" x14ac:dyDescent="0.2">
      <c r="A852" t="s">
        <v>353</v>
      </c>
      <c r="B852" s="2">
        <f>INDEX(Parameters!$B$6:$AL$57,MATCH(Inventories!$B$814,Parameters!$A$6:$A$57,0),MATCH(Inventories!$A852,Parameters!$B$4:$AL$4,0))</f>
        <v>0</v>
      </c>
      <c r="C852" t="s">
        <v>8</v>
      </c>
      <c r="D852" s="2"/>
      <c r="E852" s="2"/>
      <c r="F852" s="2"/>
      <c r="G852" s="2"/>
      <c r="H852" s="2"/>
      <c r="I852" s="2"/>
      <c r="J852" s="2"/>
      <c r="K852" s="2"/>
      <c r="L852" s="2"/>
    </row>
    <row r="853" spans="1:13" customFormat="1" ht="16" x14ac:dyDescent="0.2">
      <c r="A853" t="s">
        <v>367</v>
      </c>
      <c r="B853" s="2">
        <f>INDEX(Parameters!$B$6:$AL$57,MATCH(Inventories!$B$814,Parameters!$A$6:$A$57,0),MATCH(Inventories!$A853,Parameters!$B$4:$AL$4,0))</f>
        <v>36</v>
      </c>
      <c r="C853" t="s">
        <v>338</v>
      </c>
      <c r="D853" s="2"/>
      <c r="E853" s="2"/>
      <c r="F853" s="2"/>
      <c r="G853" s="2"/>
      <c r="H853" s="2"/>
      <c r="I853" s="2"/>
      <c r="J853" s="2"/>
      <c r="K853" s="2"/>
      <c r="L853" s="2"/>
    </row>
    <row r="854" spans="1:13" customFormat="1" ht="16" x14ac:dyDescent="0.2">
      <c r="A854" t="s">
        <v>368</v>
      </c>
      <c r="B854" s="2">
        <f>INDEX(Parameters!$B$6:$AL$57,MATCH(Inventories!$B$814,Parameters!$A$6:$A$57,0),MATCH(Inventories!$A854,Parameters!$B$4:$AL$4,0))</f>
        <v>36</v>
      </c>
      <c r="C854" t="s">
        <v>338</v>
      </c>
      <c r="D854" s="2"/>
      <c r="E854" s="2"/>
      <c r="F854" s="2"/>
      <c r="G854" s="2"/>
      <c r="H854" s="2"/>
      <c r="I854" s="2"/>
      <c r="J854" s="2"/>
      <c r="K854" s="2"/>
      <c r="L854" s="2"/>
    </row>
    <row r="855" spans="1:13" customFormat="1" ht="16" x14ac:dyDescent="0.2">
      <c r="A855" t="s">
        <v>369</v>
      </c>
      <c r="B855" s="2">
        <f>INDEX(Parameters!$B$6:$AL$57,MATCH(Inventories!$B$814,Parameters!$A$6:$A$57,0),MATCH(Inventories!$A855,Parameters!$B$4:$AL$4,0))</f>
        <v>25</v>
      </c>
      <c r="C855" t="s">
        <v>338</v>
      </c>
      <c r="D855" s="2"/>
      <c r="E855" s="2"/>
      <c r="F855" s="2"/>
      <c r="G855" s="2"/>
      <c r="H855" s="2"/>
      <c r="I855" s="2"/>
      <c r="J855" s="2"/>
      <c r="K855" s="2"/>
      <c r="L855" s="2"/>
    </row>
    <row r="856" spans="1:13" customFormat="1" ht="16" x14ac:dyDescent="0.2">
      <c r="A856" t="s">
        <v>370</v>
      </c>
      <c r="B856" s="2">
        <f>INDEX(Parameters!$B$6:$AL$57,MATCH(Inventories!$B$814,Parameters!$A$6:$A$57,0),MATCH(Inventories!$A856,Parameters!$B$4:$AL$4,0))</f>
        <v>215</v>
      </c>
      <c r="C856" t="s">
        <v>338</v>
      </c>
      <c r="D856" s="2"/>
      <c r="E856" s="2"/>
      <c r="F856" s="2"/>
      <c r="G856" s="2"/>
      <c r="H856" s="2"/>
      <c r="I856" s="2"/>
      <c r="J856" s="2"/>
      <c r="K856" s="2"/>
      <c r="L856" s="2"/>
    </row>
    <row r="857" spans="1:13" customFormat="1" ht="16" x14ac:dyDescent="0.2">
      <c r="A857" t="s">
        <v>371</v>
      </c>
      <c r="B857" s="2">
        <f>INDEX(Parameters!$B$6:$AL$57,MATCH(Inventories!$B$814,Parameters!$A$6:$A$57,0),MATCH(Inventories!$A857,Parameters!$B$4:$AL$4,0))</f>
        <v>15</v>
      </c>
      <c r="C857" t="s">
        <v>338</v>
      </c>
      <c r="D857" s="2"/>
      <c r="E857" s="2"/>
      <c r="F857" s="2"/>
      <c r="G857" s="2"/>
      <c r="H857" s="2"/>
      <c r="I857" s="2"/>
      <c r="J857" s="2"/>
      <c r="K857" s="2"/>
      <c r="L857" s="2"/>
    </row>
    <row r="858" spans="1:13" customFormat="1" ht="16" x14ac:dyDescent="0.2">
      <c r="A858" t="s">
        <v>346</v>
      </c>
      <c r="B858" s="32">
        <f>INDEX(Parameters!$B$6:$AL$57,MATCH(Inventories!$B$814,Parameters!$A$6:$A$57,0),MATCH(Inventories!$A858,Parameters!$B$4:$AL$4,0))</f>
        <v>0</v>
      </c>
      <c r="C858" t="s">
        <v>347</v>
      </c>
      <c r="D858" s="2"/>
      <c r="E858" s="2"/>
      <c r="F858" s="2"/>
      <c r="G858" s="2"/>
      <c r="H858" s="2"/>
      <c r="I858" s="2"/>
      <c r="J858" s="2"/>
      <c r="K858" s="2"/>
      <c r="L858" s="2"/>
    </row>
    <row r="859" spans="1:13" customFormat="1" ht="16" x14ac:dyDescent="0.2">
      <c r="A859" t="s">
        <v>345</v>
      </c>
      <c r="B859" s="32">
        <f>INDEX(Parameters!$B$6:$AL$57,MATCH(Inventories!$B$814,Parameters!$A$6:$A$57,0),MATCH(Inventories!$A859,Parameters!$B$4:$AL$4,0))</f>
        <v>0</v>
      </c>
      <c r="C859" t="s">
        <v>347</v>
      </c>
      <c r="D859" s="2"/>
      <c r="E859" s="2"/>
      <c r="F859" s="2"/>
      <c r="G859" s="2"/>
      <c r="H859" s="2"/>
      <c r="I859" s="2"/>
      <c r="J859" s="2"/>
      <c r="K859" s="2"/>
      <c r="L859" s="2"/>
    </row>
    <row r="860" spans="1:13" customFormat="1" ht="16" x14ac:dyDescent="0.2">
      <c r="A860" s="1" t="s">
        <v>10</v>
      </c>
    </row>
    <row r="861" spans="1:13" x14ac:dyDescent="0.2">
      <c r="A861" s="17" t="s">
        <v>11</v>
      </c>
      <c r="B861" s="17" t="s">
        <v>12</v>
      </c>
      <c r="C861" s="17" t="s">
        <v>3</v>
      </c>
      <c r="D861" s="17" t="s">
        <v>13</v>
      </c>
      <c r="E861" s="17" t="s">
        <v>8</v>
      </c>
      <c r="F861" s="17" t="s">
        <v>6</v>
      </c>
      <c r="G861" s="17" t="s">
        <v>5</v>
      </c>
      <c r="H861" s="17" t="s">
        <v>153</v>
      </c>
      <c r="I861" s="17" t="s">
        <v>181</v>
      </c>
      <c r="J861" s="17" t="s">
        <v>182</v>
      </c>
      <c r="K861" s="17" t="s">
        <v>183</v>
      </c>
      <c r="L861" s="17" t="s">
        <v>184</v>
      </c>
    </row>
    <row r="862" spans="1:13" customFormat="1" ht="16" x14ac:dyDescent="0.2">
      <c r="A862" t="s">
        <v>210</v>
      </c>
      <c r="B862">
        <v>1</v>
      </c>
      <c r="C862" t="s">
        <v>18</v>
      </c>
      <c r="D862" s="2"/>
      <c r="E862" t="s">
        <v>17</v>
      </c>
      <c r="F862" t="s">
        <v>19</v>
      </c>
      <c r="G862" t="s">
        <v>143</v>
      </c>
      <c r="M862" s="2"/>
    </row>
    <row r="863" spans="1:13" customFormat="1" ht="16" x14ac:dyDescent="0.2">
      <c r="A863" t="s">
        <v>141</v>
      </c>
      <c r="B863" s="3">
        <f>1/3.6</f>
        <v>0.27777777777777779</v>
      </c>
      <c r="C863" t="s">
        <v>18</v>
      </c>
      <c r="D863" s="2"/>
      <c r="E863" t="s">
        <v>142</v>
      </c>
      <c r="F863" t="s">
        <v>23</v>
      </c>
      <c r="G863" t="s">
        <v>143</v>
      </c>
      <c r="M863" s="2"/>
    </row>
    <row r="864" spans="1:13" customFormat="1" ht="16" x14ac:dyDescent="0.2">
      <c r="A864" t="s">
        <v>185</v>
      </c>
      <c r="B864" s="3">
        <f>(B855/B826)/(B829/1000)</f>
        <v>9.6006144393241167E-6</v>
      </c>
      <c r="C864" t="s">
        <v>114</v>
      </c>
      <c r="D864" s="2"/>
      <c r="E864" t="s">
        <v>9</v>
      </c>
      <c r="F864" t="s">
        <v>23</v>
      </c>
      <c r="G864" t="s">
        <v>186</v>
      </c>
      <c r="M864" s="2"/>
    </row>
    <row r="865" spans="1:13" customFormat="1" ht="16" x14ac:dyDescent="0.2">
      <c r="A865" t="s">
        <v>147</v>
      </c>
      <c r="B865" s="3">
        <f>(B832/B826)/(B829/1000)</f>
        <v>4.8003072196620584E-5</v>
      </c>
      <c r="C865" t="s">
        <v>114</v>
      </c>
      <c r="D865" s="2"/>
      <c r="E865" t="s">
        <v>9</v>
      </c>
      <c r="F865" t="s">
        <v>23</v>
      </c>
      <c r="G865" t="s">
        <v>148</v>
      </c>
      <c r="I865">
        <v>5</v>
      </c>
      <c r="J865">
        <f t="shared" ref="J865:J868" si="0">B865</f>
        <v>4.8003072196620584E-5</v>
      </c>
      <c r="K865" s="3">
        <f>(B833/B828)/(B831/1000)</f>
        <v>1.3675213675213676E-5</v>
      </c>
      <c r="L865" s="3">
        <f>(B834/B827)/(B830/1000)</f>
        <v>1.7299578059071729E-4</v>
      </c>
      <c r="M865" s="2"/>
    </row>
    <row r="866" spans="1:13" customFormat="1" ht="16" x14ac:dyDescent="0.2">
      <c r="A866" t="s">
        <v>187</v>
      </c>
      <c r="B866" s="3">
        <f>(B857/B826)/(B829/1000)</f>
        <v>5.76036866359447E-6</v>
      </c>
      <c r="C866" t="s">
        <v>114</v>
      </c>
      <c r="D866" s="2"/>
      <c r="E866" t="s">
        <v>9</v>
      </c>
      <c r="F866" t="s">
        <v>23</v>
      </c>
      <c r="G866" t="s">
        <v>188</v>
      </c>
      <c r="M866" s="2"/>
    </row>
    <row r="867" spans="1:13" customFormat="1" ht="16" x14ac:dyDescent="0.2">
      <c r="A867" t="s">
        <v>189</v>
      </c>
      <c r="B867" s="3">
        <f>(B854/B826)/(B829/1000)</f>
        <v>1.3824884792626727E-5</v>
      </c>
      <c r="C867" t="s">
        <v>114</v>
      </c>
      <c r="D867" s="2"/>
      <c r="E867" t="s">
        <v>9</v>
      </c>
      <c r="F867" t="s">
        <v>23</v>
      </c>
      <c r="G867" t="s">
        <v>190</v>
      </c>
      <c r="M867" s="2"/>
    </row>
    <row r="868" spans="1:13" customFormat="1" ht="16" x14ac:dyDescent="0.2">
      <c r="A868" t="s">
        <v>191</v>
      </c>
      <c r="B868" s="3">
        <f>(B841/B826)/(B829/1000)</f>
        <v>1.6129032258064513E-4</v>
      </c>
      <c r="C868" s="2" t="s">
        <v>114</v>
      </c>
      <c r="D868" s="2"/>
      <c r="E868" t="s">
        <v>142</v>
      </c>
      <c r="F868" t="s">
        <v>23</v>
      </c>
      <c r="G868" t="s">
        <v>192</v>
      </c>
      <c r="I868">
        <v>5</v>
      </c>
      <c r="J868" s="3">
        <f t="shared" si="0"/>
        <v>1.6129032258064513E-4</v>
      </c>
      <c r="K868" s="3">
        <f>(B842/B828)/(B831/1000)</f>
        <v>3.3333333333333335E-5</v>
      </c>
      <c r="L868" s="3">
        <f>(B843/B827)/(B830/1000)</f>
        <v>6.8776371308016868E-4</v>
      </c>
      <c r="M868" s="2"/>
    </row>
    <row r="869" spans="1:13" customFormat="1" ht="16" x14ac:dyDescent="0.2">
      <c r="A869" t="s">
        <v>193</v>
      </c>
      <c r="B869" s="3">
        <f>(B853/B826)/(B829/1000)</f>
        <v>1.3824884792626727E-5</v>
      </c>
      <c r="C869" t="s">
        <v>114</v>
      </c>
      <c r="E869" t="s">
        <v>9</v>
      </c>
      <c r="F869" t="s">
        <v>23</v>
      </c>
      <c r="G869" t="s">
        <v>194</v>
      </c>
      <c r="H869" s="2" t="s">
        <v>372</v>
      </c>
    </row>
    <row r="870" spans="1:13" customFormat="1" ht="16" x14ac:dyDescent="0.2">
      <c r="A870" t="s">
        <v>212</v>
      </c>
      <c r="B870" s="3">
        <f>(1/20)/B826/(B829/1000)</f>
        <v>1.9201228878648235E-8</v>
      </c>
      <c r="C870" t="s">
        <v>18</v>
      </c>
      <c r="D870" s="2"/>
      <c r="E870" t="s">
        <v>8</v>
      </c>
      <c r="F870" t="s">
        <v>23</v>
      </c>
      <c r="G870" t="s">
        <v>212</v>
      </c>
      <c r="H870" t="s">
        <v>378</v>
      </c>
      <c r="M870" s="2"/>
    </row>
    <row r="871" spans="1:13" customFormat="1" ht="16" x14ac:dyDescent="0.2">
      <c r="B871" s="3"/>
    </row>
    <row r="872" spans="1:13" x14ac:dyDescent="0.2">
      <c r="A872" s="17" t="s">
        <v>2</v>
      </c>
      <c r="B872" s="17" t="s">
        <v>212</v>
      </c>
    </row>
    <row r="873" spans="1:13" customFormat="1" ht="16" x14ac:dyDescent="0.2">
      <c r="A873" t="s">
        <v>153</v>
      </c>
      <c r="B873" t="s">
        <v>213</v>
      </c>
    </row>
    <row r="874" spans="1:13" customFormat="1" ht="16" x14ac:dyDescent="0.2">
      <c r="A874" t="s">
        <v>200</v>
      </c>
      <c r="B874" t="s">
        <v>214</v>
      </c>
    </row>
    <row r="875" spans="1:13" customFormat="1" ht="16" x14ac:dyDescent="0.2">
      <c r="A875" t="s">
        <v>3</v>
      </c>
      <c r="B875" t="s">
        <v>18</v>
      </c>
    </row>
    <row r="876" spans="1:13" customFormat="1" ht="16" x14ac:dyDescent="0.2">
      <c r="A876" t="s">
        <v>4</v>
      </c>
      <c r="B876">
        <v>1</v>
      </c>
    </row>
    <row r="877" spans="1:13" customFormat="1" ht="16" x14ac:dyDescent="0.2">
      <c r="A877" t="s">
        <v>5</v>
      </c>
      <c r="B877" t="s">
        <v>212</v>
      </c>
    </row>
    <row r="878" spans="1:13" customFormat="1" ht="16" x14ac:dyDescent="0.2">
      <c r="A878" t="s">
        <v>206</v>
      </c>
      <c r="B878" t="s">
        <v>215</v>
      </c>
    </row>
    <row r="879" spans="1:13" customFormat="1" ht="16" x14ac:dyDescent="0.2">
      <c r="A879" t="s">
        <v>216</v>
      </c>
      <c r="B879" t="s">
        <v>213</v>
      </c>
    </row>
    <row r="880" spans="1:13" customFormat="1" ht="16" x14ac:dyDescent="0.2">
      <c r="A880" t="s">
        <v>6</v>
      </c>
      <c r="B880" t="s">
        <v>7</v>
      </c>
    </row>
    <row r="881" spans="1:7" customFormat="1" ht="16" x14ac:dyDescent="0.2">
      <c r="A881" t="s">
        <v>8</v>
      </c>
      <c r="B881" t="s">
        <v>8</v>
      </c>
    </row>
    <row r="882" spans="1:7" customFormat="1" ht="16" x14ac:dyDescent="0.2">
      <c r="A882" s="1" t="s">
        <v>10</v>
      </c>
    </row>
    <row r="883" spans="1:7" x14ac:dyDescent="0.2">
      <c r="A883" s="17" t="s">
        <v>11</v>
      </c>
      <c r="B883" s="17" t="s">
        <v>12</v>
      </c>
      <c r="C883" s="17" t="s">
        <v>3</v>
      </c>
      <c r="D883" s="17" t="s">
        <v>13</v>
      </c>
      <c r="E883" s="17" t="s">
        <v>8</v>
      </c>
      <c r="F883" s="17" t="s">
        <v>6</v>
      </c>
      <c r="G883" s="17" t="s">
        <v>5</v>
      </c>
    </row>
    <row r="884" spans="1:7" customFormat="1" ht="16" x14ac:dyDescent="0.2">
      <c r="A884" t="s">
        <v>212</v>
      </c>
      <c r="B884">
        <v>1</v>
      </c>
      <c r="C884" t="s">
        <v>18</v>
      </c>
      <c r="D884" s="2"/>
      <c r="E884" t="s">
        <v>8</v>
      </c>
      <c r="F884" t="s">
        <v>19</v>
      </c>
      <c r="G884" t="s">
        <v>212</v>
      </c>
    </row>
    <row r="885" spans="1:7" customFormat="1" ht="16" x14ac:dyDescent="0.2">
      <c r="A885" t="s">
        <v>217</v>
      </c>
      <c r="B885">
        <v>4.3</v>
      </c>
      <c r="C885" t="s">
        <v>18</v>
      </c>
      <c r="D885" s="2"/>
      <c r="E885" t="s">
        <v>8</v>
      </c>
      <c r="F885" t="s">
        <v>23</v>
      </c>
      <c r="G885" t="s">
        <v>217</v>
      </c>
    </row>
    <row r="886" spans="1:7" customFormat="1" ht="16" x14ac:dyDescent="0.2">
      <c r="A886" t="s">
        <v>218</v>
      </c>
      <c r="B886">
        <v>1</v>
      </c>
      <c r="C886" t="s">
        <v>18</v>
      </c>
      <c r="D886" s="2"/>
      <c r="E886" t="s">
        <v>8</v>
      </c>
      <c r="F886" t="s">
        <v>23</v>
      </c>
      <c r="G886" t="s">
        <v>218</v>
      </c>
    </row>
    <row r="887" spans="1:7" customFormat="1" ht="16" x14ac:dyDescent="0.2">
      <c r="A887" t="s">
        <v>219</v>
      </c>
      <c r="B887">
        <v>1</v>
      </c>
      <c r="C887" t="s">
        <v>18</v>
      </c>
      <c r="D887" s="2"/>
      <c r="E887" t="s">
        <v>8</v>
      </c>
      <c r="F887" t="s">
        <v>23</v>
      </c>
      <c r="G887" t="s">
        <v>219</v>
      </c>
    </row>
    <row r="888" spans="1:7" customFormat="1" ht="16" x14ac:dyDescent="0.2"/>
    <row r="889" spans="1:7" x14ac:dyDescent="0.2">
      <c r="A889" s="17" t="s">
        <v>2</v>
      </c>
      <c r="B889" s="17" t="s">
        <v>301</v>
      </c>
    </row>
    <row r="890" spans="1:7" customFormat="1" ht="16" x14ac:dyDescent="0.2">
      <c r="A890" t="s">
        <v>153</v>
      </c>
      <c r="B890" t="s">
        <v>220</v>
      </c>
    </row>
    <row r="891" spans="1:7" customFormat="1" ht="16" x14ac:dyDescent="0.2">
      <c r="A891" t="s">
        <v>200</v>
      </c>
      <c r="B891" t="s">
        <v>201</v>
      </c>
    </row>
    <row r="892" spans="1:7" customFormat="1" ht="16" x14ac:dyDescent="0.2">
      <c r="A892" t="s">
        <v>3</v>
      </c>
      <c r="B892" t="s">
        <v>18</v>
      </c>
    </row>
    <row r="893" spans="1:7" customFormat="1" ht="16" x14ac:dyDescent="0.2">
      <c r="A893" t="s">
        <v>4</v>
      </c>
      <c r="B893">
        <v>1</v>
      </c>
    </row>
    <row r="894" spans="1:7" customFormat="1" ht="16" x14ac:dyDescent="0.2">
      <c r="A894" t="s">
        <v>5</v>
      </c>
      <c r="B894" t="s">
        <v>1</v>
      </c>
    </row>
    <row r="895" spans="1:7" customFormat="1" ht="16" x14ac:dyDescent="0.2">
      <c r="A895" t="s">
        <v>206</v>
      </c>
      <c r="B895" t="s">
        <v>207</v>
      </c>
    </row>
    <row r="896" spans="1:7" customFormat="1" ht="16" x14ac:dyDescent="0.2">
      <c r="A896" t="s">
        <v>6</v>
      </c>
      <c r="B896" t="s">
        <v>7</v>
      </c>
    </row>
    <row r="897" spans="1:12" customFormat="1" ht="16" x14ac:dyDescent="0.2">
      <c r="A897" t="s">
        <v>8</v>
      </c>
      <c r="B897" t="s">
        <v>17</v>
      </c>
    </row>
    <row r="898" spans="1:12" customFormat="1" ht="16" x14ac:dyDescent="0.2">
      <c r="A898" t="s">
        <v>354</v>
      </c>
      <c r="B898" s="2">
        <f>INDEX(Parameters!$B$6:$AL$57,MATCH(Inventories!$B$889,Parameters!$A$6:$A$57,0),MATCH(Inventories!$A898,Parameters!$B$4:$AL$4,0))</f>
        <v>185</v>
      </c>
      <c r="C898" t="s">
        <v>314</v>
      </c>
      <c r="D898" s="2"/>
      <c r="E898" s="2"/>
      <c r="F898" s="2"/>
      <c r="G898" s="2"/>
      <c r="H898" s="2"/>
      <c r="I898" s="2"/>
      <c r="J898" s="2"/>
      <c r="K898" s="2"/>
      <c r="L898" s="2"/>
    </row>
    <row r="899" spans="1:12" customFormat="1" ht="16" x14ac:dyDescent="0.2">
      <c r="A899" t="s">
        <v>355</v>
      </c>
      <c r="B899" s="2">
        <f>INDEX(Parameters!$B$6:$AL$57,MATCH(Inventories!$B$889,Parameters!$A$6:$A$57,0),MATCH(Inventories!$A899,Parameters!$B$4:$AL$4,0))</f>
        <v>117</v>
      </c>
      <c r="C899" t="s">
        <v>314</v>
      </c>
      <c r="D899" s="2"/>
      <c r="E899" s="2"/>
      <c r="F899" s="2"/>
      <c r="G899" s="2"/>
      <c r="H899" s="2"/>
      <c r="I899" s="2"/>
      <c r="J899" s="2"/>
      <c r="K899" s="2"/>
      <c r="L899" s="2"/>
    </row>
    <row r="900" spans="1:12" customFormat="1" ht="16" x14ac:dyDescent="0.2">
      <c r="A900" t="s">
        <v>356</v>
      </c>
      <c r="B900" s="2">
        <f>INDEX(Parameters!$B$6:$AL$57,MATCH(Inventories!$B$889,Parameters!$A$6:$A$57,0),MATCH(Inventories!$A900,Parameters!$B$4:$AL$4,0))</f>
        <v>228</v>
      </c>
      <c r="C900" t="s">
        <v>314</v>
      </c>
      <c r="D900" s="2"/>
      <c r="E900" s="2"/>
      <c r="F900" s="2"/>
      <c r="G900" s="2"/>
      <c r="H900" s="2"/>
      <c r="I900" s="2"/>
      <c r="J900" s="2"/>
      <c r="K900" s="2"/>
      <c r="L900" s="2"/>
    </row>
    <row r="901" spans="1:12" customFormat="1" ht="16" x14ac:dyDescent="0.2">
      <c r="A901" t="s">
        <v>318</v>
      </c>
      <c r="B901" s="24">
        <f>INDEX(Parameters!$B$6:$AL$57,MATCH(Inventories!$B$889,Parameters!$A$6:$A$57,0),MATCH(Inventories!$A901,Parameters!$B$4:$AL$4,0))</f>
        <v>700000</v>
      </c>
      <c r="C901" t="s">
        <v>315</v>
      </c>
      <c r="D901" s="2"/>
      <c r="E901" s="2"/>
      <c r="F901" s="2"/>
      <c r="G901" s="2"/>
      <c r="H901" s="2"/>
      <c r="I901" s="2"/>
      <c r="J901" s="2"/>
      <c r="K901" s="2"/>
      <c r="L901" s="2"/>
    </row>
    <row r="902" spans="1:12" customFormat="1" ht="16" x14ac:dyDescent="0.2">
      <c r="A902" t="s">
        <v>319</v>
      </c>
      <c r="B902" s="24">
        <f>INDEX(Parameters!$B$6:$AL$57,MATCH(Inventories!$B$889,Parameters!$A$6:$A$57,0),MATCH(Inventories!$A902,Parameters!$B$4:$AL$4,0))</f>
        <v>500000</v>
      </c>
      <c r="C902" t="s">
        <v>315</v>
      </c>
      <c r="D902" s="2"/>
      <c r="E902" s="2"/>
      <c r="F902" s="2"/>
      <c r="G902" s="2"/>
      <c r="H902" s="2"/>
      <c r="I902" s="2"/>
      <c r="J902" s="2"/>
      <c r="K902" s="2"/>
      <c r="L902" s="2"/>
    </row>
    <row r="903" spans="1:12" customFormat="1" ht="16" x14ac:dyDescent="0.2">
      <c r="A903" t="s">
        <v>320</v>
      </c>
      <c r="B903" s="24">
        <f>INDEX(Parameters!$B$6:$AL$57,MATCH(Inventories!$B$889,Parameters!$A$6:$A$57,0),MATCH(Inventories!$A903,Parameters!$B$4:$AL$4,0))</f>
        <v>1000000</v>
      </c>
      <c r="C903" t="s">
        <v>315</v>
      </c>
      <c r="D903" s="2"/>
      <c r="E903" s="2"/>
      <c r="F903" s="2"/>
      <c r="G903" s="2"/>
      <c r="H903" s="2"/>
      <c r="I903" s="2"/>
      <c r="J903" s="2"/>
      <c r="K903" s="2"/>
      <c r="L903" s="2"/>
    </row>
    <row r="904" spans="1:12" customFormat="1" ht="16" x14ac:dyDescent="0.2">
      <c r="A904" t="s">
        <v>321</v>
      </c>
      <c r="B904" s="2">
        <f>INDEX(Parameters!$B$6:$AL$57,MATCH(Inventories!$B$889,Parameters!$A$6:$A$57,0),MATCH(Inventories!$A904,Parameters!$B$4:$AL$4,0))</f>
        <v>4580</v>
      </c>
      <c r="C904" t="s">
        <v>316</v>
      </c>
      <c r="D904" s="2"/>
      <c r="E904" s="2"/>
      <c r="F904" s="2"/>
      <c r="G904" s="2"/>
      <c r="H904" s="2"/>
      <c r="I904" s="2"/>
      <c r="J904" s="2"/>
      <c r="K904" s="2"/>
      <c r="L904" s="2"/>
    </row>
    <row r="905" spans="1:12" customFormat="1" ht="16" x14ac:dyDescent="0.2">
      <c r="A905" t="s">
        <v>322</v>
      </c>
      <c r="B905" s="2">
        <f>INDEX(Parameters!$B$6:$AL$57,MATCH(Inventories!$B$889,Parameters!$A$6:$A$57,0),MATCH(Inventories!$A905,Parameters!$B$4:$AL$4,0))</f>
        <v>2930</v>
      </c>
      <c r="C905" t="s">
        <v>316</v>
      </c>
      <c r="D905" s="2"/>
      <c r="E905" s="2"/>
      <c r="F905" s="2"/>
      <c r="G905" s="2"/>
      <c r="H905" s="2"/>
      <c r="I905" s="2"/>
      <c r="J905" s="2"/>
      <c r="K905" s="2"/>
      <c r="L905" s="2"/>
    </row>
    <row r="906" spans="1:12" customFormat="1" ht="16" x14ac:dyDescent="0.2">
      <c r="A906" t="s">
        <v>323</v>
      </c>
      <c r="B906" s="2">
        <f>INDEX(Parameters!$B$6:$AL$57,MATCH(Inventories!$B$889,Parameters!$A$6:$A$57,0),MATCH(Inventories!$A906,Parameters!$B$4:$AL$4,0))</f>
        <v>5170</v>
      </c>
      <c r="C906" t="s">
        <v>316</v>
      </c>
      <c r="D906" s="2"/>
      <c r="E906" s="2"/>
      <c r="F906" s="2"/>
      <c r="G906" s="2"/>
      <c r="H906" s="2"/>
      <c r="I906" s="2"/>
      <c r="J906" s="2"/>
      <c r="K906" s="2"/>
      <c r="L906" s="2"/>
    </row>
    <row r="907" spans="1:12" customFormat="1" ht="16" x14ac:dyDescent="0.2">
      <c r="A907" t="s">
        <v>339</v>
      </c>
      <c r="B907" s="2">
        <f>INDEX(Parameters!$B$6:$AL$57,MATCH(Inventories!$B$889,Parameters!$A$6:$A$57,0),MATCH(Inventories!$A907,Parameters!$B$4:$AL$4,0))</f>
        <v>107</v>
      </c>
      <c r="C907" t="s">
        <v>338</v>
      </c>
      <c r="D907" s="2"/>
      <c r="E907" s="2"/>
      <c r="F907" s="2"/>
      <c r="G907" s="2"/>
      <c r="H907" s="2"/>
      <c r="I907" s="2"/>
      <c r="J907" s="2"/>
      <c r="K907" s="2"/>
      <c r="L907" s="2"/>
    </row>
    <row r="908" spans="1:12" customFormat="1" ht="16" x14ac:dyDescent="0.2">
      <c r="A908" t="s">
        <v>340</v>
      </c>
      <c r="B908" s="2">
        <f>INDEX(Parameters!$B$6:$AL$57,MATCH(Inventories!$B$889,Parameters!$A$6:$A$57,0),MATCH(Inventories!$A908,Parameters!$B$4:$AL$4,0))</f>
        <v>61</v>
      </c>
      <c r="C908" t="s">
        <v>338</v>
      </c>
      <c r="D908" s="2"/>
      <c r="E908" s="2"/>
      <c r="F908" s="2"/>
      <c r="G908" s="2"/>
      <c r="H908" s="2"/>
      <c r="I908" s="2"/>
      <c r="J908" s="2"/>
      <c r="K908" s="2"/>
      <c r="L908" s="2"/>
    </row>
    <row r="909" spans="1:12" customFormat="1" ht="16" x14ac:dyDescent="0.2">
      <c r="A909" t="s">
        <v>341</v>
      </c>
      <c r="B909" s="2">
        <f>INDEX(Parameters!$B$6:$AL$57,MATCH(Inventories!$B$889,Parameters!$A$6:$A$57,0),MATCH(Inventories!$A909,Parameters!$B$4:$AL$4,0))</f>
        <v>146</v>
      </c>
      <c r="C909" t="s">
        <v>338</v>
      </c>
      <c r="D909" s="2"/>
      <c r="E909" s="2"/>
      <c r="F909" s="2"/>
      <c r="G909" s="2"/>
      <c r="H909" s="2"/>
      <c r="I909" s="2"/>
      <c r="J909" s="2"/>
      <c r="K909" s="2"/>
      <c r="L909" s="2"/>
    </row>
    <row r="910" spans="1:12" customFormat="1" ht="16" x14ac:dyDescent="0.2">
      <c r="A910" t="s">
        <v>342</v>
      </c>
      <c r="B910" s="2">
        <f>INDEX(Parameters!$B$6:$AL$57,MATCH(Inventories!$B$889,Parameters!$A$6:$A$57,0),MATCH(Inventories!$A910,Parameters!$B$4:$AL$4,0))</f>
        <v>0</v>
      </c>
      <c r="C910" t="s">
        <v>338</v>
      </c>
      <c r="D910" s="2"/>
      <c r="E910" s="2"/>
      <c r="F910" s="2"/>
      <c r="G910" s="2"/>
      <c r="H910" s="2"/>
      <c r="I910" s="2"/>
      <c r="J910" s="2"/>
      <c r="K910" s="2"/>
      <c r="L910" s="2"/>
    </row>
    <row r="911" spans="1:12" customFormat="1" ht="16" x14ac:dyDescent="0.2">
      <c r="A911" t="s">
        <v>343</v>
      </c>
      <c r="B911" s="2">
        <f>INDEX(Parameters!$B$6:$AL$57,MATCH(Inventories!$B$889,Parameters!$A$6:$A$57,0),MATCH(Inventories!$A911,Parameters!$B$4:$AL$4,0))</f>
        <v>0</v>
      </c>
      <c r="C911" t="s">
        <v>338</v>
      </c>
      <c r="D911" s="2"/>
      <c r="E911" s="2"/>
      <c r="F911" s="2"/>
      <c r="G911" s="2"/>
      <c r="H911" s="2"/>
      <c r="I911" s="2"/>
      <c r="J911" s="2"/>
      <c r="K911" s="2"/>
      <c r="L911" s="2"/>
    </row>
    <row r="912" spans="1:12" customFormat="1" ht="16" x14ac:dyDescent="0.2">
      <c r="A912" t="s">
        <v>344</v>
      </c>
      <c r="B912" s="2">
        <f>INDEX(Parameters!$B$6:$AL$57,MATCH(Inventories!$B$889,Parameters!$A$6:$A$57,0),MATCH(Inventories!$A912,Parameters!$B$4:$AL$4,0))</f>
        <v>0</v>
      </c>
      <c r="C912" t="s">
        <v>338</v>
      </c>
      <c r="D912" s="2"/>
      <c r="E912" s="2"/>
      <c r="F912" s="2"/>
      <c r="G912" s="2"/>
      <c r="H912" s="2"/>
      <c r="I912" s="2"/>
      <c r="J912" s="2"/>
      <c r="K912" s="2"/>
      <c r="L912" s="2"/>
    </row>
    <row r="913" spans="1:12" customFormat="1" ht="16" x14ac:dyDescent="0.2">
      <c r="A913" t="s">
        <v>335</v>
      </c>
      <c r="B913" s="2">
        <f>INDEX(Parameters!$B$6:$AL$57,MATCH(Inventories!$B$889,Parameters!$A$6:$A$57,0),MATCH(Inventories!$A913,Parameters!$B$4:$AL$4,0))</f>
        <v>242</v>
      </c>
      <c r="C913" t="s">
        <v>338</v>
      </c>
      <c r="D913" s="2"/>
      <c r="E913" s="2"/>
      <c r="F913" s="2"/>
      <c r="G913" s="2"/>
      <c r="H913" s="2"/>
      <c r="I913" s="2"/>
      <c r="J913" s="2"/>
      <c r="K913" s="2"/>
      <c r="L913" s="2"/>
    </row>
    <row r="914" spans="1:12" customFormat="1" ht="16" x14ac:dyDescent="0.2">
      <c r="A914" t="s">
        <v>336</v>
      </c>
      <c r="B914" s="2">
        <f>INDEX(Parameters!$B$6:$AL$57,MATCH(Inventories!$B$889,Parameters!$A$6:$A$57,0),MATCH(Inventories!$A914,Parameters!$B$4:$AL$4,0))</f>
        <v>181</v>
      </c>
      <c r="C914" t="s">
        <v>338</v>
      </c>
      <c r="D914" s="2"/>
      <c r="E914" s="2"/>
      <c r="F914" s="2"/>
      <c r="G914" s="2"/>
      <c r="H914" s="2"/>
      <c r="I914" s="2"/>
      <c r="J914" s="2"/>
      <c r="K914" s="2"/>
      <c r="L914" s="2"/>
    </row>
    <row r="915" spans="1:12" customFormat="1" ht="16" x14ac:dyDescent="0.2">
      <c r="A915" t="s">
        <v>337</v>
      </c>
      <c r="B915" s="2">
        <f>INDEX(Parameters!$B$6:$AL$57,MATCH(Inventories!$B$889,Parameters!$A$6:$A$57,0),MATCH(Inventories!$A915,Parameters!$B$4:$AL$4,0))</f>
        <v>362</v>
      </c>
      <c r="C915" t="s">
        <v>338</v>
      </c>
      <c r="D915" s="2"/>
      <c r="E915" s="2"/>
      <c r="F915" s="2"/>
      <c r="G915" s="2"/>
      <c r="H915" s="2"/>
      <c r="I915" s="2"/>
      <c r="J915" s="2"/>
      <c r="K915" s="2"/>
      <c r="L915" s="2"/>
    </row>
    <row r="916" spans="1:12" customFormat="1" ht="16" x14ac:dyDescent="0.2">
      <c r="A916" t="s">
        <v>324</v>
      </c>
      <c r="B916" s="2">
        <f>INDEX(Parameters!$B$6:$AL$57,MATCH(Inventories!$B$889,Parameters!$A$6:$A$57,0),MATCH(Inventories!$A916,Parameters!$B$4:$AL$4,0))</f>
        <v>49</v>
      </c>
      <c r="C916" t="s">
        <v>317</v>
      </c>
      <c r="D916" s="2"/>
      <c r="E916" s="2"/>
      <c r="F916" s="2"/>
      <c r="G916" s="2"/>
      <c r="H916" s="2"/>
      <c r="I916" s="2"/>
      <c r="J916" s="2"/>
      <c r="K916" s="2"/>
      <c r="L916" s="2"/>
    </row>
    <row r="917" spans="1:12" customFormat="1" ht="16" x14ac:dyDescent="0.2">
      <c r="A917" t="s">
        <v>325</v>
      </c>
      <c r="B917" s="2">
        <f>INDEX(Parameters!$B$6:$AL$57,MATCH(Inventories!$B$889,Parameters!$A$6:$A$57,0),MATCH(Inventories!$A917,Parameters!$B$4:$AL$4,0))</f>
        <v>35</v>
      </c>
      <c r="C917" t="s">
        <v>317</v>
      </c>
      <c r="D917" s="2"/>
      <c r="E917" s="2"/>
      <c r="F917" s="2"/>
      <c r="G917" s="2"/>
      <c r="H917" s="2"/>
      <c r="I917" s="2"/>
      <c r="J917" s="2"/>
      <c r="K917" s="2"/>
      <c r="L917" s="2"/>
    </row>
    <row r="918" spans="1:12" customFormat="1" ht="16" x14ac:dyDescent="0.2">
      <c r="A918" t="s">
        <v>326</v>
      </c>
      <c r="B918" s="2">
        <f>INDEX(Parameters!$B$6:$AL$57,MATCH(Inventories!$B$889,Parameters!$A$6:$A$57,0),MATCH(Inventories!$A918,Parameters!$B$4:$AL$4,0))</f>
        <v>65</v>
      </c>
      <c r="C918" t="s">
        <v>317</v>
      </c>
      <c r="D918" s="2"/>
      <c r="E918" s="2"/>
      <c r="F918" s="2"/>
      <c r="G918" s="2"/>
      <c r="H918" s="2"/>
      <c r="I918" s="2"/>
      <c r="J918" s="2"/>
      <c r="K918" s="2"/>
      <c r="L918" s="2"/>
    </row>
    <row r="919" spans="1:12" customFormat="1" ht="16" x14ac:dyDescent="0.2">
      <c r="A919" t="s">
        <v>332</v>
      </c>
      <c r="B919" s="2">
        <f>INDEX(Parameters!$B$6:$AL$57,MATCH(Inventories!$B$889,Parameters!$A$6:$A$57,0),MATCH(Inventories!$A919,Parameters!$B$4:$AL$4,0))</f>
        <v>0</v>
      </c>
      <c r="C919" t="s">
        <v>8</v>
      </c>
      <c r="D919" s="2"/>
      <c r="E919" s="2"/>
      <c r="F919" s="2"/>
      <c r="G919" s="2"/>
      <c r="H919" s="2"/>
      <c r="I919" s="2"/>
      <c r="J919" s="2"/>
      <c r="K919" s="2"/>
      <c r="L919" s="2"/>
    </row>
    <row r="920" spans="1:12" customFormat="1" ht="16" x14ac:dyDescent="0.2">
      <c r="A920" t="s">
        <v>333</v>
      </c>
      <c r="B920" s="2">
        <f>INDEX(Parameters!$B$6:$AL$57,MATCH(Inventories!$B$889,Parameters!$A$6:$A$57,0),MATCH(Inventories!$A920,Parameters!$B$4:$AL$4,0))</f>
        <v>0</v>
      </c>
      <c r="C920" t="s">
        <v>8</v>
      </c>
      <c r="D920" s="2"/>
      <c r="E920" s="2"/>
      <c r="F920" s="2"/>
      <c r="G920" s="2"/>
      <c r="H920" s="2"/>
      <c r="I920" s="2"/>
      <c r="J920" s="2"/>
      <c r="K920" s="2"/>
      <c r="L920" s="2"/>
    </row>
    <row r="921" spans="1:12" customFormat="1" ht="16" x14ac:dyDescent="0.2">
      <c r="A921" t="s">
        <v>334</v>
      </c>
      <c r="B921" s="2">
        <f>INDEX(Parameters!$B$6:$AL$57,MATCH(Inventories!$B$889,Parameters!$A$6:$A$57,0),MATCH(Inventories!$A921,Parameters!$B$4:$AL$4,0))</f>
        <v>0</v>
      </c>
      <c r="C921" t="s">
        <v>8</v>
      </c>
      <c r="D921" s="2"/>
      <c r="E921" s="2"/>
      <c r="F921" s="2"/>
      <c r="G921" s="2"/>
      <c r="H921" s="2"/>
      <c r="I921" s="2"/>
      <c r="J921" s="2"/>
      <c r="K921" s="2"/>
      <c r="L921" s="2"/>
    </row>
    <row r="922" spans="1:12" customFormat="1" ht="16" x14ac:dyDescent="0.2">
      <c r="A922" t="s">
        <v>348</v>
      </c>
      <c r="B922" s="2">
        <f>INDEX(Parameters!$B$6:$AL$57,MATCH(Inventories!$B$889,Parameters!$A$6:$A$57,0),MATCH(Inventories!$A922,Parameters!$B$4:$AL$4,0))</f>
        <v>53</v>
      </c>
      <c r="C922" t="s">
        <v>314</v>
      </c>
      <c r="D922" s="2"/>
      <c r="E922" s="2"/>
      <c r="F922" s="2"/>
      <c r="G922" s="2"/>
      <c r="H922" s="2"/>
      <c r="I922" s="2"/>
      <c r="J922" s="2"/>
      <c r="K922" s="2"/>
      <c r="L922" s="2"/>
    </row>
    <row r="923" spans="1:12" customFormat="1" ht="16" x14ac:dyDescent="0.2">
      <c r="A923" t="s">
        <v>349</v>
      </c>
      <c r="B923" s="2">
        <f>INDEX(Parameters!$B$6:$AL$57,MATCH(Inventories!$B$889,Parameters!$A$6:$A$57,0),MATCH(Inventories!$A923,Parameters!$B$4:$AL$4,0))</f>
        <v>33</v>
      </c>
      <c r="C923" t="s">
        <v>314</v>
      </c>
      <c r="D923" s="2"/>
      <c r="E923" s="12"/>
      <c r="F923" s="2"/>
      <c r="G923" s="2"/>
      <c r="H923" s="2"/>
      <c r="I923" s="2"/>
      <c r="J923" s="2"/>
      <c r="K923" s="2"/>
      <c r="L923" s="2"/>
    </row>
    <row r="924" spans="1:12" customFormat="1" ht="16" x14ac:dyDescent="0.2">
      <c r="A924" t="s">
        <v>350</v>
      </c>
      <c r="B924" s="2">
        <f>INDEX(Parameters!$B$6:$AL$57,MATCH(Inventories!$B$889,Parameters!$A$6:$A$57,0),MATCH(Inventories!$A924,Parameters!$B$4:$AL$4,0))</f>
        <v>66</v>
      </c>
      <c r="C924" t="s">
        <v>314</v>
      </c>
      <c r="D924" s="2"/>
      <c r="E924" s="2"/>
      <c r="F924" s="2"/>
      <c r="G924" s="2"/>
      <c r="H924" s="2"/>
      <c r="I924" s="2"/>
      <c r="J924" s="2"/>
      <c r="K924" s="2"/>
      <c r="L924" s="2"/>
    </row>
    <row r="925" spans="1:12" customFormat="1" ht="16" x14ac:dyDescent="0.2">
      <c r="A925" t="s">
        <v>351</v>
      </c>
      <c r="B925" s="2">
        <f>INDEX(Parameters!$B$6:$AL$57,MATCH(Inventories!$B$889,Parameters!$A$6:$A$57,0),MATCH(Inventories!$A925,Parameters!$B$4:$AL$4,0))</f>
        <v>1</v>
      </c>
      <c r="C925" t="s">
        <v>8</v>
      </c>
      <c r="D925" s="2"/>
      <c r="E925" s="2"/>
      <c r="F925" s="2"/>
      <c r="G925" s="2"/>
      <c r="H925" s="2"/>
      <c r="I925" s="2"/>
      <c r="J925" s="2"/>
      <c r="K925" s="2"/>
      <c r="L925" s="2"/>
    </row>
    <row r="926" spans="1:12" customFormat="1" ht="16" x14ac:dyDescent="0.2">
      <c r="A926" t="s">
        <v>352</v>
      </c>
      <c r="B926" s="2">
        <f>INDEX(Parameters!$B$6:$AL$57,MATCH(Inventories!$B$889,Parameters!$A$6:$A$57,0),MATCH(Inventories!$A926,Parameters!$B$4:$AL$4,0))</f>
        <v>0</v>
      </c>
      <c r="C926" t="s">
        <v>8</v>
      </c>
      <c r="D926" s="2"/>
      <c r="E926" s="2"/>
      <c r="F926" s="2"/>
      <c r="G926" s="2"/>
      <c r="H926" s="2"/>
      <c r="I926" s="2"/>
      <c r="J926" s="2"/>
      <c r="K926" s="2"/>
      <c r="L926" s="2"/>
    </row>
    <row r="927" spans="1:12" customFormat="1" ht="16" x14ac:dyDescent="0.2">
      <c r="A927" t="s">
        <v>353</v>
      </c>
      <c r="B927" s="2">
        <f>INDEX(Parameters!$B$6:$AL$57,MATCH(Inventories!$B$889,Parameters!$A$6:$A$57,0),MATCH(Inventories!$A927,Parameters!$B$4:$AL$4,0))</f>
        <v>1</v>
      </c>
      <c r="C927" t="s">
        <v>8</v>
      </c>
      <c r="D927" s="2"/>
      <c r="E927" s="2"/>
      <c r="F927" s="2"/>
      <c r="G927" s="2"/>
      <c r="H927" s="2"/>
      <c r="I927" s="2"/>
      <c r="J927" s="2"/>
      <c r="K927" s="2"/>
      <c r="L927" s="2"/>
    </row>
    <row r="928" spans="1:12" customFormat="1" ht="16" x14ac:dyDescent="0.2">
      <c r="A928" t="s">
        <v>367</v>
      </c>
      <c r="B928" s="2">
        <f>INDEX(Parameters!$B$6:$AL$57,MATCH(Inventories!$B$889,Parameters!$A$6:$A$57,0),MATCH(Inventories!$A928,Parameters!$B$4:$AL$4,0))</f>
        <v>0</v>
      </c>
      <c r="C928" t="s">
        <v>338</v>
      </c>
      <c r="D928" s="2"/>
      <c r="E928" s="2"/>
      <c r="F928" s="2"/>
      <c r="G928" s="2"/>
      <c r="H928" s="2"/>
      <c r="I928" s="2"/>
      <c r="J928" s="2"/>
      <c r="K928" s="2"/>
      <c r="L928" s="2"/>
    </row>
    <row r="929" spans="1:13" customFormat="1" ht="16" x14ac:dyDescent="0.2">
      <c r="A929" t="s">
        <v>368</v>
      </c>
      <c r="B929" s="2">
        <f>INDEX(Parameters!$B$6:$AL$57,MATCH(Inventories!$B$889,Parameters!$A$6:$A$57,0),MATCH(Inventories!$A929,Parameters!$B$4:$AL$4,0))</f>
        <v>36</v>
      </c>
      <c r="C929" t="s">
        <v>338</v>
      </c>
      <c r="D929" s="2"/>
      <c r="E929" s="2"/>
      <c r="F929" s="2"/>
      <c r="G929" s="2"/>
      <c r="H929" s="2"/>
      <c r="I929" s="2"/>
      <c r="J929" s="2"/>
      <c r="K929" s="2"/>
      <c r="L929" s="2"/>
    </row>
    <row r="930" spans="1:13" customFormat="1" ht="16" x14ac:dyDescent="0.2">
      <c r="A930" t="s">
        <v>369</v>
      </c>
      <c r="B930" s="2">
        <f>INDEX(Parameters!$B$6:$AL$57,MATCH(Inventories!$B$889,Parameters!$A$6:$A$57,0),MATCH(Inventories!$A930,Parameters!$B$4:$AL$4,0))</f>
        <v>25</v>
      </c>
      <c r="C930" t="s">
        <v>338</v>
      </c>
      <c r="D930" s="2"/>
      <c r="E930" s="2"/>
      <c r="F930" s="2"/>
      <c r="G930" s="2"/>
      <c r="H930" s="2"/>
      <c r="I930" s="2"/>
      <c r="J930" s="2"/>
      <c r="K930" s="2"/>
      <c r="L930" s="2"/>
    </row>
    <row r="931" spans="1:13" customFormat="1" ht="16" x14ac:dyDescent="0.2">
      <c r="A931" t="s">
        <v>370</v>
      </c>
      <c r="B931" s="2">
        <f>INDEX(Parameters!$B$6:$AL$57,MATCH(Inventories!$B$889,Parameters!$A$6:$A$57,0),MATCH(Inventories!$A931,Parameters!$B$4:$AL$4,0))</f>
        <v>216</v>
      </c>
      <c r="C931" t="s">
        <v>338</v>
      </c>
      <c r="D931" s="2"/>
      <c r="E931" s="2"/>
      <c r="F931" s="2"/>
      <c r="G931" s="2"/>
      <c r="H931" s="2"/>
      <c r="I931" s="2"/>
      <c r="J931" s="2"/>
      <c r="K931" s="2"/>
      <c r="L931" s="2"/>
    </row>
    <row r="932" spans="1:13" customFormat="1" ht="16" x14ac:dyDescent="0.2">
      <c r="A932" t="s">
        <v>371</v>
      </c>
      <c r="B932" s="2">
        <f>INDEX(Parameters!$B$6:$AL$57,MATCH(Inventories!$B$889,Parameters!$A$6:$A$57,0),MATCH(Inventories!$A932,Parameters!$B$4:$AL$4,0))</f>
        <v>14</v>
      </c>
      <c r="C932" t="s">
        <v>338</v>
      </c>
      <c r="D932" s="2"/>
      <c r="E932" s="2"/>
      <c r="F932" s="2"/>
      <c r="G932" s="2"/>
      <c r="H932" s="2"/>
      <c r="I932" s="2"/>
      <c r="J932" s="2"/>
      <c r="K932" s="2"/>
      <c r="L932" s="2"/>
    </row>
    <row r="933" spans="1:13" customFormat="1" ht="16" x14ac:dyDescent="0.2">
      <c r="A933" t="s">
        <v>346</v>
      </c>
      <c r="B933" s="32">
        <f>INDEX(Parameters!$B$6:$AL$57,MATCH(Inventories!$B$889,Parameters!$A$6:$A$57,0),MATCH(Inventories!$A933,Parameters!$B$4:$AL$4,0))</f>
        <v>0</v>
      </c>
      <c r="C933" t="s">
        <v>347</v>
      </c>
      <c r="D933" s="2"/>
      <c r="E933" s="2"/>
      <c r="F933" s="2"/>
      <c r="G933" s="2"/>
      <c r="H933" s="2"/>
      <c r="I933" s="2"/>
      <c r="J933" s="2"/>
      <c r="K933" s="2"/>
      <c r="L933" s="2"/>
    </row>
    <row r="934" spans="1:13" customFormat="1" ht="16" x14ac:dyDescent="0.2">
      <c r="A934" t="s">
        <v>345</v>
      </c>
      <c r="B934" s="32">
        <f>INDEX(Parameters!$B$6:$AL$57,MATCH(Inventories!$B$889,Parameters!$A$6:$A$57,0),MATCH(Inventories!$A934,Parameters!$B$4:$AL$4,0))</f>
        <v>0</v>
      </c>
      <c r="C934" t="s">
        <v>347</v>
      </c>
      <c r="D934" s="2"/>
      <c r="E934" s="2"/>
      <c r="F934" s="2"/>
      <c r="G934" s="2"/>
      <c r="H934" s="2"/>
      <c r="I934" s="2"/>
      <c r="J934" s="2"/>
      <c r="K934" s="2"/>
      <c r="L934" s="2"/>
    </row>
    <row r="935" spans="1:13" customFormat="1" ht="16" x14ac:dyDescent="0.2">
      <c r="A935" s="1" t="s">
        <v>10</v>
      </c>
    </row>
    <row r="936" spans="1:13" x14ac:dyDescent="0.2">
      <c r="A936" s="17" t="s">
        <v>11</v>
      </c>
      <c r="B936" s="17" t="s">
        <v>12</v>
      </c>
      <c r="C936" s="17" t="s">
        <v>3</v>
      </c>
      <c r="D936" s="17" t="s">
        <v>13</v>
      </c>
      <c r="E936" s="17" t="s">
        <v>8</v>
      </c>
      <c r="F936" s="17" t="s">
        <v>6</v>
      </c>
      <c r="G936" s="17" t="s">
        <v>5</v>
      </c>
      <c r="H936" s="17" t="s">
        <v>153</v>
      </c>
      <c r="I936" s="17" t="s">
        <v>181</v>
      </c>
      <c r="J936" s="17" t="s">
        <v>182</v>
      </c>
      <c r="K936" s="17" t="s">
        <v>183</v>
      </c>
      <c r="L936" s="17" t="s">
        <v>184</v>
      </c>
    </row>
    <row r="937" spans="1:13" customFormat="1" ht="16" x14ac:dyDescent="0.2">
      <c r="A937" t="s">
        <v>301</v>
      </c>
      <c r="B937">
        <v>1</v>
      </c>
      <c r="C937" t="s">
        <v>18</v>
      </c>
      <c r="D937" s="2"/>
      <c r="E937" t="s">
        <v>17</v>
      </c>
      <c r="F937" t="s">
        <v>19</v>
      </c>
      <c r="G937" t="s">
        <v>1</v>
      </c>
      <c r="M937" s="2"/>
    </row>
    <row r="938" spans="1:13" customFormat="1" ht="16" x14ac:dyDescent="0.2">
      <c r="A938" s="2" t="s">
        <v>160</v>
      </c>
      <c r="B938" s="11">
        <f>1/120</f>
        <v>8.3333333333333332E-3</v>
      </c>
      <c r="C938" s="4" t="s">
        <v>18</v>
      </c>
      <c r="D938" s="2"/>
      <c r="E938" s="4" t="s">
        <v>9</v>
      </c>
      <c r="F938" s="4" t="s">
        <v>23</v>
      </c>
      <c r="G938" s="2" t="s">
        <v>161</v>
      </c>
      <c r="I938" s="2"/>
      <c r="M938" s="2"/>
    </row>
    <row r="939" spans="1:13" customFormat="1" ht="16" x14ac:dyDescent="0.2">
      <c r="A939" t="s">
        <v>196</v>
      </c>
      <c r="B939" s="3">
        <f>(B913/B901)/(B904/1000)</f>
        <v>7.5483468496568941E-5</v>
      </c>
      <c r="C939" t="s">
        <v>18</v>
      </c>
      <c r="D939" s="2"/>
      <c r="E939" t="s">
        <v>9</v>
      </c>
      <c r="F939" t="s">
        <v>23</v>
      </c>
      <c r="G939" t="s">
        <v>197</v>
      </c>
      <c r="I939">
        <v>5</v>
      </c>
      <c r="J939" s="3">
        <f>B939</f>
        <v>7.5483468496568941E-5</v>
      </c>
      <c r="K939" s="3">
        <f>(B914/B903)/(B906/1000)</f>
        <v>3.5009671179883945E-5</v>
      </c>
      <c r="L939" s="3">
        <f>(B915/B902)/(B905/1000)</f>
        <v>2.4709897610921501E-4</v>
      </c>
      <c r="M939" s="2"/>
    </row>
    <row r="940" spans="1:13" customFormat="1" ht="16" x14ac:dyDescent="0.2">
      <c r="A940" t="s">
        <v>113</v>
      </c>
      <c r="B940" s="3">
        <f>(B922/B901)/(B904/1000)</f>
        <v>1.653150343106675E-5</v>
      </c>
      <c r="C940" t="s">
        <v>114</v>
      </c>
      <c r="D940" s="2"/>
      <c r="E940" t="s">
        <v>8</v>
      </c>
      <c r="F940" t="s">
        <v>23</v>
      </c>
      <c r="G940" t="s">
        <v>115</v>
      </c>
      <c r="I940">
        <v>5</v>
      </c>
      <c r="J940">
        <f t="shared" ref="J940:J945" si="1">B940</f>
        <v>1.653150343106675E-5</v>
      </c>
      <c r="K940" s="3">
        <f>(B923/B903)/(B906/1000)</f>
        <v>6.3829787234042555E-6</v>
      </c>
      <c r="L940" s="3">
        <f>(B924/B902)/(B905/1000)</f>
        <v>4.505119453924915E-5</v>
      </c>
      <c r="M940" s="2"/>
    </row>
    <row r="941" spans="1:13" customFormat="1" ht="16" x14ac:dyDescent="0.2">
      <c r="A941" t="s">
        <v>185</v>
      </c>
      <c r="B941" s="3">
        <f>(B930/B901)/(B904/1000)</f>
        <v>7.7978789769182789E-6</v>
      </c>
      <c r="C941" t="s">
        <v>114</v>
      </c>
      <c r="D941" s="2"/>
      <c r="E941" t="s">
        <v>9</v>
      </c>
      <c r="F941" t="s">
        <v>23</v>
      </c>
      <c r="G941" t="s">
        <v>186</v>
      </c>
      <c r="K941" s="3"/>
      <c r="L941" s="3"/>
      <c r="M941" s="2"/>
    </row>
    <row r="942" spans="1:13" customFormat="1" ht="16" x14ac:dyDescent="0.2">
      <c r="A942" t="s">
        <v>147</v>
      </c>
      <c r="B942" s="3">
        <f>(B907/B901)/(B904/1000)</f>
        <v>3.3374922021210232E-5</v>
      </c>
      <c r="C942" t="s">
        <v>114</v>
      </c>
      <c r="D942" s="2"/>
      <c r="E942" t="s">
        <v>9</v>
      </c>
      <c r="F942" t="s">
        <v>23</v>
      </c>
      <c r="G942" t="s">
        <v>148</v>
      </c>
      <c r="I942">
        <v>5</v>
      </c>
      <c r="J942">
        <f t="shared" si="1"/>
        <v>3.3374922021210232E-5</v>
      </c>
      <c r="K942" s="3">
        <f>(B908/B903)/(B906/1000)</f>
        <v>1.1798839458413926E-5</v>
      </c>
      <c r="L942" s="3">
        <f>(B909/B902)/(B905/1000)</f>
        <v>9.9658703071672347E-5</v>
      </c>
      <c r="M942" s="2"/>
    </row>
    <row r="943" spans="1:13" customFormat="1" ht="16" x14ac:dyDescent="0.2">
      <c r="A943" t="s">
        <v>187</v>
      </c>
      <c r="B943" s="3">
        <f>(B932/B901)/(B904/1000)</f>
        <v>4.3668122270742363E-6</v>
      </c>
      <c r="C943" t="s">
        <v>114</v>
      </c>
      <c r="D943" s="2"/>
      <c r="E943" t="s">
        <v>9</v>
      </c>
      <c r="F943" t="s">
        <v>23</v>
      </c>
      <c r="G943" t="s">
        <v>188</v>
      </c>
      <c r="K943" s="3"/>
      <c r="L943" s="3"/>
      <c r="M943" s="2"/>
    </row>
    <row r="944" spans="1:13" customFormat="1" ht="16" x14ac:dyDescent="0.2">
      <c r="A944" t="s">
        <v>189</v>
      </c>
      <c r="B944" s="3">
        <f>(B931/B901)/(B904/1000)</f>
        <v>6.7373674360573927E-5</v>
      </c>
      <c r="C944" t="s">
        <v>114</v>
      </c>
      <c r="D944" s="2"/>
      <c r="E944" t="s">
        <v>9</v>
      </c>
      <c r="F944" t="s">
        <v>23</v>
      </c>
      <c r="G944" t="s">
        <v>190</v>
      </c>
      <c r="K944" s="3"/>
      <c r="L944" s="3"/>
      <c r="M944" s="2"/>
    </row>
    <row r="945" spans="1:13" customFormat="1" ht="16" x14ac:dyDescent="0.2">
      <c r="A945" t="s">
        <v>191</v>
      </c>
      <c r="B945" s="3">
        <f>(B916/B901)/(B904/1000)</f>
        <v>1.5283842794759823E-5</v>
      </c>
      <c r="C945" s="2" t="s">
        <v>114</v>
      </c>
      <c r="D945" s="2"/>
      <c r="E945" t="s">
        <v>142</v>
      </c>
      <c r="F945" t="s">
        <v>23</v>
      </c>
      <c r="G945" t="s">
        <v>192</v>
      </c>
      <c r="I945">
        <v>5</v>
      </c>
      <c r="J945">
        <f t="shared" si="1"/>
        <v>1.5283842794759823E-5</v>
      </c>
      <c r="K945" s="3">
        <f>(B917/B903)/(B906/1000)</f>
        <v>6.7698259187620884E-6</v>
      </c>
      <c r="L945" s="3">
        <f>(B918/B902)/(B905/1000)</f>
        <v>4.4368600682593848E-5</v>
      </c>
      <c r="M945" s="2"/>
    </row>
    <row r="946" spans="1:13" customFormat="1" ht="16" x14ac:dyDescent="0.2">
      <c r="A946" t="s">
        <v>98</v>
      </c>
      <c r="B946" s="3">
        <f>9*B938/1000</f>
        <v>7.4999999999999993E-5</v>
      </c>
      <c r="C946" s="2"/>
      <c r="D946" s="2" t="s">
        <v>117</v>
      </c>
      <c r="E946" t="s">
        <v>94</v>
      </c>
      <c r="F946" t="s">
        <v>15</v>
      </c>
      <c r="K946" s="3"/>
      <c r="L946" s="3"/>
      <c r="M946" s="2"/>
    </row>
    <row r="947" spans="1:13" customFormat="1" ht="16" x14ac:dyDescent="0.2"/>
    <row r="948" spans="1:13" x14ac:dyDescent="0.2">
      <c r="A948" s="17" t="s">
        <v>2</v>
      </c>
      <c r="B948" s="17" t="s">
        <v>221</v>
      </c>
    </row>
    <row r="949" spans="1:13" customFormat="1" ht="16" x14ac:dyDescent="0.2">
      <c r="A949" t="s">
        <v>153</v>
      </c>
      <c r="B949" t="s">
        <v>222</v>
      </c>
    </row>
    <row r="950" spans="1:13" customFormat="1" ht="16" x14ac:dyDescent="0.2">
      <c r="A950" t="s">
        <v>200</v>
      </c>
      <c r="B950" t="s">
        <v>201</v>
      </c>
    </row>
    <row r="951" spans="1:13" customFormat="1" ht="16" x14ac:dyDescent="0.2">
      <c r="A951" t="s">
        <v>3</v>
      </c>
      <c r="B951" t="s">
        <v>18</v>
      </c>
    </row>
    <row r="952" spans="1:13" customFormat="1" ht="16" x14ac:dyDescent="0.2">
      <c r="A952" t="s">
        <v>4</v>
      </c>
      <c r="B952">
        <v>1</v>
      </c>
    </row>
    <row r="953" spans="1:13" customFormat="1" ht="16" x14ac:dyDescent="0.2">
      <c r="A953" t="s">
        <v>5</v>
      </c>
      <c r="B953" t="s">
        <v>143</v>
      </c>
    </row>
    <row r="954" spans="1:13" customFormat="1" ht="16" x14ac:dyDescent="0.2">
      <c r="A954" t="s">
        <v>206</v>
      </c>
      <c r="B954" t="s">
        <v>207</v>
      </c>
    </row>
    <row r="955" spans="1:13" customFormat="1" ht="16" x14ac:dyDescent="0.2">
      <c r="A955" t="s">
        <v>6</v>
      </c>
      <c r="B955" t="s">
        <v>7</v>
      </c>
    </row>
    <row r="956" spans="1:13" customFormat="1" ht="16" x14ac:dyDescent="0.2">
      <c r="A956" t="s">
        <v>8</v>
      </c>
      <c r="B956" t="s">
        <v>17</v>
      </c>
    </row>
    <row r="957" spans="1:13" customFormat="1" ht="16" x14ac:dyDescent="0.2">
      <c r="A957" t="s">
        <v>354</v>
      </c>
      <c r="B957" s="2">
        <f>INDEX(Parameters!$B$6:$AL$57,MATCH(Inventories!$B$948,Parameters!$A$6:$A$57,0),MATCH(Inventories!$A957,Parameters!$B$4:$AL$4,0))</f>
        <v>261</v>
      </c>
      <c r="C957" t="s">
        <v>314</v>
      </c>
      <c r="D957" s="2"/>
      <c r="E957" s="2"/>
      <c r="F957" s="2"/>
      <c r="G957" s="2"/>
      <c r="H957" s="2"/>
      <c r="I957" s="2"/>
      <c r="J957" s="2"/>
      <c r="K957" s="2"/>
      <c r="L957" s="2"/>
    </row>
    <row r="958" spans="1:13" customFormat="1" ht="16" x14ac:dyDescent="0.2">
      <c r="A958" t="s">
        <v>355</v>
      </c>
      <c r="B958" s="2">
        <f>INDEX(Parameters!$B$6:$AL$57,MATCH(Inventories!$B$948,Parameters!$A$6:$A$57,0),MATCH(Inventories!$A958,Parameters!$B$4:$AL$4,0))</f>
        <v>114</v>
      </c>
      <c r="C958" t="s">
        <v>314</v>
      </c>
      <c r="D958" s="2"/>
      <c r="E958" s="2"/>
      <c r="F958" s="2"/>
      <c r="G958" s="2"/>
      <c r="H958" s="2"/>
      <c r="I958" s="2"/>
      <c r="J958" s="2"/>
      <c r="K958" s="2"/>
      <c r="L958" s="2"/>
    </row>
    <row r="959" spans="1:13" customFormat="1" ht="16" x14ac:dyDescent="0.2">
      <c r="A959" t="s">
        <v>356</v>
      </c>
      <c r="B959" s="2">
        <f>INDEX(Parameters!$B$6:$AL$57,MATCH(Inventories!$B$948,Parameters!$A$6:$A$57,0),MATCH(Inventories!$A959,Parameters!$B$4:$AL$4,0))</f>
        <v>513</v>
      </c>
      <c r="C959" t="s">
        <v>314</v>
      </c>
      <c r="D959" s="2"/>
      <c r="E959" s="2"/>
      <c r="F959" s="2"/>
      <c r="G959" s="2"/>
      <c r="H959" s="2"/>
      <c r="I959" s="2"/>
      <c r="J959" s="2"/>
      <c r="K959" s="2"/>
      <c r="L959" s="2"/>
    </row>
    <row r="960" spans="1:13" customFormat="1" ht="16" x14ac:dyDescent="0.2">
      <c r="A960" t="s">
        <v>318</v>
      </c>
      <c r="B960" s="24">
        <f>INDEX(Parameters!$B$6:$AL$57,MATCH(Inventories!$B$948,Parameters!$A$6:$A$57,0),MATCH(Inventories!$A960,Parameters!$B$4:$AL$4,0))</f>
        <v>700000</v>
      </c>
      <c r="C960" t="s">
        <v>315</v>
      </c>
      <c r="D960" s="2"/>
      <c r="E960" s="2"/>
      <c r="F960" s="2"/>
      <c r="G960" s="2"/>
      <c r="H960" s="2"/>
      <c r="I960" s="2"/>
      <c r="J960" s="2"/>
      <c r="K960" s="2"/>
      <c r="L960" s="2"/>
    </row>
    <row r="961" spans="1:12" customFormat="1" ht="16" x14ac:dyDescent="0.2">
      <c r="A961" t="s">
        <v>319</v>
      </c>
      <c r="B961" s="24">
        <f>INDEX(Parameters!$B$6:$AL$57,MATCH(Inventories!$B$948,Parameters!$A$6:$A$57,0),MATCH(Inventories!$A961,Parameters!$B$4:$AL$4,0))</f>
        <v>500000</v>
      </c>
      <c r="C961" t="s">
        <v>315</v>
      </c>
      <c r="D961" s="2"/>
      <c r="E961" s="2"/>
      <c r="F961" s="2"/>
      <c r="G961" s="2"/>
      <c r="H961" s="2"/>
      <c r="I961" s="2"/>
      <c r="J961" s="2"/>
      <c r="K961" s="2"/>
      <c r="L961" s="2"/>
    </row>
    <row r="962" spans="1:12" customFormat="1" ht="16" x14ac:dyDescent="0.2">
      <c r="A962" t="s">
        <v>320</v>
      </c>
      <c r="B962" s="24">
        <f>INDEX(Parameters!$B$6:$AL$57,MATCH(Inventories!$B$948,Parameters!$A$6:$A$57,0),MATCH(Inventories!$A962,Parameters!$B$4:$AL$4,0))</f>
        <v>1000000</v>
      </c>
      <c r="C962" t="s">
        <v>315</v>
      </c>
      <c r="D962" s="2"/>
      <c r="E962" s="2"/>
      <c r="F962" s="2"/>
      <c r="G962" s="2"/>
      <c r="H962" s="2"/>
      <c r="I962" s="2"/>
      <c r="J962" s="2"/>
      <c r="K962" s="2"/>
      <c r="L962" s="2"/>
    </row>
    <row r="963" spans="1:12" customFormat="1" ht="16" x14ac:dyDescent="0.2">
      <c r="A963" t="s">
        <v>321</v>
      </c>
      <c r="B963" s="2">
        <f>INDEX(Parameters!$B$6:$AL$57,MATCH(Inventories!$B$948,Parameters!$A$6:$A$57,0),MATCH(Inventories!$A963,Parameters!$B$4:$AL$4,0))</f>
        <v>1715</v>
      </c>
      <c r="C963" t="s">
        <v>316</v>
      </c>
      <c r="D963" s="2"/>
      <c r="E963" s="2"/>
      <c r="F963" s="2"/>
      <c r="G963" s="2"/>
      <c r="H963" s="2"/>
      <c r="I963" s="2"/>
      <c r="J963" s="2"/>
      <c r="K963" s="2"/>
      <c r="L963" s="2"/>
    </row>
    <row r="964" spans="1:12" customFormat="1" ht="16" x14ac:dyDescent="0.2">
      <c r="A964" t="s">
        <v>322</v>
      </c>
      <c r="B964" s="2">
        <f>INDEX(Parameters!$B$6:$AL$57,MATCH(Inventories!$B$948,Parameters!$A$6:$A$57,0),MATCH(Inventories!$A964,Parameters!$B$4:$AL$4,0))</f>
        <v>1500</v>
      </c>
      <c r="C964" t="s">
        <v>316</v>
      </c>
      <c r="D964" s="2"/>
      <c r="E964" s="2"/>
      <c r="F964" s="2"/>
      <c r="G964" s="2"/>
      <c r="H964" s="2"/>
      <c r="I964" s="2"/>
      <c r="J964" s="2"/>
      <c r="K964" s="2"/>
      <c r="L964" s="2"/>
    </row>
    <row r="965" spans="1:12" customFormat="1" ht="16" x14ac:dyDescent="0.2">
      <c r="A965" t="s">
        <v>323</v>
      </c>
      <c r="B965" s="2">
        <f>INDEX(Parameters!$B$6:$AL$57,MATCH(Inventories!$B$948,Parameters!$A$6:$A$57,0),MATCH(Inventories!$A965,Parameters!$B$4:$AL$4,0))</f>
        <v>4450</v>
      </c>
      <c r="C965" t="s">
        <v>316</v>
      </c>
      <c r="D965" s="2"/>
      <c r="E965" s="2"/>
      <c r="F965" s="2"/>
      <c r="G965" s="2"/>
      <c r="H965" s="2"/>
      <c r="I965" s="2"/>
      <c r="J965" s="2"/>
      <c r="K965" s="2"/>
      <c r="L965" s="2"/>
    </row>
    <row r="966" spans="1:12" customFormat="1" ht="16" x14ac:dyDescent="0.2">
      <c r="A966" t="s">
        <v>339</v>
      </c>
      <c r="B966" s="2">
        <f>INDEX(Parameters!$B$6:$AL$57,MATCH(Inventories!$B$948,Parameters!$A$6:$A$57,0),MATCH(Inventories!$A966,Parameters!$B$4:$AL$4,0))</f>
        <v>247</v>
      </c>
      <c r="C966" t="s">
        <v>338</v>
      </c>
      <c r="D966" s="2"/>
      <c r="E966" s="2"/>
      <c r="F966" s="2"/>
      <c r="G966" s="2"/>
      <c r="H966" s="2"/>
      <c r="I966" s="2"/>
      <c r="J966" s="2"/>
      <c r="K966" s="2"/>
      <c r="L966" s="2"/>
    </row>
    <row r="967" spans="1:12" customFormat="1" ht="16" x14ac:dyDescent="0.2">
      <c r="A967" t="s">
        <v>340</v>
      </c>
      <c r="B967" s="2">
        <f>INDEX(Parameters!$B$6:$AL$57,MATCH(Inventories!$B$948,Parameters!$A$6:$A$57,0),MATCH(Inventories!$A967,Parameters!$B$4:$AL$4,0))</f>
        <v>60</v>
      </c>
      <c r="C967" t="s">
        <v>338</v>
      </c>
      <c r="D967" s="2"/>
      <c r="E967" s="2"/>
      <c r="F967" s="2"/>
      <c r="G967" s="2"/>
      <c r="H967" s="2"/>
      <c r="I967" s="2"/>
      <c r="J967" s="2"/>
      <c r="K967" s="2"/>
      <c r="L967" s="2"/>
    </row>
    <row r="968" spans="1:12" customFormat="1" ht="16" x14ac:dyDescent="0.2">
      <c r="A968" t="s">
        <v>341</v>
      </c>
      <c r="B968" s="2">
        <f>INDEX(Parameters!$B$6:$AL$57,MATCH(Inventories!$B$948,Parameters!$A$6:$A$57,0),MATCH(Inventories!$A968,Parameters!$B$4:$AL$4,0))</f>
        <v>600</v>
      </c>
      <c r="C968" t="s">
        <v>338</v>
      </c>
      <c r="D968" s="2"/>
      <c r="E968" s="2"/>
      <c r="F968" s="2"/>
      <c r="G968" s="2"/>
      <c r="H968" s="2"/>
      <c r="I968" s="2"/>
      <c r="J968" s="2"/>
      <c r="K968" s="2"/>
      <c r="L968" s="2"/>
    </row>
    <row r="969" spans="1:12" customFormat="1" ht="16" x14ac:dyDescent="0.2">
      <c r="A969" t="s">
        <v>342</v>
      </c>
      <c r="B969" s="2">
        <f>INDEX(Parameters!$B$6:$AL$57,MATCH(Inventories!$B$948,Parameters!$A$6:$A$57,0),MATCH(Inventories!$A969,Parameters!$B$4:$AL$4,0))</f>
        <v>0</v>
      </c>
      <c r="C969" t="s">
        <v>338</v>
      </c>
      <c r="D969" s="2"/>
      <c r="E969" s="2"/>
      <c r="F969" s="2"/>
      <c r="G969" s="2"/>
      <c r="H969" s="2"/>
      <c r="I969" s="2"/>
      <c r="J969" s="2"/>
      <c r="K969" s="2"/>
      <c r="L969" s="2"/>
    </row>
    <row r="970" spans="1:12" customFormat="1" ht="16" x14ac:dyDescent="0.2">
      <c r="A970" t="s">
        <v>343</v>
      </c>
      <c r="B970" s="2">
        <f>INDEX(Parameters!$B$6:$AL$57,MATCH(Inventories!$B$948,Parameters!$A$6:$A$57,0),MATCH(Inventories!$A970,Parameters!$B$4:$AL$4,0))</f>
        <v>0</v>
      </c>
      <c r="C970" t="s">
        <v>338</v>
      </c>
      <c r="D970" s="2"/>
      <c r="E970" s="2"/>
      <c r="F970" s="2"/>
      <c r="G970" s="2"/>
      <c r="H970" s="2"/>
      <c r="I970" s="2"/>
      <c r="J970" s="2"/>
      <c r="K970" s="2"/>
      <c r="L970" s="2"/>
    </row>
    <row r="971" spans="1:12" customFormat="1" ht="16" x14ac:dyDescent="0.2">
      <c r="A971" t="s">
        <v>344</v>
      </c>
      <c r="B971" s="2">
        <f>INDEX(Parameters!$B$6:$AL$57,MATCH(Inventories!$B$948,Parameters!$A$6:$A$57,0),MATCH(Inventories!$A971,Parameters!$B$4:$AL$4,0))</f>
        <v>0</v>
      </c>
      <c r="C971" t="s">
        <v>338</v>
      </c>
      <c r="D971" s="2"/>
      <c r="E971" s="2"/>
      <c r="F971" s="2"/>
      <c r="G971" s="2"/>
      <c r="H971" s="2"/>
      <c r="I971" s="2"/>
      <c r="J971" s="2"/>
      <c r="K971" s="2"/>
      <c r="L971" s="2"/>
    </row>
    <row r="972" spans="1:12" customFormat="1" ht="16" x14ac:dyDescent="0.2">
      <c r="A972" t="s">
        <v>335</v>
      </c>
      <c r="B972" s="2">
        <f>INDEX(Parameters!$B$6:$AL$57,MATCH(Inventories!$B$948,Parameters!$A$6:$A$57,0),MATCH(Inventories!$A972,Parameters!$B$4:$AL$4,0))</f>
        <v>0</v>
      </c>
      <c r="C972" t="s">
        <v>338</v>
      </c>
      <c r="D972" s="2"/>
      <c r="E972" s="2"/>
      <c r="F972" s="2"/>
      <c r="G972" s="2"/>
      <c r="H972" s="2"/>
      <c r="I972" s="2"/>
      <c r="J972" s="2"/>
      <c r="K972" s="2"/>
      <c r="L972" s="2"/>
    </row>
    <row r="973" spans="1:12" customFormat="1" ht="16" x14ac:dyDescent="0.2">
      <c r="A973" t="s">
        <v>336</v>
      </c>
      <c r="B973" s="2">
        <f>INDEX(Parameters!$B$6:$AL$57,MATCH(Inventories!$B$948,Parameters!$A$6:$A$57,0),MATCH(Inventories!$A973,Parameters!$B$4:$AL$4,0))</f>
        <v>0</v>
      </c>
      <c r="C973" t="s">
        <v>338</v>
      </c>
      <c r="D973" s="2"/>
      <c r="E973" s="2"/>
      <c r="F973" s="2"/>
      <c r="G973" s="2"/>
      <c r="H973" s="2"/>
      <c r="I973" s="2"/>
      <c r="J973" s="2"/>
      <c r="K973" s="2"/>
      <c r="L973" s="2"/>
    </row>
    <row r="974" spans="1:12" customFormat="1" ht="16" x14ac:dyDescent="0.2">
      <c r="A974" t="s">
        <v>337</v>
      </c>
      <c r="B974" s="2">
        <f>INDEX(Parameters!$B$6:$AL$57,MATCH(Inventories!$B$948,Parameters!$A$6:$A$57,0),MATCH(Inventories!$A974,Parameters!$B$4:$AL$4,0))</f>
        <v>0</v>
      </c>
      <c r="C974" t="s">
        <v>338</v>
      </c>
      <c r="D974" s="2"/>
      <c r="E974" s="2"/>
      <c r="F974" s="2"/>
      <c r="G974" s="2"/>
      <c r="H974" s="2"/>
      <c r="I974" s="2"/>
      <c r="J974" s="2"/>
      <c r="K974" s="2"/>
      <c r="L974" s="2"/>
    </row>
    <row r="975" spans="1:12" customFormat="1" ht="16" x14ac:dyDescent="0.2">
      <c r="A975" t="s">
        <v>324</v>
      </c>
      <c r="B975" s="2">
        <f>INDEX(Parameters!$B$6:$AL$57,MATCH(Inventories!$B$948,Parameters!$A$6:$A$57,0),MATCH(Inventories!$A975,Parameters!$B$4:$AL$4,0))</f>
        <v>15</v>
      </c>
      <c r="C975" t="s">
        <v>317</v>
      </c>
      <c r="D975" s="2"/>
      <c r="E975" s="2"/>
      <c r="F975" s="2"/>
      <c r="G975" s="2"/>
      <c r="H975" s="2"/>
      <c r="I975" s="2"/>
      <c r="J975" s="2"/>
      <c r="K975" s="2"/>
      <c r="L975" s="2"/>
    </row>
    <row r="976" spans="1:12" customFormat="1" ht="16" x14ac:dyDescent="0.2">
      <c r="A976" t="s">
        <v>325</v>
      </c>
      <c r="B976" s="2">
        <f>INDEX(Parameters!$B$6:$AL$57,MATCH(Inventories!$B$948,Parameters!$A$6:$A$57,0),MATCH(Inventories!$A976,Parameters!$B$4:$AL$4,0))</f>
        <v>10</v>
      </c>
      <c r="C976" t="s">
        <v>317</v>
      </c>
      <c r="D976" s="2"/>
      <c r="E976" s="2"/>
      <c r="F976" s="2"/>
      <c r="G976" s="2"/>
      <c r="H976" s="2"/>
      <c r="I976" s="2"/>
      <c r="J976" s="2"/>
      <c r="K976" s="2"/>
      <c r="L976" s="2"/>
    </row>
    <row r="977" spans="1:12" customFormat="1" ht="16" x14ac:dyDescent="0.2">
      <c r="A977" t="s">
        <v>326</v>
      </c>
      <c r="B977" s="2">
        <f>INDEX(Parameters!$B$6:$AL$57,MATCH(Inventories!$B$948,Parameters!$A$6:$A$57,0),MATCH(Inventories!$A977,Parameters!$B$4:$AL$4,0))</f>
        <v>30</v>
      </c>
      <c r="C977" t="s">
        <v>317</v>
      </c>
      <c r="D977" s="2"/>
      <c r="E977" s="2"/>
      <c r="F977" s="2"/>
      <c r="G977" s="2"/>
      <c r="H977" s="2"/>
      <c r="I977" s="2"/>
      <c r="J977" s="2"/>
      <c r="K977" s="2"/>
      <c r="L977" s="2"/>
    </row>
    <row r="978" spans="1:12" customFormat="1" ht="16" x14ac:dyDescent="0.2">
      <c r="A978" t="s">
        <v>332</v>
      </c>
      <c r="B978" s="2">
        <f>INDEX(Parameters!$B$6:$AL$57,MATCH(Inventories!$B$948,Parameters!$A$6:$A$57,0),MATCH(Inventories!$A978,Parameters!$B$4:$AL$4,0))</f>
        <v>1</v>
      </c>
      <c r="C978" t="s">
        <v>8</v>
      </c>
      <c r="D978" s="2"/>
      <c r="E978" s="2"/>
      <c r="F978" s="2"/>
      <c r="G978" s="2"/>
      <c r="H978" s="2"/>
      <c r="I978" s="2"/>
      <c r="J978" s="2"/>
      <c r="K978" s="2"/>
      <c r="L978" s="2"/>
    </row>
    <row r="979" spans="1:12" customFormat="1" ht="16" x14ac:dyDescent="0.2">
      <c r="A979" t="s">
        <v>333</v>
      </c>
      <c r="B979" s="2">
        <f>INDEX(Parameters!$B$6:$AL$57,MATCH(Inventories!$B$948,Parameters!$A$6:$A$57,0),MATCH(Inventories!$A979,Parameters!$B$4:$AL$4,0))</f>
        <v>0</v>
      </c>
      <c r="C979" t="s">
        <v>8</v>
      </c>
      <c r="D979" s="2"/>
      <c r="E979" s="2"/>
      <c r="F979" s="2"/>
      <c r="G979" s="2"/>
      <c r="H979" s="2"/>
      <c r="I979" s="2"/>
      <c r="J979" s="2"/>
      <c r="K979" s="2"/>
      <c r="L979" s="2"/>
    </row>
    <row r="980" spans="1:12" customFormat="1" ht="16" x14ac:dyDescent="0.2">
      <c r="A980" t="s">
        <v>334</v>
      </c>
      <c r="B980" s="2">
        <f>INDEX(Parameters!$B$6:$AL$57,MATCH(Inventories!$B$948,Parameters!$A$6:$A$57,0),MATCH(Inventories!$A980,Parameters!$B$4:$AL$4,0))</f>
        <v>2</v>
      </c>
      <c r="C980" t="s">
        <v>8</v>
      </c>
      <c r="D980" s="2"/>
      <c r="E980" s="2"/>
      <c r="F980" s="2"/>
      <c r="G980" s="2"/>
      <c r="H980" s="2"/>
      <c r="I980" s="2"/>
      <c r="J980" s="2"/>
      <c r="K980" s="2"/>
      <c r="L980" s="2"/>
    </row>
    <row r="981" spans="1:12" customFormat="1" ht="16" x14ac:dyDescent="0.2">
      <c r="A981" t="s">
        <v>348</v>
      </c>
      <c r="B981" s="2">
        <f>INDEX(Parameters!$B$6:$AL$57,MATCH(Inventories!$B$948,Parameters!$A$6:$A$57,0),MATCH(Inventories!$A981,Parameters!$B$4:$AL$4,0))</f>
        <v>0</v>
      </c>
      <c r="C981" t="s">
        <v>314</v>
      </c>
      <c r="D981" s="2"/>
      <c r="E981" s="2"/>
      <c r="F981" s="2"/>
      <c r="G981" s="2"/>
      <c r="H981" s="2"/>
      <c r="I981" s="2"/>
      <c r="J981" s="2"/>
      <c r="K981" s="2"/>
      <c r="L981" s="2"/>
    </row>
    <row r="982" spans="1:12" customFormat="1" ht="16" x14ac:dyDescent="0.2">
      <c r="A982" t="s">
        <v>349</v>
      </c>
      <c r="B982" s="2">
        <f>INDEX(Parameters!$B$6:$AL$57,MATCH(Inventories!$B$948,Parameters!$A$6:$A$57,0),MATCH(Inventories!$A982,Parameters!$B$4:$AL$4,0))</f>
        <v>0</v>
      </c>
      <c r="C982" t="s">
        <v>314</v>
      </c>
      <c r="D982" s="2"/>
      <c r="E982" s="12"/>
      <c r="F982" s="2"/>
      <c r="G982" s="2"/>
      <c r="H982" s="2"/>
      <c r="I982" s="2"/>
      <c r="J982" s="2"/>
      <c r="K982" s="2"/>
      <c r="L982" s="2"/>
    </row>
    <row r="983" spans="1:12" customFormat="1" ht="16" x14ac:dyDescent="0.2">
      <c r="A983" t="s">
        <v>350</v>
      </c>
      <c r="B983" s="2">
        <f>INDEX(Parameters!$B$6:$AL$57,MATCH(Inventories!$B$948,Parameters!$A$6:$A$57,0),MATCH(Inventories!$A983,Parameters!$B$4:$AL$4,0))</f>
        <v>0</v>
      </c>
      <c r="C983" t="s">
        <v>314</v>
      </c>
      <c r="D983" s="2"/>
      <c r="E983" s="2"/>
      <c r="F983" s="2"/>
      <c r="G983" s="2"/>
      <c r="H983" s="2"/>
      <c r="I983" s="2"/>
      <c r="J983" s="2"/>
      <c r="K983" s="2"/>
      <c r="L983" s="2"/>
    </row>
    <row r="984" spans="1:12" customFormat="1" ht="16" x14ac:dyDescent="0.2">
      <c r="A984" t="s">
        <v>351</v>
      </c>
      <c r="B984" s="2">
        <f>INDEX(Parameters!$B$6:$AL$57,MATCH(Inventories!$B$948,Parameters!$A$6:$A$57,0),MATCH(Inventories!$A984,Parameters!$B$4:$AL$4,0))</f>
        <v>0</v>
      </c>
      <c r="C984" t="s">
        <v>8</v>
      </c>
      <c r="D984" s="2"/>
      <c r="E984" s="2"/>
      <c r="F984" s="2"/>
      <c r="G984" s="2"/>
      <c r="H984" s="2"/>
      <c r="I984" s="2"/>
      <c r="J984" s="2"/>
      <c r="K984" s="2"/>
      <c r="L984" s="2"/>
    </row>
    <row r="985" spans="1:12" customFormat="1" ht="16" x14ac:dyDescent="0.2">
      <c r="A985" t="s">
        <v>352</v>
      </c>
      <c r="B985" s="2">
        <f>INDEX(Parameters!$B$6:$AL$57,MATCH(Inventories!$B$948,Parameters!$A$6:$A$57,0),MATCH(Inventories!$A985,Parameters!$B$4:$AL$4,0))</f>
        <v>0</v>
      </c>
      <c r="C985" t="s">
        <v>8</v>
      </c>
      <c r="D985" s="2"/>
      <c r="E985" s="2"/>
      <c r="F985" s="2"/>
      <c r="G985" s="2"/>
      <c r="H985" s="2"/>
      <c r="I985" s="2"/>
      <c r="J985" s="2"/>
      <c r="K985" s="2"/>
      <c r="L985" s="2"/>
    </row>
    <row r="986" spans="1:12" customFormat="1" ht="16" x14ac:dyDescent="0.2">
      <c r="A986" t="s">
        <v>353</v>
      </c>
      <c r="B986" s="2">
        <f>INDEX(Parameters!$B$6:$AL$57,MATCH(Inventories!$B$948,Parameters!$A$6:$A$57,0),MATCH(Inventories!$A986,Parameters!$B$4:$AL$4,0))</f>
        <v>0</v>
      </c>
      <c r="C986" t="s">
        <v>8</v>
      </c>
      <c r="D986" s="2"/>
      <c r="E986" s="2"/>
      <c r="F986" s="2"/>
      <c r="G986" s="2"/>
      <c r="H986" s="2"/>
      <c r="I986" s="2"/>
      <c r="J986" s="2"/>
      <c r="K986" s="2"/>
      <c r="L986" s="2"/>
    </row>
    <row r="987" spans="1:12" customFormat="1" ht="16" x14ac:dyDescent="0.2">
      <c r="A987" t="s">
        <v>367</v>
      </c>
      <c r="B987" s="2">
        <f>INDEX(Parameters!$B$6:$AL$57,MATCH(Inventories!$B$948,Parameters!$A$6:$A$57,0),MATCH(Inventories!$A987,Parameters!$B$4:$AL$4,0))</f>
        <v>36</v>
      </c>
      <c r="C987" t="s">
        <v>338</v>
      </c>
      <c r="D987" s="2"/>
      <c r="E987" s="2"/>
      <c r="F987" s="2"/>
      <c r="G987" s="2"/>
      <c r="H987" s="2"/>
      <c r="I987" s="2"/>
      <c r="J987" s="2"/>
      <c r="K987" s="2"/>
      <c r="L987" s="2"/>
    </row>
    <row r="988" spans="1:12" customFormat="1" ht="16" x14ac:dyDescent="0.2">
      <c r="A988" t="s">
        <v>368</v>
      </c>
      <c r="B988" s="2">
        <f>INDEX(Parameters!$B$6:$AL$57,MATCH(Inventories!$B$948,Parameters!$A$6:$A$57,0),MATCH(Inventories!$A988,Parameters!$B$4:$AL$4,0))</f>
        <v>36</v>
      </c>
      <c r="C988" t="s">
        <v>338</v>
      </c>
      <c r="D988" s="2"/>
      <c r="E988" s="2"/>
      <c r="F988" s="2"/>
      <c r="G988" s="2"/>
      <c r="H988" s="2"/>
      <c r="I988" s="2"/>
      <c r="J988" s="2"/>
      <c r="K988" s="2"/>
      <c r="L988" s="2"/>
    </row>
    <row r="989" spans="1:12" customFormat="1" ht="16" x14ac:dyDescent="0.2">
      <c r="A989" t="s">
        <v>369</v>
      </c>
      <c r="B989" s="2">
        <f>INDEX(Parameters!$B$6:$AL$57,MATCH(Inventories!$B$948,Parameters!$A$6:$A$57,0),MATCH(Inventories!$A989,Parameters!$B$4:$AL$4,0))</f>
        <v>25</v>
      </c>
      <c r="C989" t="s">
        <v>338</v>
      </c>
      <c r="D989" s="2"/>
      <c r="E989" s="2"/>
      <c r="F989" s="2"/>
      <c r="G989" s="2"/>
      <c r="H989" s="2"/>
      <c r="I989" s="2"/>
      <c r="J989" s="2"/>
      <c r="K989" s="2"/>
      <c r="L989" s="2"/>
    </row>
    <row r="990" spans="1:12" customFormat="1" ht="16" x14ac:dyDescent="0.2">
      <c r="A990" t="s">
        <v>370</v>
      </c>
      <c r="B990" s="2">
        <f>INDEX(Parameters!$B$6:$AL$57,MATCH(Inventories!$B$948,Parameters!$A$6:$A$57,0),MATCH(Inventories!$A990,Parameters!$B$4:$AL$4,0))</f>
        <v>216</v>
      </c>
      <c r="C990" t="s">
        <v>338</v>
      </c>
      <c r="D990" s="2"/>
      <c r="E990" s="2"/>
      <c r="F990" s="2"/>
      <c r="G990" s="2"/>
      <c r="H990" s="2"/>
      <c r="I990" s="2"/>
      <c r="J990" s="2"/>
      <c r="K990" s="2"/>
      <c r="L990" s="2"/>
    </row>
    <row r="991" spans="1:12" customFormat="1" ht="16" x14ac:dyDescent="0.2">
      <c r="A991" t="s">
        <v>371</v>
      </c>
      <c r="B991" s="2">
        <f>INDEX(Parameters!$B$6:$AL$57,MATCH(Inventories!$B$948,Parameters!$A$6:$A$57,0),MATCH(Inventories!$A991,Parameters!$B$4:$AL$4,0))</f>
        <v>18</v>
      </c>
      <c r="C991" t="s">
        <v>338</v>
      </c>
      <c r="D991" s="2"/>
      <c r="E991" s="2"/>
      <c r="F991" s="2"/>
      <c r="G991" s="2"/>
      <c r="H991" s="2"/>
      <c r="I991" s="2"/>
      <c r="J991" s="2"/>
      <c r="K991" s="2"/>
      <c r="L991" s="2"/>
    </row>
    <row r="992" spans="1:12" customFormat="1" ht="16" x14ac:dyDescent="0.2">
      <c r="A992" t="s">
        <v>346</v>
      </c>
      <c r="B992" s="32">
        <f>INDEX(Parameters!$B$6:$AL$57,MATCH(Inventories!$B$948,Parameters!$A$6:$A$57,0),MATCH(Inventories!$A992,Parameters!$B$4:$AL$4,0))</f>
        <v>0</v>
      </c>
      <c r="C992" t="s">
        <v>347</v>
      </c>
      <c r="D992" s="2"/>
      <c r="E992" s="2"/>
      <c r="F992" s="2"/>
      <c r="G992" s="2"/>
      <c r="H992" s="2"/>
      <c r="I992" s="2"/>
      <c r="J992" s="2"/>
      <c r="K992" s="2"/>
      <c r="L992" s="2"/>
    </row>
    <row r="993" spans="1:12" customFormat="1" ht="16" x14ac:dyDescent="0.2">
      <c r="A993" t="s">
        <v>345</v>
      </c>
      <c r="B993" s="32">
        <f>INDEX(Parameters!$B$6:$AL$57,MATCH(Inventories!$B$948,Parameters!$A$6:$A$57,0),MATCH(Inventories!$A993,Parameters!$B$4:$AL$4,0))</f>
        <v>0</v>
      </c>
      <c r="C993" t="s">
        <v>347</v>
      </c>
      <c r="D993" s="2"/>
      <c r="E993" s="2"/>
      <c r="F993" s="2"/>
      <c r="G993" s="2"/>
      <c r="H993" s="2"/>
      <c r="I993" s="2"/>
      <c r="J993" s="2"/>
      <c r="K993" s="2"/>
      <c r="L993" s="2"/>
    </row>
    <row r="994" spans="1:12" customFormat="1" ht="16" x14ac:dyDescent="0.2">
      <c r="A994" s="1" t="s">
        <v>10</v>
      </c>
    </row>
    <row r="995" spans="1:12" x14ac:dyDescent="0.2">
      <c r="A995" s="17" t="s">
        <v>11</v>
      </c>
      <c r="B995" s="17" t="s">
        <v>12</v>
      </c>
      <c r="C995" s="17" t="s">
        <v>3</v>
      </c>
      <c r="D995" s="17" t="s">
        <v>13</v>
      </c>
      <c r="E995" s="17" t="s">
        <v>8</v>
      </c>
      <c r="F995" s="17" t="s">
        <v>6</v>
      </c>
      <c r="G995" s="17" t="s">
        <v>5</v>
      </c>
      <c r="H995" s="17" t="s">
        <v>153</v>
      </c>
      <c r="I995" s="17" t="s">
        <v>181</v>
      </c>
      <c r="J995" s="17" t="s">
        <v>182</v>
      </c>
      <c r="K995" s="17" t="s">
        <v>183</v>
      </c>
      <c r="L995" s="17" t="s">
        <v>184</v>
      </c>
    </row>
    <row r="996" spans="1:12" customFormat="1" ht="16" x14ac:dyDescent="0.2">
      <c r="A996" t="s">
        <v>221</v>
      </c>
      <c r="B996">
        <v>1</v>
      </c>
      <c r="C996" t="s">
        <v>18</v>
      </c>
      <c r="D996" s="2"/>
      <c r="E996" t="s">
        <v>17</v>
      </c>
      <c r="F996" t="s">
        <v>19</v>
      </c>
      <c r="G996" t="s">
        <v>143</v>
      </c>
      <c r="H996" s="2"/>
    </row>
    <row r="997" spans="1:12" customFormat="1" ht="16" x14ac:dyDescent="0.2">
      <c r="A997" t="s">
        <v>141</v>
      </c>
      <c r="B997" s="25">
        <f>1/3.6</f>
        <v>0.27777777777777779</v>
      </c>
      <c r="C997" t="s">
        <v>18</v>
      </c>
      <c r="D997" s="2"/>
      <c r="E997" t="s">
        <v>142</v>
      </c>
      <c r="F997" t="s">
        <v>23</v>
      </c>
      <c r="G997" t="s">
        <v>143</v>
      </c>
      <c r="H997" s="2"/>
    </row>
    <row r="998" spans="1:12" customFormat="1" ht="16" x14ac:dyDescent="0.2">
      <c r="A998" t="s">
        <v>185</v>
      </c>
      <c r="B998" s="3">
        <f>(B989/B960)/(B963/1000)</f>
        <v>2.0824656393169513E-5</v>
      </c>
      <c r="C998" t="s">
        <v>114</v>
      </c>
      <c r="D998" s="2"/>
      <c r="E998" t="s">
        <v>9</v>
      </c>
      <c r="F998" t="s">
        <v>23</v>
      </c>
      <c r="G998" t="s">
        <v>186</v>
      </c>
      <c r="H998" s="2"/>
    </row>
    <row r="999" spans="1:12" customFormat="1" ht="16" x14ac:dyDescent="0.2">
      <c r="A999" t="s">
        <v>147</v>
      </c>
      <c r="B999" s="3">
        <f>(B966/B960)/(B963/1000)</f>
        <v>2.0574760516451479E-4</v>
      </c>
      <c r="C999" t="s">
        <v>114</v>
      </c>
      <c r="D999" s="2"/>
      <c r="E999" t="s">
        <v>9</v>
      </c>
      <c r="F999" t="s">
        <v>23</v>
      </c>
      <c r="G999" t="s">
        <v>148</v>
      </c>
      <c r="H999" s="2"/>
      <c r="I999">
        <v>5</v>
      </c>
      <c r="J999">
        <f>B999</f>
        <v>2.0574760516451479E-4</v>
      </c>
      <c r="K999" s="3">
        <f>(B967/B962)/(B965/1000)</f>
        <v>1.3483146067415731E-5</v>
      </c>
      <c r="L999" s="3">
        <f>(B968/B961)/(B964/1000)</f>
        <v>7.9999999999999993E-4</v>
      </c>
    </row>
    <row r="1000" spans="1:12" customFormat="1" ht="16" x14ac:dyDescent="0.2">
      <c r="A1000" t="s">
        <v>187</v>
      </c>
      <c r="B1000" s="3">
        <f>(B991/B960)/(B963/1000)</f>
        <v>1.4993752603082048E-5</v>
      </c>
      <c r="C1000" t="s">
        <v>114</v>
      </c>
      <c r="D1000" s="2"/>
      <c r="E1000" t="s">
        <v>9</v>
      </c>
      <c r="F1000" t="s">
        <v>23</v>
      </c>
      <c r="G1000" t="s">
        <v>188</v>
      </c>
      <c r="H1000" s="2"/>
    </row>
    <row r="1001" spans="1:12" customFormat="1" ht="16" x14ac:dyDescent="0.2">
      <c r="A1001" t="s">
        <v>189</v>
      </c>
      <c r="B1001" s="3">
        <f>(B988/B960)/(B963/1000)</f>
        <v>2.9987505206164097E-5</v>
      </c>
      <c r="C1001" t="s">
        <v>114</v>
      </c>
      <c r="D1001" s="2"/>
      <c r="E1001" t="s">
        <v>9</v>
      </c>
      <c r="F1001" t="s">
        <v>23</v>
      </c>
      <c r="G1001" t="s">
        <v>190</v>
      </c>
      <c r="H1001" s="2"/>
    </row>
    <row r="1002" spans="1:12" customFormat="1" ht="16" x14ac:dyDescent="0.2">
      <c r="A1002" t="s">
        <v>223</v>
      </c>
      <c r="B1002" s="3">
        <f>(B975/B960)/(B963/1000)</f>
        <v>1.2494793835901706E-5</v>
      </c>
      <c r="C1002" s="2" t="s">
        <v>114</v>
      </c>
      <c r="D1002" s="2"/>
      <c r="E1002" t="s">
        <v>142</v>
      </c>
      <c r="F1002" t="s">
        <v>23</v>
      </c>
      <c r="G1002" t="s">
        <v>192</v>
      </c>
      <c r="H1002" s="2"/>
      <c r="I1002">
        <v>5</v>
      </c>
      <c r="J1002">
        <f>B1002</f>
        <v>1.2494793835901706E-5</v>
      </c>
      <c r="K1002" s="3">
        <f>(B976/B962)/(B965/1000)</f>
        <v>2.247191011235955E-6</v>
      </c>
      <c r="L1002" s="3">
        <f>(B977/B961)/(B964/1000)</f>
        <v>4.0000000000000003E-5</v>
      </c>
    </row>
    <row r="1003" spans="1:12" customFormat="1" ht="16" x14ac:dyDescent="0.2">
      <c r="B1003" s="3"/>
    </row>
    <row r="1004" spans="1:12" x14ac:dyDescent="0.2">
      <c r="A1004" s="17" t="s">
        <v>2</v>
      </c>
      <c r="B1004" s="17" t="s">
        <v>224</v>
      </c>
    </row>
    <row r="1005" spans="1:12" customFormat="1" ht="16" x14ac:dyDescent="0.2">
      <c r="A1005" t="s">
        <v>3</v>
      </c>
      <c r="B1005" t="s">
        <v>18</v>
      </c>
    </row>
    <row r="1006" spans="1:12" customFormat="1" ht="16" x14ac:dyDescent="0.2">
      <c r="A1006" t="s">
        <v>5</v>
      </c>
      <c r="B1006" t="s">
        <v>143</v>
      </c>
    </row>
    <row r="1007" spans="1:12" customFormat="1" ht="16" x14ac:dyDescent="0.2">
      <c r="A1007" t="s">
        <v>6</v>
      </c>
      <c r="B1007" t="s">
        <v>7</v>
      </c>
    </row>
    <row r="1008" spans="1:12" customFormat="1" ht="16" x14ac:dyDescent="0.2">
      <c r="A1008" t="s">
        <v>8</v>
      </c>
      <c r="B1008" t="s">
        <v>17</v>
      </c>
    </row>
    <row r="1009" spans="1:12" customFormat="1" ht="16" x14ac:dyDescent="0.2">
      <c r="A1009" s="1" t="s">
        <v>10</v>
      </c>
    </row>
    <row r="1010" spans="1:12" x14ac:dyDescent="0.2">
      <c r="A1010" s="17" t="s">
        <v>11</v>
      </c>
      <c r="B1010" s="17" t="s">
        <v>12</v>
      </c>
      <c r="C1010" s="17" t="s">
        <v>3</v>
      </c>
      <c r="D1010" s="17" t="s">
        <v>13</v>
      </c>
      <c r="E1010" s="17" t="s">
        <v>8</v>
      </c>
      <c r="F1010" s="17" t="s">
        <v>6</v>
      </c>
      <c r="G1010" s="17" t="s">
        <v>5</v>
      </c>
    </row>
    <row r="1011" spans="1:12" customFormat="1" ht="16" x14ac:dyDescent="0.2">
      <c r="A1011" t="s">
        <v>221</v>
      </c>
      <c r="B1011">
        <v>1</v>
      </c>
      <c r="C1011" t="s">
        <v>18</v>
      </c>
      <c r="D1011" s="2"/>
      <c r="E1011" t="s">
        <v>17</v>
      </c>
      <c r="F1011" t="s">
        <v>19</v>
      </c>
      <c r="G1011" t="s">
        <v>143</v>
      </c>
      <c r="I1011" s="2"/>
    </row>
    <row r="1012" spans="1:12" customFormat="1" ht="16" x14ac:dyDescent="0.2">
      <c r="A1012" t="s">
        <v>225</v>
      </c>
      <c r="B1012" s="13">
        <f>1/(0.089775*3.6)</f>
        <v>3.0941551409387671</v>
      </c>
      <c r="C1012" t="s">
        <v>22</v>
      </c>
      <c r="D1012" s="2"/>
      <c r="E1012" t="s">
        <v>226</v>
      </c>
      <c r="F1012" t="s">
        <v>23</v>
      </c>
      <c r="G1012" t="s">
        <v>225</v>
      </c>
      <c r="I1012" s="2"/>
    </row>
    <row r="1013" spans="1:12" customFormat="1" ht="16" x14ac:dyDescent="0.2">
      <c r="I1013" s="2"/>
    </row>
    <row r="1014" spans="1:12" x14ac:dyDescent="0.2">
      <c r="A1014" s="17" t="s">
        <v>2</v>
      </c>
      <c r="B1014" s="17" t="s">
        <v>227</v>
      </c>
    </row>
    <row r="1015" spans="1:12" customFormat="1" ht="16" x14ac:dyDescent="0.2">
      <c r="A1015" t="s">
        <v>3</v>
      </c>
      <c r="B1015" t="s">
        <v>18</v>
      </c>
      <c r="I1015" s="2"/>
    </row>
    <row r="1016" spans="1:12" customFormat="1" ht="16" x14ac:dyDescent="0.2">
      <c r="A1016" t="s">
        <v>5</v>
      </c>
      <c r="B1016" s="3" t="s">
        <v>143</v>
      </c>
    </row>
    <row r="1017" spans="1:12" customFormat="1" ht="16" x14ac:dyDescent="0.2">
      <c r="A1017" t="s">
        <v>6</v>
      </c>
      <c r="B1017" s="3" t="s">
        <v>7</v>
      </c>
    </row>
    <row r="1018" spans="1:12" customFormat="1" ht="16" x14ac:dyDescent="0.2">
      <c r="A1018" t="s">
        <v>8</v>
      </c>
      <c r="B1018" s="3" t="s">
        <v>17</v>
      </c>
    </row>
    <row r="1019" spans="1:12" customFormat="1" ht="16" x14ac:dyDescent="0.2">
      <c r="A1019" t="s">
        <v>206</v>
      </c>
      <c r="B1019" s="3" t="s">
        <v>228</v>
      </c>
    </row>
    <row r="1020" spans="1:12" customFormat="1" ht="16" x14ac:dyDescent="0.2">
      <c r="A1020" t="s">
        <v>153</v>
      </c>
      <c r="B1020" s="3" t="s">
        <v>364</v>
      </c>
    </row>
    <row r="1021" spans="1:12" customFormat="1" ht="16" x14ac:dyDescent="0.2">
      <c r="A1021" t="s">
        <v>354</v>
      </c>
      <c r="B1021" s="2">
        <f>INDEX(Parameters!$B$6:$AL$57,MATCH(Inventories!$B$1014,Parameters!$A$6:$A$57,0),MATCH(Inventories!$A1021,Parameters!$B$4:$AL$4,0))</f>
        <v>13</v>
      </c>
      <c r="C1021" t="s">
        <v>314</v>
      </c>
      <c r="D1021" s="2"/>
      <c r="E1021" s="2"/>
      <c r="F1021" s="2"/>
      <c r="G1021" s="2"/>
      <c r="H1021" s="2"/>
      <c r="I1021" s="2"/>
      <c r="J1021" s="2"/>
      <c r="K1021" s="2"/>
      <c r="L1021" s="2"/>
    </row>
    <row r="1022" spans="1:12" customFormat="1" ht="16" x14ac:dyDescent="0.2">
      <c r="A1022" t="s">
        <v>355</v>
      </c>
      <c r="B1022" s="2">
        <f>INDEX(Parameters!$B$6:$AL$57,MATCH(Inventories!$B$1014,Parameters!$A$6:$A$57,0),MATCH(Inventories!$A1022,Parameters!$B$4:$AL$4,0))</f>
        <v>5</v>
      </c>
      <c r="C1022" t="s">
        <v>314</v>
      </c>
      <c r="D1022" s="2"/>
      <c r="E1022" s="2"/>
      <c r="F1022" s="2"/>
      <c r="G1022" s="2"/>
      <c r="H1022" s="2"/>
      <c r="I1022" s="2"/>
      <c r="J1022" s="2"/>
      <c r="K1022" s="2"/>
      <c r="L1022" s="2"/>
    </row>
    <row r="1023" spans="1:12" customFormat="1" ht="16" x14ac:dyDescent="0.2">
      <c r="A1023" t="s">
        <v>356</v>
      </c>
      <c r="B1023" s="2">
        <f>INDEX(Parameters!$B$6:$AL$57,MATCH(Inventories!$B$1014,Parameters!$A$6:$A$57,0),MATCH(Inventories!$A1023,Parameters!$B$4:$AL$4,0))</f>
        <v>45</v>
      </c>
      <c r="C1023" t="s">
        <v>314</v>
      </c>
      <c r="D1023" s="2"/>
      <c r="E1023" s="2"/>
      <c r="F1023" s="2"/>
      <c r="G1023" s="2"/>
      <c r="H1023" s="2"/>
      <c r="I1023" s="2"/>
      <c r="J1023" s="2"/>
      <c r="K1023" s="2"/>
      <c r="L1023" s="2"/>
    </row>
    <row r="1024" spans="1:12" customFormat="1" ht="16" x14ac:dyDescent="0.2">
      <c r="A1024" t="s">
        <v>318</v>
      </c>
      <c r="B1024" s="24">
        <f>INDEX(Parameters!$B$6:$AL$57,MATCH(Inventories!$B$1014,Parameters!$A$6:$A$57,0),MATCH(Inventories!$A1024,Parameters!$B$4:$AL$4,0))</f>
        <v>100000</v>
      </c>
      <c r="C1024" t="s">
        <v>315</v>
      </c>
      <c r="D1024" s="2"/>
      <c r="E1024" s="2"/>
      <c r="F1024" s="2"/>
      <c r="G1024" s="2"/>
      <c r="H1024" s="2"/>
      <c r="I1024" s="2"/>
      <c r="J1024" s="2"/>
      <c r="K1024" s="2"/>
      <c r="L1024" s="2"/>
    </row>
    <row r="1025" spans="1:12" customFormat="1" ht="16" x14ac:dyDescent="0.2">
      <c r="A1025" t="s">
        <v>319</v>
      </c>
      <c r="B1025" s="24">
        <f>INDEX(Parameters!$B$6:$AL$57,MATCH(Inventories!$B$1014,Parameters!$A$6:$A$57,0),MATCH(Inventories!$A1025,Parameters!$B$4:$AL$4,0))</f>
        <v>50000</v>
      </c>
      <c r="C1025" t="s">
        <v>315</v>
      </c>
      <c r="D1025" s="2"/>
      <c r="E1025" s="2"/>
      <c r="F1025" s="2"/>
      <c r="G1025" s="2"/>
      <c r="H1025" s="2"/>
      <c r="I1025" s="2"/>
      <c r="J1025" s="2"/>
      <c r="K1025" s="2"/>
      <c r="L1025" s="2"/>
    </row>
    <row r="1026" spans="1:12" customFormat="1" ht="16" x14ac:dyDescent="0.2">
      <c r="A1026" t="s">
        <v>320</v>
      </c>
      <c r="B1026" s="24">
        <f>INDEX(Parameters!$B$6:$AL$57,MATCH(Inventories!$B$1014,Parameters!$A$6:$A$57,0),MATCH(Inventories!$A1026,Parameters!$B$4:$AL$4,0))</f>
        <v>200000</v>
      </c>
      <c r="C1026" t="s">
        <v>315</v>
      </c>
      <c r="D1026" s="2"/>
      <c r="E1026" s="2"/>
      <c r="F1026" s="2"/>
      <c r="G1026" s="2"/>
      <c r="H1026" s="2"/>
      <c r="I1026" s="2"/>
      <c r="J1026" s="2"/>
      <c r="K1026" s="2"/>
      <c r="L1026" s="2"/>
    </row>
    <row r="1027" spans="1:12" customFormat="1" ht="16" x14ac:dyDescent="0.2">
      <c r="A1027" t="s">
        <v>321</v>
      </c>
      <c r="B1027" s="2">
        <f>INDEX(Parameters!$B$6:$AL$57,MATCH(Inventories!$B$1014,Parameters!$A$6:$A$57,0),MATCH(Inventories!$A1027,Parameters!$B$4:$AL$4,0))</f>
        <v>284</v>
      </c>
      <c r="C1027" t="s">
        <v>316</v>
      </c>
      <c r="D1027" s="2"/>
      <c r="E1027" s="2"/>
      <c r="F1027" s="2"/>
      <c r="G1027" s="2"/>
      <c r="H1027" s="2"/>
      <c r="I1027" s="2"/>
      <c r="J1027" s="2"/>
      <c r="K1027" s="2"/>
      <c r="L1027" s="2"/>
    </row>
    <row r="1028" spans="1:12" customFormat="1" ht="16" x14ac:dyDescent="0.2">
      <c r="A1028" t="s">
        <v>322</v>
      </c>
      <c r="B1028" s="2">
        <f>INDEX(Parameters!$B$6:$AL$57,MATCH(Inventories!$B$1014,Parameters!$A$6:$A$57,0),MATCH(Inventories!$A1028,Parameters!$B$4:$AL$4,0))</f>
        <v>156</v>
      </c>
      <c r="C1028" t="s">
        <v>316</v>
      </c>
      <c r="D1028" s="2"/>
      <c r="E1028" s="2"/>
      <c r="F1028" s="2"/>
      <c r="G1028" s="2"/>
      <c r="H1028" s="2"/>
      <c r="I1028" s="2"/>
      <c r="J1028" s="2"/>
      <c r="K1028" s="2"/>
      <c r="L1028" s="2"/>
    </row>
    <row r="1029" spans="1:12" customFormat="1" ht="16" x14ac:dyDescent="0.2">
      <c r="A1029" t="s">
        <v>323</v>
      </c>
      <c r="B1029" s="2">
        <f>INDEX(Parameters!$B$6:$AL$57,MATCH(Inventories!$B$1014,Parameters!$A$6:$A$57,0),MATCH(Inventories!$A1029,Parameters!$B$4:$AL$4,0))</f>
        <v>356</v>
      </c>
      <c r="C1029" t="s">
        <v>316</v>
      </c>
      <c r="D1029" s="2"/>
      <c r="E1029" s="2"/>
      <c r="F1029" s="2"/>
      <c r="G1029" s="2"/>
      <c r="H1029" s="2"/>
      <c r="I1029" s="2"/>
      <c r="J1029" s="2"/>
      <c r="K1029" s="2"/>
      <c r="L1029" s="2"/>
    </row>
    <row r="1030" spans="1:12" customFormat="1" ht="16" x14ac:dyDescent="0.2">
      <c r="A1030" t="s">
        <v>339</v>
      </c>
      <c r="B1030" s="2">
        <f>INDEX(Parameters!$B$6:$AL$57,MATCH(Inventories!$B$1014,Parameters!$A$6:$A$57,0),MATCH(Inventories!$A1030,Parameters!$B$4:$AL$4,0))</f>
        <v>6.4</v>
      </c>
      <c r="C1030" t="s">
        <v>338</v>
      </c>
      <c r="D1030" s="2"/>
      <c r="E1030" s="2"/>
      <c r="F1030" s="2"/>
      <c r="G1030" s="2"/>
      <c r="H1030" s="2"/>
      <c r="I1030" s="2"/>
      <c r="J1030" s="2"/>
      <c r="K1030" s="2"/>
      <c r="L1030" s="2"/>
    </row>
    <row r="1031" spans="1:12" customFormat="1" ht="16" x14ac:dyDescent="0.2">
      <c r="A1031" t="s">
        <v>340</v>
      </c>
      <c r="B1031" s="2">
        <f>INDEX(Parameters!$B$6:$AL$57,MATCH(Inventories!$B$1014,Parameters!$A$6:$A$57,0),MATCH(Inventories!$A1031,Parameters!$B$4:$AL$4,0))</f>
        <v>2.2999999999999998</v>
      </c>
      <c r="C1031" t="s">
        <v>338</v>
      </c>
      <c r="D1031" s="2"/>
      <c r="E1031" s="2"/>
      <c r="F1031" s="2"/>
      <c r="G1031" s="2"/>
      <c r="H1031" s="2"/>
      <c r="I1031" s="2"/>
      <c r="J1031" s="2"/>
      <c r="K1031" s="2"/>
      <c r="L1031" s="2"/>
    </row>
    <row r="1032" spans="1:12" customFormat="1" ht="16" x14ac:dyDescent="0.2">
      <c r="A1032" t="s">
        <v>341</v>
      </c>
      <c r="B1032" s="2">
        <f>INDEX(Parameters!$B$6:$AL$57,MATCH(Inventories!$B$1014,Parameters!$A$6:$A$57,0),MATCH(Inventories!$A1032,Parameters!$B$4:$AL$4,0))</f>
        <v>22</v>
      </c>
      <c r="C1032" t="s">
        <v>338</v>
      </c>
      <c r="D1032" s="2"/>
      <c r="E1032" s="2"/>
      <c r="F1032" s="2"/>
      <c r="G1032" s="2"/>
      <c r="H1032" s="2"/>
      <c r="I1032" s="2"/>
      <c r="J1032" s="2"/>
      <c r="K1032" s="2"/>
      <c r="L1032" s="2"/>
    </row>
    <row r="1033" spans="1:12" customFormat="1" ht="16" x14ac:dyDescent="0.2">
      <c r="A1033" t="s">
        <v>342</v>
      </c>
      <c r="B1033" s="2">
        <f>INDEX(Parameters!$B$6:$AL$57,MATCH(Inventories!$B$1014,Parameters!$A$6:$A$57,0),MATCH(Inventories!$A1033,Parameters!$B$4:$AL$4,0))</f>
        <v>0</v>
      </c>
      <c r="C1033" t="s">
        <v>338</v>
      </c>
      <c r="D1033" s="2"/>
      <c r="E1033" s="2"/>
      <c r="F1033" s="2"/>
      <c r="G1033" s="2"/>
      <c r="H1033" s="2"/>
      <c r="I1033" s="2"/>
      <c r="J1033" s="2"/>
      <c r="K1033" s="2"/>
      <c r="L1033" s="2"/>
    </row>
    <row r="1034" spans="1:12" customFormat="1" ht="16" x14ac:dyDescent="0.2">
      <c r="A1034" t="s">
        <v>343</v>
      </c>
      <c r="B1034" s="2">
        <f>INDEX(Parameters!$B$6:$AL$57,MATCH(Inventories!$B$1014,Parameters!$A$6:$A$57,0),MATCH(Inventories!$A1034,Parameters!$B$4:$AL$4,0))</f>
        <v>0</v>
      </c>
      <c r="C1034" t="s">
        <v>338</v>
      </c>
      <c r="D1034" s="2"/>
      <c r="E1034" s="2"/>
      <c r="F1034" s="2"/>
      <c r="G1034" s="2"/>
      <c r="H1034" s="2"/>
      <c r="I1034" s="2"/>
      <c r="J1034" s="2"/>
      <c r="K1034" s="2"/>
      <c r="L1034" s="2"/>
    </row>
    <row r="1035" spans="1:12" customFormat="1" ht="16" x14ac:dyDescent="0.2">
      <c r="A1035" t="s">
        <v>344</v>
      </c>
      <c r="B1035" s="2">
        <f>INDEX(Parameters!$B$6:$AL$57,MATCH(Inventories!$B$1014,Parameters!$A$6:$A$57,0),MATCH(Inventories!$A1035,Parameters!$B$4:$AL$4,0))</f>
        <v>0</v>
      </c>
      <c r="C1035" t="s">
        <v>338</v>
      </c>
      <c r="D1035" s="2"/>
      <c r="E1035" s="2"/>
      <c r="F1035" s="2"/>
      <c r="G1035" s="2"/>
      <c r="H1035" s="2"/>
      <c r="I1035" s="2"/>
      <c r="J1035" s="2"/>
      <c r="K1035" s="2"/>
      <c r="L1035" s="2"/>
    </row>
    <row r="1036" spans="1:12" customFormat="1" ht="16" x14ac:dyDescent="0.2">
      <c r="A1036" t="s">
        <v>335</v>
      </c>
      <c r="B1036" s="2">
        <f>INDEX(Parameters!$B$6:$AL$57,MATCH(Inventories!$B$1014,Parameters!$A$6:$A$57,0),MATCH(Inventories!$A1036,Parameters!$B$4:$AL$4,0))</f>
        <v>0</v>
      </c>
      <c r="C1036" t="s">
        <v>338</v>
      </c>
      <c r="D1036" s="2"/>
      <c r="E1036" s="2"/>
      <c r="F1036" s="2"/>
      <c r="G1036" s="2"/>
      <c r="H1036" s="2"/>
      <c r="I1036" s="2"/>
      <c r="J1036" s="2"/>
      <c r="K1036" s="2"/>
      <c r="L1036" s="2"/>
    </row>
    <row r="1037" spans="1:12" customFormat="1" ht="16" x14ac:dyDescent="0.2">
      <c r="A1037" t="s">
        <v>336</v>
      </c>
      <c r="B1037" s="2">
        <f>INDEX(Parameters!$B$6:$AL$57,MATCH(Inventories!$B$1014,Parameters!$A$6:$A$57,0),MATCH(Inventories!$A1037,Parameters!$B$4:$AL$4,0))</f>
        <v>0</v>
      </c>
      <c r="C1037" t="s">
        <v>338</v>
      </c>
      <c r="D1037" s="2"/>
      <c r="E1037" s="2"/>
      <c r="F1037" s="2"/>
      <c r="G1037" s="2"/>
      <c r="H1037" s="2"/>
      <c r="I1037" s="2"/>
      <c r="J1037" s="2"/>
      <c r="K1037" s="2"/>
      <c r="L1037" s="2"/>
    </row>
    <row r="1038" spans="1:12" customFormat="1" ht="16" x14ac:dyDescent="0.2">
      <c r="A1038" t="s">
        <v>337</v>
      </c>
      <c r="B1038" s="2">
        <f>INDEX(Parameters!$B$6:$AL$57,MATCH(Inventories!$B$1014,Parameters!$A$6:$A$57,0),MATCH(Inventories!$A1038,Parameters!$B$4:$AL$4,0))</f>
        <v>0</v>
      </c>
      <c r="C1038" t="s">
        <v>338</v>
      </c>
      <c r="D1038" s="2"/>
      <c r="E1038" s="2"/>
      <c r="F1038" s="2"/>
      <c r="G1038" s="2"/>
      <c r="H1038" s="2"/>
      <c r="I1038" s="2"/>
      <c r="J1038" s="2"/>
      <c r="K1038" s="2"/>
      <c r="L1038" s="2"/>
    </row>
    <row r="1039" spans="1:12" customFormat="1" ht="16" x14ac:dyDescent="0.2">
      <c r="A1039" t="s">
        <v>324</v>
      </c>
      <c r="B1039" s="2">
        <f>INDEX(Parameters!$B$6:$AL$57,MATCH(Inventories!$B$1014,Parameters!$A$6:$A$57,0),MATCH(Inventories!$A1039,Parameters!$B$4:$AL$4,0))</f>
        <v>6.7</v>
      </c>
      <c r="C1039" t="s">
        <v>317</v>
      </c>
      <c r="D1039" s="2"/>
      <c r="E1039" s="2"/>
      <c r="F1039" s="2"/>
      <c r="G1039" s="2"/>
      <c r="H1039" s="2"/>
      <c r="I1039" s="2"/>
      <c r="J1039" s="2"/>
      <c r="K1039" s="2"/>
      <c r="L1039" s="2"/>
    </row>
    <row r="1040" spans="1:12" customFormat="1" ht="16" x14ac:dyDescent="0.2">
      <c r="A1040" t="s">
        <v>325</v>
      </c>
      <c r="B1040" s="2">
        <f>INDEX(Parameters!$B$6:$AL$57,MATCH(Inventories!$B$1014,Parameters!$A$6:$A$57,0),MATCH(Inventories!$A1040,Parameters!$B$4:$AL$4,0))</f>
        <v>2.5</v>
      </c>
      <c r="C1040" t="s">
        <v>317</v>
      </c>
      <c r="D1040" s="2"/>
      <c r="E1040" s="2"/>
      <c r="F1040" s="2"/>
      <c r="G1040" s="2"/>
      <c r="H1040" s="2"/>
      <c r="I1040" s="2"/>
      <c r="J1040" s="2"/>
      <c r="K1040" s="2"/>
      <c r="L1040" s="2"/>
    </row>
    <row r="1041" spans="1:12" customFormat="1" ht="16" x14ac:dyDescent="0.2">
      <c r="A1041" t="s">
        <v>326</v>
      </c>
      <c r="B1041" s="2">
        <f>INDEX(Parameters!$B$6:$AL$57,MATCH(Inventories!$B$1014,Parameters!$A$6:$A$57,0),MATCH(Inventories!$A1041,Parameters!$B$4:$AL$4,0))</f>
        <v>14</v>
      </c>
      <c r="C1041" t="s">
        <v>317</v>
      </c>
      <c r="D1041" s="2"/>
      <c r="E1041" s="2"/>
      <c r="F1041" s="2"/>
      <c r="G1041" s="2"/>
      <c r="H1041" s="2"/>
      <c r="I1041" s="2"/>
      <c r="J1041" s="2"/>
      <c r="K1041" s="2"/>
      <c r="L1041" s="2"/>
    </row>
    <row r="1042" spans="1:12" customFormat="1" ht="16" x14ac:dyDescent="0.2">
      <c r="A1042" t="s">
        <v>332</v>
      </c>
      <c r="B1042" s="2">
        <f>INDEX(Parameters!$B$6:$AL$57,MATCH(Inventories!$B$1014,Parameters!$A$6:$A$57,0),MATCH(Inventories!$A1042,Parameters!$B$4:$AL$4,0))</f>
        <v>0</v>
      </c>
      <c r="C1042" t="s">
        <v>8</v>
      </c>
      <c r="D1042" s="2"/>
      <c r="E1042" s="2"/>
      <c r="F1042" s="2"/>
      <c r="G1042" s="2"/>
      <c r="H1042" s="2"/>
      <c r="I1042" s="2"/>
      <c r="J1042" s="2"/>
      <c r="K1042" s="2"/>
      <c r="L1042" s="2"/>
    </row>
    <row r="1043" spans="1:12" customFormat="1" ht="16" x14ac:dyDescent="0.2">
      <c r="A1043" t="s">
        <v>333</v>
      </c>
      <c r="B1043" s="2">
        <f>INDEX(Parameters!$B$6:$AL$57,MATCH(Inventories!$B$1014,Parameters!$A$6:$A$57,0),MATCH(Inventories!$A1043,Parameters!$B$4:$AL$4,0))</f>
        <v>0</v>
      </c>
      <c r="C1043" t="s">
        <v>8</v>
      </c>
      <c r="D1043" s="2"/>
      <c r="E1043" s="2"/>
      <c r="F1043" s="2"/>
      <c r="G1043" s="2"/>
      <c r="H1043" s="2"/>
      <c r="I1043" s="2"/>
      <c r="J1043" s="2"/>
      <c r="K1043" s="2"/>
      <c r="L1043" s="2"/>
    </row>
    <row r="1044" spans="1:12" customFormat="1" ht="16" x14ac:dyDescent="0.2">
      <c r="A1044" t="s">
        <v>334</v>
      </c>
      <c r="B1044" s="2">
        <f>INDEX(Parameters!$B$6:$AL$57,MATCH(Inventories!$B$1014,Parameters!$A$6:$A$57,0),MATCH(Inventories!$A1044,Parameters!$B$4:$AL$4,0))</f>
        <v>0</v>
      </c>
      <c r="C1044" t="s">
        <v>8</v>
      </c>
      <c r="D1044" s="2"/>
      <c r="E1044" s="2"/>
      <c r="F1044" s="2"/>
      <c r="G1044" s="2"/>
      <c r="H1044" s="2"/>
      <c r="I1044" s="2"/>
      <c r="J1044" s="2"/>
      <c r="K1044" s="2"/>
      <c r="L1044" s="2"/>
    </row>
    <row r="1045" spans="1:12" customFormat="1" ht="16" x14ac:dyDescent="0.2">
      <c r="A1045" t="s">
        <v>348</v>
      </c>
      <c r="B1045" s="2">
        <f>INDEX(Parameters!$B$6:$AL$57,MATCH(Inventories!$B$1014,Parameters!$A$6:$A$57,0),MATCH(Inventories!$A1045,Parameters!$B$4:$AL$4,0))</f>
        <v>0</v>
      </c>
      <c r="C1045" t="s">
        <v>338</v>
      </c>
      <c r="D1045" s="2"/>
      <c r="E1045" s="2"/>
      <c r="F1045" s="2"/>
      <c r="G1045" s="2"/>
      <c r="H1045" s="2"/>
      <c r="I1045" s="2"/>
      <c r="J1045" s="2"/>
      <c r="K1045" s="2"/>
      <c r="L1045" s="2"/>
    </row>
    <row r="1046" spans="1:12" customFormat="1" ht="16" x14ac:dyDescent="0.2">
      <c r="A1046" t="s">
        <v>349</v>
      </c>
      <c r="B1046" s="2">
        <f>INDEX(Parameters!$B$6:$AL$57,MATCH(Inventories!$B$1014,Parameters!$A$6:$A$57,0),MATCH(Inventories!$A1046,Parameters!$B$4:$AL$4,0))</f>
        <v>0</v>
      </c>
      <c r="C1046" t="s">
        <v>338</v>
      </c>
      <c r="D1046" s="2"/>
      <c r="E1046" s="12"/>
      <c r="F1046" s="2"/>
      <c r="G1046" s="2"/>
      <c r="H1046" s="2"/>
      <c r="I1046" s="2"/>
      <c r="J1046" s="2"/>
      <c r="K1046" s="2"/>
      <c r="L1046" s="2"/>
    </row>
    <row r="1047" spans="1:12" customFormat="1" ht="16" x14ac:dyDescent="0.2">
      <c r="A1047" t="s">
        <v>350</v>
      </c>
      <c r="B1047" s="2">
        <f>INDEX(Parameters!$B$6:$AL$57,MATCH(Inventories!$B$1014,Parameters!$A$6:$A$57,0),MATCH(Inventories!$A1047,Parameters!$B$4:$AL$4,0))</f>
        <v>0</v>
      </c>
      <c r="C1047" t="s">
        <v>338</v>
      </c>
      <c r="D1047" s="2"/>
      <c r="E1047" s="2"/>
      <c r="F1047" s="2"/>
      <c r="G1047" s="2"/>
      <c r="H1047" s="2"/>
      <c r="I1047" s="2"/>
      <c r="J1047" s="2"/>
      <c r="K1047" s="2"/>
      <c r="L1047" s="2"/>
    </row>
    <row r="1048" spans="1:12" customFormat="1" ht="16" x14ac:dyDescent="0.2">
      <c r="A1048" t="s">
        <v>351</v>
      </c>
      <c r="B1048" s="2">
        <f>INDEX(Parameters!$B$6:$AL$57,MATCH(Inventories!$B$1014,Parameters!$A$6:$A$57,0),MATCH(Inventories!$A1048,Parameters!$B$4:$AL$4,0))</f>
        <v>0</v>
      </c>
      <c r="C1048" t="s">
        <v>8</v>
      </c>
      <c r="D1048" s="2"/>
      <c r="E1048" s="2"/>
      <c r="F1048" s="2"/>
      <c r="G1048" s="2"/>
      <c r="H1048" s="2"/>
      <c r="I1048" s="2"/>
      <c r="J1048" s="2"/>
      <c r="K1048" s="2"/>
      <c r="L1048" s="2"/>
    </row>
    <row r="1049" spans="1:12" customFormat="1" ht="16" x14ac:dyDescent="0.2">
      <c r="A1049" t="s">
        <v>352</v>
      </c>
      <c r="B1049" s="2">
        <f>INDEX(Parameters!$B$6:$AL$57,MATCH(Inventories!$B$1014,Parameters!$A$6:$A$57,0),MATCH(Inventories!$A1049,Parameters!$B$4:$AL$4,0))</f>
        <v>0</v>
      </c>
      <c r="C1049" t="s">
        <v>8</v>
      </c>
      <c r="D1049" s="2"/>
      <c r="E1049" s="2"/>
      <c r="F1049" s="2"/>
      <c r="G1049" s="2"/>
      <c r="H1049" s="2"/>
      <c r="I1049" s="2"/>
      <c r="J1049" s="2"/>
      <c r="K1049" s="2"/>
      <c r="L1049" s="2"/>
    </row>
    <row r="1050" spans="1:12" customFormat="1" ht="16" x14ac:dyDescent="0.2">
      <c r="A1050" t="s">
        <v>353</v>
      </c>
      <c r="B1050" s="2">
        <f>INDEX(Parameters!$B$6:$AL$57,MATCH(Inventories!$B$1014,Parameters!$A$6:$A$57,0),MATCH(Inventories!$A1050,Parameters!$B$4:$AL$4,0))</f>
        <v>0</v>
      </c>
      <c r="C1050" t="s">
        <v>8</v>
      </c>
      <c r="D1050" s="2"/>
      <c r="E1050" s="2"/>
      <c r="F1050" s="2"/>
      <c r="G1050" s="2"/>
      <c r="H1050" s="2"/>
      <c r="I1050" s="2"/>
      <c r="J1050" s="2"/>
      <c r="K1050" s="2"/>
      <c r="L1050" s="2"/>
    </row>
    <row r="1051" spans="1:12" customFormat="1" ht="16" x14ac:dyDescent="0.2">
      <c r="A1051" t="s">
        <v>367</v>
      </c>
      <c r="B1051" s="2">
        <f>INDEX(Parameters!$B$6:$AL$57,MATCH(Inventories!$B$1014,Parameters!$A$6:$A$57,0),MATCH(Inventories!$A1051,Parameters!$B$4:$AL$4,0))</f>
        <v>2.4</v>
      </c>
      <c r="C1051" t="s">
        <v>338</v>
      </c>
      <c r="D1051" s="2"/>
      <c r="E1051" s="2"/>
      <c r="F1051" s="2"/>
      <c r="G1051" s="2"/>
      <c r="H1051" s="2"/>
      <c r="I1051" s="2"/>
      <c r="J1051" s="2"/>
      <c r="K1051" s="2"/>
      <c r="L1051" s="2"/>
    </row>
    <row r="1052" spans="1:12" customFormat="1" ht="16" x14ac:dyDescent="0.2">
      <c r="A1052" t="s">
        <v>368</v>
      </c>
      <c r="B1052" s="2">
        <f>INDEX(Parameters!$B$6:$AL$57,MATCH(Inventories!$B$1014,Parameters!$A$6:$A$57,0),MATCH(Inventories!$A1052,Parameters!$B$4:$AL$4,0))</f>
        <v>1.3</v>
      </c>
      <c r="C1052" t="s">
        <v>338</v>
      </c>
      <c r="D1052" s="2"/>
      <c r="E1052" s="2"/>
      <c r="F1052" s="2"/>
      <c r="G1052" s="2"/>
      <c r="H1052" s="2"/>
      <c r="I1052" s="2"/>
      <c r="J1052" s="2"/>
      <c r="K1052" s="2"/>
      <c r="L1052" s="2"/>
    </row>
    <row r="1053" spans="1:12" customFormat="1" ht="16" x14ac:dyDescent="0.2">
      <c r="A1053" t="s">
        <v>369</v>
      </c>
      <c r="B1053" s="2">
        <f>INDEX(Parameters!$B$6:$AL$57,MATCH(Inventories!$B$1014,Parameters!$A$6:$A$57,0),MATCH(Inventories!$A1053,Parameters!$B$4:$AL$4,0))</f>
        <v>1.125</v>
      </c>
      <c r="C1053" t="s">
        <v>338</v>
      </c>
      <c r="D1053" s="2"/>
      <c r="E1053" s="2"/>
      <c r="F1053" s="2"/>
      <c r="G1053" s="2"/>
      <c r="H1053" s="2"/>
      <c r="I1053" s="2"/>
      <c r="J1053" s="2"/>
      <c r="K1053" s="2"/>
      <c r="L1053" s="2"/>
    </row>
    <row r="1054" spans="1:12" customFormat="1" ht="16" x14ac:dyDescent="0.2">
      <c r="A1054" t="s">
        <v>370</v>
      </c>
      <c r="B1054" s="2">
        <f>INDEX(Parameters!$B$6:$AL$57,MATCH(Inventories!$B$1014,Parameters!$A$6:$A$57,0),MATCH(Inventories!$A1054,Parameters!$B$4:$AL$4,0))</f>
        <v>5.2</v>
      </c>
      <c r="C1054" t="s">
        <v>338</v>
      </c>
      <c r="D1054" s="2"/>
      <c r="E1054" s="2"/>
      <c r="F1054" s="2"/>
      <c r="G1054" s="2"/>
      <c r="H1054" s="2"/>
      <c r="I1054" s="2"/>
      <c r="J1054" s="2"/>
      <c r="K1054" s="2"/>
      <c r="L1054" s="2"/>
    </row>
    <row r="1055" spans="1:12" customFormat="1" ht="16" x14ac:dyDescent="0.2">
      <c r="A1055" t="s">
        <v>371</v>
      </c>
      <c r="B1055" s="2">
        <f>INDEX(Parameters!$B$6:$AL$57,MATCH(Inventories!$B$1014,Parameters!$A$6:$A$57,0),MATCH(Inventories!$A1055,Parameters!$B$4:$AL$4,0))</f>
        <v>2.25</v>
      </c>
      <c r="C1055" t="s">
        <v>338</v>
      </c>
      <c r="D1055" s="2"/>
      <c r="E1055" s="2"/>
      <c r="F1055" s="2"/>
      <c r="G1055" s="2"/>
      <c r="H1055" s="2"/>
      <c r="I1055" s="2"/>
      <c r="J1055" s="2"/>
      <c r="K1055" s="2"/>
      <c r="L1055" s="2"/>
    </row>
    <row r="1056" spans="1:12" customFormat="1" ht="16" x14ac:dyDescent="0.2">
      <c r="A1056" t="s">
        <v>346</v>
      </c>
      <c r="B1056" s="29">
        <f>INDEX(Parameters!$B$6:$AL$57,MATCH(Inventories!$B$1014,Parameters!$A$6:$A$57,0),MATCH(Inventories!$A1056,Parameters!$B$4:$AL$4,0))</f>
        <v>0</v>
      </c>
      <c r="C1056" t="s">
        <v>347</v>
      </c>
      <c r="D1056" s="2"/>
      <c r="E1056" s="2"/>
      <c r="F1056" s="2"/>
      <c r="G1056" s="2"/>
      <c r="H1056" s="2"/>
      <c r="I1056" s="2"/>
      <c r="J1056" s="2"/>
      <c r="K1056" s="2"/>
      <c r="L1056" s="2"/>
    </row>
    <row r="1057" spans="1:13" customFormat="1" ht="16" x14ac:dyDescent="0.2">
      <c r="A1057" t="s">
        <v>345</v>
      </c>
      <c r="B1057" s="2">
        <f>INDEX(Parameters!$B$6:$AL$57,MATCH(Inventories!$B$1014,Parameters!$A$6:$A$57,0),MATCH(Inventories!$A1057,Parameters!$B$4:$AL$4,0))</f>
        <v>0</v>
      </c>
      <c r="C1057" t="s">
        <v>347</v>
      </c>
      <c r="D1057" s="2"/>
      <c r="E1057" s="2"/>
      <c r="F1057" s="2"/>
      <c r="G1057" s="2"/>
      <c r="H1057" s="2"/>
      <c r="I1057" s="2"/>
      <c r="J1057" s="2"/>
      <c r="K1057" s="2"/>
      <c r="L1057" s="2"/>
    </row>
    <row r="1058" spans="1:13" customFormat="1" ht="16" x14ac:dyDescent="0.2">
      <c r="A1058" t="s">
        <v>10</v>
      </c>
      <c r="B1058" s="3"/>
    </row>
    <row r="1059" spans="1:13" x14ac:dyDescent="0.2">
      <c r="A1059" s="17" t="s">
        <v>11</v>
      </c>
      <c r="B1059" s="18" t="s">
        <v>12</v>
      </c>
      <c r="C1059" s="17" t="s">
        <v>3</v>
      </c>
      <c r="D1059" s="17" t="s">
        <v>13</v>
      </c>
      <c r="E1059" s="17" t="s">
        <v>8</v>
      </c>
      <c r="F1059" s="17" t="s">
        <v>6</v>
      </c>
      <c r="G1059" s="17" t="s">
        <v>5</v>
      </c>
      <c r="H1059" s="17" t="s">
        <v>153</v>
      </c>
      <c r="I1059" s="17" t="s">
        <v>181</v>
      </c>
      <c r="J1059" s="17" t="s">
        <v>182</v>
      </c>
      <c r="K1059" s="17" t="s">
        <v>183</v>
      </c>
      <c r="L1059" s="17" t="s">
        <v>184</v>
      </c>
    </row>
    <row r="1060" spans="1:13" customFormat="1" ht="16" x14ac:dyDescent="0.2">
      <c r="A1060" t="s">
        <v>227</v>
      </c>
      <c r="B1060" s="3">
        <v>1</v>
      </c>
      <c r="C1060" t="s">
        <v>18</v>
      </c>
      <c r="D1060" s="2"/>
      <c r="E1060" t="s">
        <v>17</v>
      </c>
      <c r="F1060" t="s">
        <v>19</v>
      </c>
      <c r="G1060" t="s">
        <v>143</v>
      </c>
      <c r="H1060" t="s">
        <v>213</v>
      </c>
      <c r="M1060" s="2"/>
    </row>
    <row r="1061" spans="1:13" customFormat="1" ht="16" x14ac:dyDescent="0.2">
      <c r="A1061" t="s">
        <v>141</v>
      </c>
      <c r="B1061" s="9">
        <f>1/3.6</f>
        <v>0.27777777777777779</v>
      </c>
      <c r="C1061" t="s">
        <v>18</v>
      </c>
      <c r="D1061" s="2"/>
      <c r="E1061" t="s">
        <v>142</v>
      </c>
      <c r="F1061" t="s">
        <v>23</v>
      </c>
      <c r="G1061" t="s">
        <v>143</v>
      </c>
      <c r="M1061" s="2"/>
    </row>
    <row r="1062" spans="1:13" customFormat="1" ht="16" x14ac:dyDescent="0.2">
      <c r="A1062" t="s">
        <v>147</v>
      </c>
      <c r="B1062" s="3">
        <f>(B1030/B1024)/(B1027/1000)</f>
        <v>2.2535211267605634E-4</v>
      </c>
      <c r="C1062" t="s">
        <v>114</v>
      </c>
      <c r="D1062" t="s">
        <v>213</v>
      </c>
      <c r="E1062" t="s">
        <v>9</v>
      </c>
      <c r="F1062" t="s">
        <v>23</v>
      </c>
      <c r="G1062" t="s">
        <v>148</v>
      </c>
      <c r="H1062" s="2"/>
      <c r="I1062">
        <v>5</v>
      </c>
      <c r="J1062" s="3">
        <f>B1062</f>
        <v>2.2535211267605634E-4</v>
      </c>
      <c r="K1062" s="3">
        <f>(B1031/B1026)/(B1029/1000)</f>
        <v>3.2303370786516852E-5</v>
      </c>
      <c r="L1062" s="3">
        <f>(B1032/B1025)/(B1028/1000)</f>
        <v>2.8205128205128207E-3</v>
      </c>
    </row>
    <row r="1063" spans="1:13" customFormat="1" ht="16" x14ac:dyDescent="0.2">
      <c r="A1063" t="s">
        <v>191</v>
      </c>
      <c r="B1063" s="3">
        <f>((B1039*(1+B1042)/B1024)/(B1027/1000))</f>
        <v>2.3591549295774652E-4</v>
      </c>
      <c r="C1063" s="2" t="s">
        <v>114</v>
      </c>
      <c r="D1063" s="2"/>
      <c r="E1063" t="s">
        <v>142</v>
      </c>
      <c r="F1063" t="s">
        <v>23</v>
      </c>
      <c r="G1063" t="s">
        <v>192</v>
      </c>
      <c r="I1063">
        <v>5</v>
      </c>
      <c r="J1063" s="3">
        <f>B1063</f>
        <v>2.3591549295774652E-4</v>
      </c>
      <c r="K1063" s="3">
        <f>((B1040+(1+B1043))/B1026)/(B1029/1000)</f>
        <v>4.9157303370786517E-5</v>
      </c>
      <c r="L1063" s="3">
        <f>((B1041+(1+B1044))/B1025)/(B1028/1000)</f>
        <v>1.923076923076923E-3</v>
      </c>
      <c r="M1063" s="2"/>
    </row>
    <row r="1064" spans="1:13" customFormat="1" ht="16" x14ac:dyDescent="0.2">
      <c r="A1064" t="s">
        <v>230</v>
      </c>
      <c r="B1064" s="3">
        <f>(1/B1024)/(B1027/1000)</f>
        <v>3.5211267605633811E-5</v>
      </c>
      <c r="C1064" t="s">
        <v>114</v>
      </c>
      <c r="D1064" s="2"/>
      <c r="E1064" t="s">
        <v>8</v>
      </c>
      <c r="F1064" t="s">
        <v>23</v>
      </c>
      <c r="G1064" t="s">
        <v>230</v>
      </c>
      <c r="H1064" t="s">
        <v>373</v>
      </c>
      <c r="I1064">
        <v>5</v>
      </c>
      <c r="J1064" s="3">
        <f>B1064</f>
        <v>3.5211267605633811E-5</v>
      </c>
      <c r="K1064" s="3">
        <f>(1/B1026)/(B1029/1000)</f>
        <v>1.4044943820224721E-5</v>
      </c>
      <c r="L1064" s="3">
        <f>(1/B1025)/(B1028/1000)</f>
        <v>1.2820512820512821E-4</v>
      </c>
      <c r="M1064" s="2"/>
    </row>
    <row r="1065" spans="1:13" customFormat="1" ht="16" x14ac:dyDescent="0.2">
      <c r="A1065" t="s">
        <v>390</v>
      </c>
      <c r="B1065" s="3">
        <f>(B1054/B1024)/(B1027/1000)</f>
        <v>1.830985915492958E-4</v>
      </c>
      <c r="C1065" t="s">
        <v>114</v>
      </c>
      <c r="D1065" s="2"/>
      <c r="E1065" t="s">
        <v>9</v>
      </c>
      <c r="F1065" t="s">
        <v>23</v>
      </c>
      <c r="G1065" t="s">
        <v>391</v>
      </c>
      <c r="J1065" s="3"/>
      <c r="K1065" s="3"/>
      <c r="L1065" s="3"/>
      <c r="M1065" s="2"/>
    </row>
    <row r="1066" spans="1:13" customFormat="1" ht="16" x14ac:dyDescent="0.2">
      <c r="A1066" t="s">
        <v>230</v>
      </c>
      <c r="B1066" s="3">
        <f>(B1051/B1024)/(B1027/1000)</f>
        <v>8.4507042253521139E-5</v>
      </c>
      <c r="C1066" t="s">
        <v>114</v>
      </c>
      <c r="D1066" s="2"/>
      <c r="E1066" t="s">
        <v>8</v>
      </c>
      <c r="F1066" t="s">
        <v>23</v>
      </c>
      <c r="G1066" t="s">
        <v>230</v>
      </c>
      <c r="H1066" t="s">
        <v>372</v>
      </c>
      <c r="J1066" s="3"/>
      <c r="K1066" s="3"/>
      <c r="L1066" s="3"/>
      <c r="M1066" s="2"/>
    </row>
    <row r="1067" spans="1:13" customFormat="1" ht="16" x14ac:dyDescent="0.2">
      <c r="A1067" t="s">
        <v>187</v>
      </c>
      <c r="B1067" s="3">
        <f>(B1055/B1024)/(B1027/1000)</f>
        <v>7.9225352112676067E-5</v>
      </c>
      <c r="C1067" t="s">
        <v>114</v>
      </c>
      <c r="D1067" s="2"/>
      <c r="E1067" t="s">
        <v>9</v>
      </c>
      <c r="F1067" t="s">
        <v>23</v>
      </c>
      <c r="G1067" t="s">
        <v>188</v>
      </c>
      <c r="J1067" s="3"/>
      <c r="K1067" s="3"/>
      <c r="L1067" s="3"/>
      <c r="M1067" s="2"/>
    </row>
    <row r="1068" spans="1:13" customFormat="1" ht="16" x14ac:dyDescent="0.2">
      <c r="A1068" t="s">
        <v>185</v>
      </c>
      <c r="B1068" s="3">
        <f>(B1053/B1024)/(B1027/1000)</f>
        <v>3.9612676056338034E-5</v>
      </c>
      <c r="C1068" t="s">
        <v>114</v>
      </c>
      <c r="D1068" s="2"/>
      <c r="E1068" t="s">
        <v>9</v>
      </c>
      <c r="F1068" t="s">
        <v>23</v>
      </c>
      <c r="G1068" t="s">
        <v>186</v>
      </c>
      <c r="J1068" s="3"/>
      <c r="K1068" s="3"/>
      <c r="L1068" s="3"/>
      <c r="M1068" s="2"/>
    </row>
    <row r="1069" spans="1:13" customFormat="1" ht="16" x14ac:dyDescent="0.2">
      <c r="A1069" t="s">
        <v>189</v>
      </c>
      <c r="B1069" s="3">
        <f>(B1052/B1024)/(B1027/1000)</f>
        <v>4.5774647887323949E-5</v>
      </c>
      <c r="C1069" t="s">
        <v>114</v>
      </c>
      <c r="D1069" s="2"/>
      <c r="E1069" t="s">
        <v>9</v>
      </c>
      <c r="F1069" t="s">
        <v>23</v>
      </c>
      <c r="G1069" t="s">
        <v>190</v>
      </c>
      <c r="J1069" s="3"/>
      <c r="K1069" s="3"/>
      <c r="L1069" s="3"/>
      <c r="M1069" s="2"/>
    </row>
    <row r="1070" spans="1:13" customFormat="1" ht="16" x14ac:dyDescent="0.2">
      <c r="B1070" s="3"/>
    </row>
    <row r="1071" spans="1:13" x14ac:dyDescent="0.2">
      <c r="A1071" s="17" t="s">
        <v>2</v>
      </c>
      <c r="B1071" s="17" t="s">
        <v>302</v>
      </c>
    </row>
    <row r="1072" spans="1:13" customFormat="1" ht="16" x14ac:dyDescent="0.2">
      <c r="A1072" t="s">
        <v>3</v>
      </c>
      <c r="B1072" t="s">
        <v>18</v>
      </c>
    </row>
    <row r="1073" spans="1:12" customFormat="1" ht="16" x14ac:dyDescent="0.2">
      <c r="A1073" t="s">
        <v>5</v>
      </c>
      <c r="B1073" s="3" t="s">
        <v>1</v>
      </c>
    </row>
    <row r="1074" spans="1:12" customFormat="1" ht="16" x14ac:dyDescent="0.2">
      <c r="A1074" t="s">
        <v>6</v>
      </c>
      <c r="B1074" s="3" t="s">
        <v>7</v>
      </c>
    </row>
    <row r="1075" spans="1:12" customFormat="1" ht="16" x14ac:dyDescent="0.2">
      <c r="A1075" t="s">
        <v>8</v>
      </c>
      <c r="B1075" s="3" t="s">
        <v>17</v>
      </c>
    </row>
    <row r="1076" spans="1:12" customFormat="1" ht="16" x14ac:dyDescent="0.2">
      <c r="A1076" t="s">
        <v>206</v>
      </c>
      <c r="B1076" s="3" t="s">
        <v>228</v>
      </c>
    </row>
    <row r="1077" spans="1:12" customFormat="1" ht="16" x14ac:dyDescent="0.2">
      <c r="A1077" t="s">
        <v>153</v>
      </c>
      <c r="B1077" s="3" t="s">
        <v>229</v>
      </c>
    </row>
    <row r="1078" spans="1:12" customFormat="1" ht="16" x14ac:dyDescent="0.2">
      <c r="A1078" t="s">
        <v>354</v>
      </c>
      <c r="B1078" s="2">
        <f>INDEX(Parameters!$B$6:$AL$57,MATCH(Inventories!$B$1071,Parameters!$A$6:$A$57,0),MATCH(Inventories!$A1078,Parameters!$B$4:$AL$4,0))</f>
        <v>13</v>
      </c>
      <c r="C1078" t="s">
        <v>314</v>
      </c>
      <c r="D1078" s="2"/>
      <c r="E1078" s="2"/>
      <c r="F1078" s="2"/>
      <c r="G1078" s="2"/>
      <c r="H1078" s="2"/>
      <c r="I1078" s="2"/>
      <c r="J1078" s="2"/>
      <c r="K1078" s="2"/>
      <c r="L1078" s="2"/>
    </row>
    <row r="1079" spans="1:12" customFormat="1" ht="16" x14ac:dyDescent="0.2">
      <c r="A1079" t="s">
        <v>355</v>
      </c>
      <c r="B1079" s="2">
        <f>INDEX(Parameters!$B$6:$AL$57,MATCH(Inventories!$B$1071,Parameters!$A$6:$A$57,0),MATCH(Inventories!$A1079,Parameters!$B$4:$AL$4,0))</f>
        <v>5</v>
      </c>
      <c r="C1079" t="s">
        <v>314</v>
      </c>
      <c r="D1079" s="2"/>
      <c r="E1079" s="2"/>
      <c r="F1079" s="2"/>
      <c r="G1079" s="2"/>
      <c r="H1079" s="2"/>
      <c r="I1079" s="2"/>
      <c r="J1079" s="2"/>
      <c r="K1079" s="2"/>
      <c r="L1079" s="2"/>
    </row>
    <row r="1080" spans="1:12" customFormat="1" ht="16" x14ac:dyDescent="0.2">
      <c r="A1080" t="s">
        <v>356</v>
      </c>
      <c r="B1080" s="2">
        <f>INDEX(Parameters!$B$6:$AL$57,MATCH(Inventories!$B$1071,Parameters!$A$6:$A$57,0),MATCH(Inventories!$A1080,Parameters!$B$4:$AL$4,0))</f>
        <v>45</v>
      </c>
      <c r="C1080" t="s">
        <v>314</v>
      </c>
      <c r="D1080" s="2"/>
      <c r="E1080" s="2"/>
      <c r="F1080" s="2"/>
      <c r="G1080" s="2"/>
      <c r="H1080" s="2"/>
      <c r="I1080" s="2"/>
      <c r="J1080" s="2"/>
      <c r="K1080" s="2"/>
      <c r="L1080" s="2"/>
    </row>
    <row r="1081" spans="1:12" customFormat="1" ht="16" x14ac:dyDescent="0.2">
      <c r="A1081" t="s">
        <v>318</v>
      </c>
      <c r="B1081" s="24">
        <f>INDEX(Parameters!$B$6:$AL$57,MATCH(Inventories!$B$1071,Parameters!$A$6:$A$57,0),MATCH(Inventories!$A1081,Parameters!$B$4:$AL$4,0))</f>
        <v>100000</v>
      </c>
      <c r="C1081" t="s">
        <v>315</v>
      </c>
      <c r="D1081" s="2"/>
      <c r="E1081" s="2"/>
      <c r="F1081" s="2"/>
      <c r="G1081" s="2"/>
      <c r="H1081" s="2"/>
      <c r="I1081" s="2"/>
      <c r="J1081" s="2"/>
      <c r="K1081" s="2"/>
      <c r="L1081" s="2"/>
    </row>
    <row r="1082" spans="1:12" customFormat="1" ht="16" x14ac:dyDescent="0.2">
      <c r="A1082" t="s">
        <v>319</v>
      </c>
      <c r="B1082" s="24">
        <f>INDEX(Parameters!$B$6:$AL$57,MATCH(Inventories!$B$1071,Parameters!$A$6:$A$57,0),MATCH(Inventories!$A1082,Parameters!$B$4:$AL$4,0))</f>
        <v>50000</v>
      </c>
      <c r="C1082" t="s">
        <v>315</v>
      </c>
      <c r="D1082" s="2"/>
      <c r="E1082" s="2"/>
      <c r="F1082" s="2"/>
      <c r="G1082" s="2"/>
      <c r="H1082" s="2"/>
      <c r="I1082" s="2"/>
      <c r="J1082" s="2"/>
      <c r="K1082" s="2"/>
      <c r="L1082" s="2"/>
    </row>
    <row r="1083" spans="1:12" customFormat="1" ht="16" x14ac:dyDescent="0.2">
      <c r="A1083" t="s">
        <v>320</v>
      </c>
      <c r="B1083" s="24">
        <f>INDEX(Parameters!$B$6:$AL$57,MATCH(Inventories!$B$1071,Parameters!$A$6:$A$57,0),MATCH(Inventories!$A1083,Parameters!$B$4:$AL$4,0))</f>
        <v>200000</v>
      </c>
      <c r="C1083" t="s">
        <v>315</v>
      </c>
      <c r="D1083" s="2"/>
      <c r="E1083" s="2"/>
      <c r="F1083" s="2"/>
      <c r="G1083" s="2"/>
      <c r="H1083" s="2"/>
      <c r="I1083" s="2"/>
      <c r="J1083" s="2"/>
      <c r="K1083" s="2"/>
      <c r="L1083" s="2"/>
    </row>
    <row r="1084" spans="1:12" customFormat="1" ht="16" x14ac:dyDescent="0.2">
      <c r="A1084" t="s">
        <v>321</v>
      </c>
      <c r="B1084" s="2">
        <f>INDEX(Parameters!$B$6:$AL$57,MATCH(Inventories!$B$1071,Parameters!$A$6:$A$57,0),MATCH(Inventories!$A1084,Parameters!$B$4:$AL$4,0))</f>
        <v>284</v>
      </c>
      <c r="C1084" t="s">
        <v>316</v>
      </c>
      <c r="D1084" s="2"/>
      <c r="E1084" s="2"/>
      <c r="F1084" s="2"/>
      <c r="G1084" s="2"/>
      <c r="H1084" s="2"/>
      <c r="I1084" s="2"/>
      <c r="J1084" s="2"/>
      <c r="K1084" s="2"/>
      <c r="L1084" s="2"/>
    </row>
    <row r="1085" spans="1:12" customFormat="1" ht="16" x14ac:dyDescent="0.2">
      <c r="A1085" t="s">
        <v>322</v>
      </c>
      <c r="B1085" s="2">
        <f>INDEX(Parameters!$B$6:$AL$57,MATCH(Inventories!$B$1071,Parameters!$A$6:$A$57,0),MATCH(Inventories!$A1085,Parameters!$B$4:$AL$4,0))</f>
        <v>156</v>
      </c>
      <c r="C1085" t="s">
        <v>316</v>
      </c>
      <c r="D1085" s="2"/>
      <c r="E1085" s="2"/>
      <c r="F1085" s="2"/>
      <c r="G1085" s="2"/>
      <c r="H1085" s="2"/>
      <c r="I1085" s="2"/>
      <c r="J1085" s="2"/>
      <c r="K1085" s="2"/>
      <c r="L1085" s="2"/>
    </row>
    <row r="1086" spans="1:12" customFormat="1" ht="16" x14ac:dyDescent="0.2">
      <c r="A1086" t="s">
        <v>323</v>
      </c>
      <c r="B1086" s="2">
        <f>INDEX(Parameters!$B$6:$AL$57,MATCH(Inventories!$B$1071,Parameters!$A$6:$A$57,0),MATCH(Inventories!$A1086,Parameters!$B$4:$AL$4,0))</f>
        <v>356</v>
      </c>
      <c r="C1086" t="s">
        <v>316</v>
      </c>
      <c r="D1086" s="2"/>
      <c r="E1086" s="2"/>
      <c r="F1086" s="2"/>
      <c r="G1086" s="2"/>
      <c r="H1086" s="2"/>
      <c r="I1086" s="2"/>
      <c r="J1086" s="2"/>
      <c r="K1086" s="2"/>
      <c r="L1086" s="2"/>
    </row>
    <row r="1087" spans="1:12" customFormat="1" ht="16" x14ac:dyDescent="0.2">
      <c r="A1087" t="s">
        <v>339</v>
      </c>
      <c r="B1087" s="2">
        <f>INDEX(Parameters!$B$6:$AL$57,MATCH(Inventories!$B$1071,Parameters!$A$6:$A$57,0),MATCH(Inventories!$A1087,Parameters!$B$4:$AL$4,0))</f>
        <v>6.4</v>
      </c>
      <c r="C1087" t="s">
        <v>338</v>
      </c>
      <c r="D1087" s="2"/>
      <c r="E1087" s="2"/>
      <c r="F1087" s="2"/>
      <c r="G1087" s="2"/>
      <c r="H1087" s="2"/>
      <c r="I1087" s="2"/>
      <c r="J1087" s="2"/>
      <c r="K1087" s="2"/>
      <c r="L1087" s="2"/>
    </row>
    <row r="1088" spans="1:12" customFormat="1" ht="16" x14ac:dyDescent="0.2">
      <c r="A1088" t="s">
        <v>340</v>
      </c>
      <c r="B1088" s="2">
        <f>INDEX(Parameters!$B$6:$AL$57,MATCH(Inventories!$B$1071,Parameters!$A$6:$A$57,0),MATCH(Inventories!$A1088,Parameters!$B$4:$AL$4,0))</f>
        <v>2.2999999999999998</v>
      </c>
      <c r="C1088" t="s">
        <v>338</v>
      </c>
      <c r="D1088" s="2"/>
      <c r="E1088" s="2"/>
      <c r="F1088" s="2"/>
      <c r="G1088" s="2"/>
      <c r="H1088" s="2"/>
      <c r="I1088" s="2"/>
      <c r="J1088" s="2"/>
      <c r="K1088" s="2"/>
      <c r="L1088" s="2"/>
    </row>
    <row r="1089" spans="1:12" customFormat="1" ht="16" x14ac:dyDescent="0.2">
      <c r="A1089" t="s">
        <v>341</v>
      </c>
      <c r="B1089" s="2">
        <f>INDEX(Parameters!$B$6:$AL$57,MATCH(Inventories!$B$1071,Parameters!$A$6:$A$57,0),MATCH(Inventories!$A1089,Parameters!$B$4:$AL$4,0))</f>
        <v>22</v>
      </c>
      <c r="C1089" t="s">
        <v>338</v>
      </c>
      <c r="D1089" s="2"/>
      <c r="E1089" s="2"/>
      <c r="F1089" s="2"/>
      <c r="G1089" s="2"/>
      <c r="H1089" s="2"/>
      <c r="I1089" s="2"/>
      <c r="J1089" s="2"/>
      <c r="K1089" s="2"/>
      <c r="L1089" s="2"/>
    </row>
    <row r="1090" spans="1:12" customFormat="1" ht="16" x14ac:dyDescent="0.2">
      <c r="A1090" t="s">
        <v>342</v>
      </c>
      <c r="B1090" s="2">
        <f>INDEX(Parameters!$B$6:$AL$57,MATCH(Inventories!$B$1071,Parameters!$A$6:$A$57,0),MATCH(Inventories!$A1090,Parameters!$B$4:$AL$4,0))</f>
        <v>0</v>
      </c>
      <c r="C1090" t="s">
        <v>338</v>
      </c>
      <c r="D1090" s="2"/>
      <c r="E1090" s="2"/>
      <c r="F1090" s="2"/>
      <c r="G1090" s="2"/>
      <c r="H1090" s="2"/>
      <c r="I1090" s="2"/>
      <c r="J1090" s="2"/>
      <c r="K1090" s="2"/>
      <c r="L1090" s="2"/>
    </row>
    <row r="1091" spans="1:12" customFormat="1" ht="16" x14ac:dyDescent="0.2">
      <c r="A1091" t="s">
        <v>343</v>
      </c>
      <c r="B1091" s="2">
        <f>INDEX(Parameters!$B$6:$AL$57,MATCH(Inventories!$B$1071,Parameters!$A$6:$A$57,0),MATCH(Inventories!$A1091,Parameters!$B$4:$AL$4,0))</f>
        <v>0</v>
      </c>
      <c r="C1091" t="s">
        <v>338</v>
      </c>
      <c r="D1091" s="2"/>
      <c r="E1091" s="2"/>
      <c r="F1091" s="2"/>
      <c r="G1091" s="2"/>
      <c r="H1091" s="2"/>
      <c r="I1091" s="2"/>
      <c r="J1091" s="2"/>
      <c r="K1091" s="2"/>
      <c r="L1091" s="2"/>
    </row>
    <row r="1092" spans="1:12" customFormat="1" ht="16" x14ac:dyDescent="0.2">
      <c r="A1092" t="s">
        <v>344</v>
      </c>
      <c r="B1092" s="2">
        <f>INDEX(Parameters!$B$6:$AL$57,MATCH(Inventories!$B$1071,Parameters!$A$6:$A$57,0),MATCH(Inventories!$A1092,Parameters!$B$4:$AL$4,0))</f>
        <v>0</v>
      </c>
      <c r="C1092" t="s">
        <v>338</v>
      </c>
      <c r="D1092" s="2"/>
      <c r="E1092" s="2"/>
      <c r="F1092" s="2"/>
      <c r="G1092" s="2"/>
      <c r="H1092" s="2"/>
      <c r="I1092" s="2"/>
      <c r="J1092" s="2"/>
      <c r="K1092" s="2"/>
      <c r="L1092" s="2"/>
    </row>
    <row r="1093" spans="1:12" customFormat="1" ht="16" x14ac:dyDescent="0.2">
      <c r="A1093" t="s">
        <v>335</v>
      </c>
      <c r="B1093" s="2">
        <f>INDEX(Parameters!$B$6:$AL$57,MATCH(Inventories!$B$1071,Parameters!$A$6:$A$57,0),MATCH(Inventories!$A1093,Parameters!$B$4:$AL$4,0))</f>
        <v>0</v>
      </c>
      <c r="C1093" t="s">
        <v>338</v>
      </c>
      <c r="D1093" s="2"/>
      <c r="E1093" s="2"/>
      <c r="F1093" s="2"/>
      <c r="G1093" s="2"/>
      <c r="H1093" s="2"/>
      <c r="I1093" s="2"/>
      <c r="J1093" s="2"/>
      <c r="K1093" s="2"/>
      <c r="L1093" s="2"/>
    </row>
    <row r="1094" spans="1:12" customFormat="1" ht="16" x14ac:dyDescent="0.2">
      <c r="A1094" t="s">
        <v>336</v>
      </c>
      <c r="B1094" s="2">
        <f>INDEX(Parameters!$B$6:$AL$57,MATCH(Inventories!$B$1071,Parameters!$A$6:$A$57,0),MATCH(Inventories!$A1094,Parameters!$B$4:$AL$4,0))</f>
        <v>0</v>
      </c>
      <c r="C1094" t="s">
        <v>338</v>
      </c>
      <c r="D1094" s="2"/>
      <c r="E1094" s="2"/>
      <c r="F1094" s="2"/>
      <c r="G1094" s="2"/>
      <c r="H1094" s="2"/>
      <c r="I1094" s="2"/>
      <c r="J1094" s="2"/>
      <c r="K1094" s="2"/>
      <c r="L1094" s="2"/>
    </row>
    <row r="1095" spans="1:12" customFormat="1" ht="16" x14ac:dyDescent="0.2">
      <c r="A1095" t="s">
        <v>337</v>
      </c>
      <c r="B1095" s="2">
        <f>INDEX(Parameters!$B$6:$AL$57,MATCH(Inventories!$B$1071,Parameters!$A$6:$A$57,0),MATCH(Inventories!$A1095,Parameters!$B$4:$AL$4,0))</f>
        <v>0</v>
      </c>
      <c r="C1095" t="s">
        <v>338</v>
      </c>
      <c r="D1095" s="2"/>
      <c r="E1095" s="2"/>
      <c r="F1095" s="2"/>
      <c r="G1095" s="2"/>
      <c r="H1095" s="2"/>
      <c r="I1095" s="2"/>
      <c r="J1095" s="2"/>
      <c r="K1095" s="2"/>
      <c r="L1095" s="2"/>
    </row>
    <row r="1096" spans="1:12" customFormat="1" ht="16" x14ac:dyDescent="0.2">
      <c r="A1096" t="s">
        <v>324</v>
      </c>
      <c r="B1096" s="2">
        <f>INDEX(Parameters!$B$6:$AL$57,MATCH(Inventories!$B$1071,Parameters!$A$6:$A$57,0),MATCH(Inventories!$A1096,Parameters!$B$4:$AL$4,0))</f>
        <v>2</v>
      </c>
      <c r="C1096" t="s">
        <v>317</v>
      </c>
      <c r="D1096" s="2"/>
      <c r="E1096" s="2"/>
      <c r="F1096" s="2"/>
      <c r="G1096" s="2"/>
      <c r="H1096" s="2"/>
      <c r="I1096" s="2"/>
      <c r="J1096" s="2"/>
      <c r="K1096" s="2"/>
      <c r="L1096" s="2"/>
    </row>
    <row r="1097" spans="1:12" customFormat="1" ht="16" x14ac:dyDescent="0.2">
      <c r="A1097" t="s">
        <v>325</v>
      </c>
      <c r="B1097" s="2">
        <f>INDEX(Parameters!$B$6:$AL$57,MATCH(Inventories!$B$1071,Parameters!$A$6:$A$57,0),MATCH(Inventories!$A1097,Parameters!$B$4:$AL$4,0))</f>
        <v>1</v>
      </c>
      <c r="C1097" t="s">
        <v>317</v>
      </c>
      <c r="D1097" s="2"/>
      <c r="E1097" s="2"/>
      <c r="F1097" s="2"/>
      <c r="G1097" s="2"/>
      <c r="H1097" s="2"/>
      <c r="I1097" s="2"/>
      <c r="J1097" s="2"/>
      <c r="K1097" s="2"/>
      <c r="L1097" s="2"/>
    </row>
    <row r="1098" spans="1:12" customFormat="1" ht="16" x14ac:dyDescent="0.2">
      <c r="A1098" t="s">
        <v>326</v>
      </c>
      <c r="B1098" s="2">
        <f>INDEX(Parameters!$B$6:$AL$57,MATCH(Inventories!$B$1071,Parameters!$A$6:$A$57,0),MATCH(Inventories!$A1098,Parameters!$B$4:$AL$4,0))</f>
        <v>5</v>
      </c>
      <c r="C1098" t="s">
        <v>317</v>
      </c>
      <c r="D1098" s="2"/>
      <c r="E1098" s="2"/>
      <c r="F1098" s="2"/>
      <c r="G1098" s="2"/>
      <c r="H1098" s="2"/>
      <c r="I1098" s="2"/>
      <c r="J1098" s="2"/>
      <c r="K1098" s="2"/>
      <c r="L1098" s="2"/>
    </row>
    <row r="1099" spans="1:12" customFormat="1" ht="16" x14ac:dyDescent="0.2">
      <c r="A1099" t="s">
        <v>332</v>
      </c>
      <c r="B1099" s="2">
        <f>INDEX(Parameters!$B$6:$AL$57,MATCH(Inventories!$B$1071,Parameters!$A$6:$A$57,0),MATCH(Inventories!$A1099,Parameters!$B$4:$AL$4,0))</f>
        <v>0</v>
      </c>
      <c r="C1099" t="s">
        <v>8</v>
      </c>
      <c r="D1099" s="2"/>
      <c r="E1099" s="2"/>
      <c r="F1099" s="2"/>
      <c r="G1099" s="2"/>
      <c r="H1099" s="2"/>
      <c r="I1099" s="2"/>
      <c r="J1099" s="2"/>
      <c r="K1099" s="2"/>
      <c r="L1099" s="2"/>
    </row>
    <row r="1100" spans="1:12" customFormat="1" ht="16" x14ac:dyDescent="0.2">
      <c r="A1100" t="s">
        <v>333</v>
      </c>
      <c r="B1100" s="2">
        <f>INDEX(Parameters!$B$6:$AL$57,MATCH(Inventories!$B$1071,Parameters!$A$6:$A$57,0),MATCH(Inventories!$A1100,Parameters!$B$4:$AL$4,0))</f>
        <v>0</v>
      </c>
      <c r="C1100" t="s">
        <v>8</v>
      </c>
      <c r="D1100" s="2"/>
      <c r="E1100" s="2"/>
      <c r="F1100" s="2"/>
      <c r="G1100" s="2"/>
      <c r="H1100" s="2"/>
      <c r="I1100" s="2"/>
      <c r="J1100" s="2"/>
      <c r="K1100" s="2"/>
      <c r="L1100" s="2"/>
    </row>
    <row r="1101" spans="1:12" customFormat="1" ht="16" x14ac:dyDescent="0.2">
      <c r="A1101" t="s">
        <v>334</v>
      </c>
      <c r="B1101" s="2">
        <f>INDEX(Parameters!$B$6:$AL$57,MATCH(Inventories!$B$1071,Parameters!$A$6:$A$57,0),MATCH(Inventories!$A1101,Parameters!$B$4:$AL$4,0))</f>
        <v>0</v>
      </c>
      <c r="C1101" t="s">
        <v>8</v>
      </c>
      <c r="D1101" s="2"/>
      <c r="E1101" s="2"/>
      <c r="F1101" s="2"/>
      <c r="G1101" s="2"/>
      <c r="H1101" s="2"/>
      <c r="I1101" s="2"/>
      <c r="J1101" s="2"/>
      <c r="K1101" s="2"/>
      <c r="L1101" s="2"/>
    </row>
    <row r="1102" spans="1:12" customFormat="1" ht="16" x14ac:dyDescent="0.2">
      <c r="A1102" t="s">
        <v>348</v>
      </c>
      <c r="B1102" s="2">
        <f>INDEX(Parameters!$B$6:$AL$57,MATCH(Inventories!$B$1071,Parameters!$A$6:$A$57,0),MATCH(Inventories!$A1102,Parameters!$B$4:$AL$4,0))</f>
        <v>13</v>
      </c>
      <c r="C1102" t="s">
        <v>314</v>
      </c>
      <c r="D1102" s="2"/>
      <c r="E1102" s="2"/>
      <c r="F1102" s="2"/>
      <c r="G1102" s="2"/>
      <c r="H1102" s="2"/>
      <c r="I1102" s="2"/>
      <c r="J1102" s="2"/>
      <c r="K1102" s="2"/>
      <c r="L1102" s="2"/>
    </row>
    <row r="1103" spans="1:12" customFormat="1" ht="16" x14ac:dyDescent="0.2">
      <c r="A1103" t="s">
        <v>349</v>
      </c>
      <c r="B1103" s="2">
        <f>INDEX(Parameters!$B$6:$AL$57,MATCH(Inventories!$B$1071,Parameters!$A$6:$A$57,0),MATCH(Inventories!$A1103,Parameters!$B$4:$AL$4,0))</f>
        <v>5</v>
      </c>
      <c r="C1103" t="s">
        <v>314</v>
      </c>
      <c r="D1103" s="2"/>
      <c r="E1103" s="12"/>
      <c r="F1103" s="2"/>
      <c r="G1103" s="2"/>
      <c r="H1103" s="2"/>
      <c r="I1103" s="2"/>
      <c r="J1103" s="2"/>
      <c r="K1103" s="2"/>
      <c r="L1103" s="2"/>
    </row>
    <row r="1104" spans="1:12" customFormat="1" ht="16" x14ac:dyDescent="0.2">
      <c r="A1104" t="s">
        <v>350</v>
      </c>
      <c r="B1104" s="2">
        <f>INDEX(Parameters!$B$6:$AL$57,MATCH(Inventories!$B$1071,Parameters!$A$6:$A$57,0),MATCH(Inventories!$A1104,Parameters!$B$4:$AL$4,0))</f>
        <v>45</v>
      </c>
      <c r="C1104" t="s">
        <v>314</v>
      </c>
      <c r="D1104" s="2"/>
      <c r="E1104" s="2"/>
      <c r="F1104" s="2"/>
      <c r="G1104" s="2"/>
      <c r="H1104" s="2"/>
      <c r="I1104" s="2"/>
      <c r="J1104" s="2"/>
      <c r="K1104" s="2"/>
      <c r="L1104" s="2"/>
    </row>
    <row r="1105" spans="1:15" customFormat="1" ht="16" x14ac:dyDescent="0.2">
      <c r="A1105" t="s">
        <v>351</v>
      </c>
      <c r="B1105" s="2">
        <f>INDEX(Parameters!$B$6:$AL$57,MATCH(Inventories!$B$1071,Parameters!$A$6:$A$57,0),MATCH(Inventories!$A1105,Parameters!$B$4:$AL$4,0))</f>
        <v>0</v>
      </c>
      <c r="C1105" t="s">
        <v>8</v>
      </c>
      <c r="D1105" s="2"/>
      <c r="E1105" s="2"/>
      <c r="F1105" s="2"/>
      <c r="G1105" s="2"/>
      <c r="H1105" s="2"/>
      <c r="I1105" s="2"/>
      <c r="J1105" s="2"/>
      <c r="K1105" s="2"/>
      <c r="L1105" s="2"/>
    </row>
    <row r="1106" spans="1:15" customFormat="1" ht="16" x14ac:dyDescent="0.2">
      <c r="A1106" t="s">
        <v>352</v>
      </c>
      <c r="B1106" s="2">
        <f>INDEX(Parameters!$B$6:$AL$57,MATCH(Inventories!$B$1071,Parameters!$A$6:$A$57,0),MATCH(Inventories!$A1106,Parameters!$B$4:$AL$4,0))</f>
        <v>0</v>
      </c>
      <c r="C1106" t="s">
        <v>8</v>
      </c>
      <c r="D1106" s="2"/>
      <c r="E1106" s="2"/>
      <c r="F1106" s="2"/>
      <c r="G1106" s="2"/>
      <c r="H1106" s="2"/>
      <c r="I1106" s="2"/>
      <c r="J1106" s="2"/>
      <c r="K1106" s="2"/>
      <c r="L1106" s="2"/>
    </row>
    <row r="1107" spans="1:15" customFormat="1" ht="16" x14ac:dyDescent="0.2">
      <c r="A1107" t="s">
        <v>353</v>
      </c>
      <c r="B1107" s="2">
        <f>INDEX(Parameters!$B$6:$AL$57,MATCH(Inventories!$B$1071,Parameters!$A$6:$A$57,0),MATCH(Inventories!$A1107,Parameters!$B$4:$AL$4,0))</f>
        <v>0</v>
      </c>
      <c r="C1107" t="s">
        <v>8</v>
      </c>
      <c r="D1107" s="2"/>
      <c r="E1107" s="2"/>
      <c r="F1107" s="2"/>
      <c r="G1107" s="2"/>
      <c r="H1107" s="2"/>
      <c r="I1107" s="2"/>
      <c r="J1107" s="2"/>
      <c r="K1107" s="2"/>
      <c r="L1107" s="2"/>
    </row>
    <row r="1108" spans="1:15" customFormat="1" ht="16" x14ac:dyDescent="0.2">
      <c r="A1108" t="s">
        <v>367</v>
      </c>
      <c r="B1108" s="2">
        <f>INDEX(Parameters!$B$6:$AL$57,MATCH(Inventories!$B$1071,Parameters!$A$6:$A$57,0),MATCH(Inventories!$A1108,Parameters!$B$4:$AL$4,0))</f>
        <v>0</v>
      </c>
      <c r="C1108" t="s">
        <v>338</v>
      </c>
      <c r="D1108" s="2"/>
      <c r="E1108" s="2"/>
      <c r="F1108" s="2"/>
      <c r="G1108" s="2"/>
      <c r="H1108" s="2"/>
      <c r="I1108" s="2"/>
      <c r="J1108" s="2"/>
      <c r="K1108" s="2"/>
      <c r="L1108" s="2"/>
    </row>
    <row r="1109" spans="1:15" customFormat="1" ht="16" x14ac:dyDescent="0.2">
      <c r="A1109" t="s">
        <v>368</v>
      </c>
      <c r="B1109" s="2">
        <f>INDEX(Parameters!$B$6:$AL$57,MATCH(Inventories!$B$1071,Parameters!$A$6:$A$57,0),MATCH(Inventories!$A1109,Parameters!$B$4:$AL$4,0))</f>
        <v>1.3</v>
      </c>
      <c r="C1109" t="s">
        <v>338</v>
      </c>
      <c r="D1109" s="2"/>
      <c r="E1109" s="2"/>
      <c r="F1109" s="2"/>
      <c r="G1109" s="2"/>
      <c r="H1109" s="2"/>
      <c r="I1109" s="2"/>
      <c r="J1109" s="2"/>
      <c r="K1109" s="2"/>
      <c r="L1109" s="2"/>
    </row>
    <row r="1110" spans="1:15" customFormat="1" ht="16" x14ac:dyDescent="0.2">
      <c r="A1110" t="s">
        <v>369</v>
      </c>
      <c r="B1110" s="2">
        <f>INDEX(Parameters!$B$6:$AL$57,MATCH(Inventories!$B$1071,Parameters!$A$6:$A$57,0),MATCH(Inventories!$A1110,Parameters!$B$4:$AL$4,0))</f>
        <v>1.125</v>
      </c>
      <c r="C1110" t="s">
        <v>338</v>
      </c>
      <c r="D1110" s="2"/>
      <c r="E1110" s="2"/>
      <c r="F1110" s="2"/>
      <c r="G1110" s="2"/>
      <c r="H1110" s="2"/>
      <c r="I1110" s="2"/>
      <c r="J1110" s="2"/>
      <c r="K1110" s="2"/>
      <c r="L1110" s="2"/>
    </row>
    <row r="1111" spans="1:15" customFormat="1" ht="16" x14ac:dyDescent="0.2">
      <c r="A1111" t="s">
        <v>370</v>
      </c>
      <c r="B1111" s="2">
        <f>INDEX(Parameters!$B$6:$AL$57,MATCH(Inventories!$B$1071,Parameters!$A$6:$A$57,0),MATCH(Inventories!$A1111,Parameters!$B$4:$AL$4,0))</f>
        <v>5.2</v>
      </c>
      <c r="C1111" t="s">
        <v>338</v>
      </c>
      <c r="D1111" s="2"/>
      <c r="E1111" s="2"/>
      <c r="F1111" s="2"/>
      <c r="G1111" s="2"/>
      <c r="H1111" s="2"/>
      <c r="I1111" s="2"/>
      <c r="J1111" s="2"/>
      <c r="K1111" s="2"/>
      <c r="L1111" s="2"/>
    </row>
    <row r="1112" spans="1:15" customFormat="1" ht="16" x14ac:dyDescent="0.2">
      <c r="A1112" t="s">
        <v>371</v>
      </c>
      <c r="B1112" s="2">
        <f>INDEX(Parameters!$B$6:$AL$57,MATCH(Inventories!$B$1071,Parameters!$A$6:$A$57,0),MATCH(Inventories!$A1112,Parameters!$B$4:$AL$4,0))</f>
        <v>2.25</v>
      </c>
      <c r="C1112" t="s">
        <v>338</v>
      </c>
      <c r="D1112" s="2"/>
      <c r="E1112" s="2"/>
      <c r="F1112" s="2"/>
      <c r="G1112" s="2"/>
      <c r="H1112" s="2"/>
      <c r="I1112" s="2"/>
      <c r="J1112" s="2"/>
      <c r="K1112" s="2"/>
      <c r="L1112" s="2"/>
    </row>
    <row r="1113" spans="1:15" customFormat="1" ht="16" x14ac:dyDescent="0.2">
      <c r="A1113" t="s">
        <v>346</v>
      </c>
      <c r="B1113" s="29">
        <f>INDEX(Parameters!$B$6:$AL$57,MATCH(Inventories!$B$1071,Parameters!$A$6:$A$57,0),MATCH(Inventories!$A1113,Parameters!$B$4:$AL$4,0))</f>
        <v>0</v>
      </c>
      <c r="C1113" t="s">
        <v>347</v>
      </c>
      <c r="D1113" s="2"/>
      <c r="E1113" s="2"/>
      <c r="F1113" s="2"/>
      <c r="G1113" s="2"/>
      <c r="H1113" s="2"/>
      <c r="I1113" s="2"/>
      <c r="J1113" s="2"/>
      <c r="K1113" s="2"/>
      <c r="L1113" s="2"/>
    </row>
    <row r="1114" spans="1:15" customFormat="1" ht="16" x14ac:dyDescent="0.2">
      <c r="A1114" t="s">
        <v>345</v>
      </c>
      <c r="B1114" s="2">
        <f>INDEX(Parameters!$B$6:$AL$57,MATCH(Inventories!$B$1071,Parameters!$A$6:$A$57,0),MATCH(Inventories!$A1114,Parameters!$B$4:$AL$4,0))</f>
        <v>0</v>
      </c>
      <c r="C1114" t="s">
        <v>347</v>
      </c>
      <c r="D1114" s="2"/>
      <c r="E1114" s="2"/>
      <c r="F1114" s="2"/>
      <c r="G1114" s="2"/>
      <c r="H1114" s="2"/>
      <c r="I1114" s="2"/>
      <c r="J1114" s="2"/>
      <c r="K1114" s="2"/>
      <c r="L1114" s="2"/>
    </row>
    <row r="1115" spans="1:15" customFormat="1" ht="16" x14ac:dyDescent="0.2">
      <c r="A1115" t="s">
        <v>10</v>
      </c>
      <c r="B1115" s="3"/>
    </row>
    <row r="1116" spans="1:15" x14ac:dyDescent="0.2">
      <c r="A1116" s="17" t="s">
        <v>11</v>
      </c>
      <c r="B1116" s="18" t="s">
        <v>12</v>
      </c>
      <c r="C1116" s="17" t="s">
        <v>3</v>
      </c>
      <c r="D1116" s="17" t="s">
        <v>13</v>
      </c>
      <c r="E1116" s="17" t="s">
        <v>8</v>
      </c>
      <c r="F1116" s="17" t="s">
        <v>6</v>
      </c>
      <c r="G1116" s="17" t="s">
        <v>5</v>
      </c>
      <c r="H1116" s="17" t="s">
        <v>153</v>
      </c>
      <c r="I1116" s="17" t="s">
        <v>181</v>
      </c>
      <c r="J1116" s="17" t="s">
        <v>182</v>
      </c>
      <c r="K1116" s="17" t="s">
        <v>183</v>
      </c>
      <c r="L1116" s="17" t="s">
        <v>184</v>
      </c>
    </row>
    <row r="1117" spans="1:15" customFormat="1" ht="16" x14ac:dyDescent="0.2">
      <c r="A1117" t="s">
        <v>302</v>
      </c>
      <c r="B1117" s="3">
        <v>1</v>
      </c>
      <c r="C1117" t="s">
        <v>18</v>
      </c>
      <c r="D1117" s="2"/>
      <c r="E1117" t="s">
        <v>17</v>
      </c>
      <c r="F1117" t="s">
        <v>19</v>
      </c>
      <c r="G1117" s="3" t="s">
        <v>1</v>
      </c>
      <c r="H1117" t="s">
        <v>213</v>
      </c>
      <c r="M1117" s="2"/>
    </row>
    <row r="1118" spans="1:15" s="4" customFormat="1" ht="16" x14ac:dyDescent="0.2">
      <c r="A1118" s="4" t="s">
        <v>113</v>
      </c>
      <c r="B1118" s="19">
        <f>((B1102+(1+B1105))/B1081)/(B1084/1000)</f>
        <v>4.9295774647887321E-4</v>
      </c>
      <c r="C1118" s="4" t="s">
        <v>114</v>
      </c>
      <c r="E1118" s="4" t="s">
        <v>8</v>
      </c>
      <c r="F1118" s="4" t="s">
        <v>23</v>
      </c>
      <c r="G1118" s="4" t="s">
        <v>115</v>
      </c>
      <c r="H1118"/>
      <c r="I1118" s="4">
        <v>5</v>
      </c>
      <c r="J1118" s="20">
        <f>B1118</f>
        <v>4.9295774647887321E-4</v>
      </c>
      <c r="K1118" s="6">
        <f>((B1103+(1+B1106))/B1083)/(B1086/1000)</f>
        <v>8.4269662921348325E-5</v>
      </c>
      <c r="L1118" s="6">
        <f>((B1104+(1+B1107))/B1082)/(B1085/1000)</f>
        <v>5.8974358974358976E-3</v>
      </c>
      <c r="O1118" s="5"/>
    </row>
    <row r="1119" spans="1:15" customFormat="1" ht="16" x14ac:dyDescent="0.2">
      <c r="A1119" t="s">
        <v>196</v>
      </c>
      <c r="B1119" s="21">
        <f>(8/B1081)/(B1084/1000)</f>
        <v>2.8169014084507049E-4</v>
      </c>
      <c r="C1119" t="s">
        <v>18</v>
      </c>
      <c r="D1119" s="2"/>
      <c r="E1119" t="s">
        <v>9</v>
      </c>
      <c r="F1119" t="s">
        <v>23</v>
      </c>
      <c r="G1119" t="s">
        <v>197</v>
      </c>
      <c r="H1119" t="s">
        <v>365</v>
      </c>
      <c r="I1119">
        <v>5</v>
      </c>
      <c r="J1119" s="20">
        <f>B1119</f>
        <v>2.8169014084507049E-4</v>
      </c>
      <c r="K1119" s="3">
        <f>(8/B1083)/(B1086/1000)</f>
        <v>1.1235955056179777E-4</v>
      </c>
      <c r="L1119" s="3">
        <f>(8/B1082)/(B1085/1000)</f>
        <v>1.0256410256410256E-3</v>
      </c>
      <c r="M1119" s="2"/>
    </row>
    <row r="1120" spans="1:15" customFormat="1" ht="16" x14ac:dyDescent="0.2">
      <c r="A1120" s="2" t="s">
        <v>160</v>
      </c>
      <c r="B1120" s="19">
        <f>1/120</f>
        <v>8.3333333333333332E-3</v>
      </c>
      <c r="C1120" s="4" t="s">
        <v>18</v>
      </c>
      <c r="D1120" s="2"/>
      <c r="E1120" s="4" t="s">
        <v>9</v>
      </c>
      <c r="F1120" s="4" t="s">
        <v>23</v>
      </c>
      <c r="G1120" s="2" t="s">
        <v>161</v>
      </c>
      <c r="M1120" s="2"/>
    </row>
    <row r="1121" spans="1:13" customFormat="1" ht="16" x14ac:dyDescent="0.2">
      <c r="A1121" s="2" t="s">
        <v>191</v>
      </c>
      <c r="B1121" s="3">
        <f>((B1096+(1+B1099))/B1081)/(B1084/1000)</f>
        <v>1.0563380281690141E-4</v>
      </c>
      <c r="C1121" s="2" t="s">
        <v>114</v>
      </c>
      <c r="D1121" s="2"/>
      <c r="E1121" t="s">
        <v>142</v>
      </c>
      <c r="F1121" t="s">
        <v>23</v>
      </c>
      <c r="G1121" t="s">
        <v>192</v>
      </c>
      <c r="I1121">
        <v>5</v>
      </c>
      <c r="J1121" s="20">
        <f>B1121</f>
        <v>1.0563380281690141E-4</v>
      </c>
      <c r="K1121" s="3">
        <f>((B1097+(1+B1100))/B1083)/(B1086/1000)</f>
        <v>2.8089887640449443E-5</v>
      </c>
      <c r="L1121" s="3">
        <f>((B1098+(1+B1101))/B1082)/(B1085/1000)</f>
        <v>7.6923076923076923E-4</v>
      </c>
      <c r="M1121" s="2"/>
    </row>
    <row r="1122" spans="1:13" customFormat="1" ht="16" x14ac:dyDescent="0.2">
      <c r="A1122" t="s">
        <v>390</v>
      </c>
      <c r="B1122" s="3">
        <f>(B1111/B1081)/(B1084/1000)</f>
        <v>1.830985915492958E-4</v>
      </c>
      <c r="C1122" t="s">
        <v>114</v>
      </c>
      <c r="D1122" s="2"/>
      <c r="E1122" t="s">
        <v>9</v>
      </c>
      <c r="F1122" t="s">
        <v>23</v>
      </c>
      <c r="G1122" t="s">
        <v>391</v>
      </c>
      <c r="J1122" s="3"/>
      <c r="K1122" s="3"/>
      <c r="L1122" s="3"/>
      <c r="M1122" s="2"/>
    </row>
    <row r="1123" spans="1:13" customFormat="1" ht="16" x14ac:dyDescent="0.2">
      <c r="A1123" t="s">
        <v>187</v>
      </c>
      <c r="B1123" s="3">
        <f>(B1112/B1081)/(B1084/1000)</f>
        <v>7.9225352112676067E-5</v>
      </c>
      <c r="C1123" t="s">
        <v>114</v>
      </c>
      <c r="D1123" s="2"/>
      <c r="E1123" t="s">
        <v>9</v>
      </c>
      <c r="F1123" t="s">
        <v>23</v>
      </c>
      <c r="G1123" t="s">
        <v>188</v>
      </c>
      <c r="J1123" s="3"/>
      <c r="K1123" s="3"/>
      <c r="L1123" s="3"/>
      <c r="M1123" s="2"/>
    </row>
    <row r="1124" spans="1:13" customFormat="1" ht="16" x14ac:dyDescent="0.2">
      <c r="A1124" t="s">
        <v>185</v>
      </c>
      <c r="B1124" s="3">
        <f>(B1110/B1081)/(B1084/1000)</f>
        <v>3.9612676056338034E-5</v>
      </c>
      <c r="C1124" t="s">
        <v>114</v>
      </c>
      <c r="D1124" s="2"/>
      <c r="E1124" t="s">
        <v>9</v>
      </c>
      <c r="F1124" t="s">
        <v>23</v>
      </c>
      <c r="G1124" t="s">
        <v>186</v>
      </c>
      <c r="J1124" s="3"/>
      <c r="K1124" s="3"/>
      <c r="L1124" s="3"/>
      <c r="M1124" s="2"/>
    </row>
    <row r="1125" spans="1:13" customFormat="1" ht="16" x14ac:dyDescent="0.2">
      <c r="A1125" t="s">
        <v>189</v>
      </c>
      <c r="B1125" s="3">
        <f>(B1109/B1081)/(B1084/1000)</f>
        <v>4.5774647887323949E-5</v>
      </c>
      <c r="C1125" t="s">
        <v>114</v>
      </c>
      <c r="D1125" s="2"/>
      <c r="E1125" t="s">
        <v>9</v>
      </c>
      <c r="F1125" t="s">
        <v>23</v>
      </c>
      <c r="G1125" t="s">
        <v>190</v>
      </c>
      <c r="J1125" s="3"/>
      <c r="K1125" s="3"/>
      <c r="L1125" s="3"/>
      <c r="M1125" s="2"/>
    </row>
    <row r="1126" spans="1:13" customFormat="1" ht="16" x14ac:dyDescent="0.2">
      <c r="A1126" t="s">
        <v>98</v>
      </c>
      <c r="B1126" s="3">
        <f>B1120*9/1000</f>
        <v>7.4999999999999993E-5</v>
      </c>
      <c r="D1126" s="2" t="s">
        <v>117</v>
      </c>
      <c r="E1126" t="s">
        <v>94</v>
      </c>
      <c r="F1126" t="s">
        <v>15</v>
      </c>
      <c r="H1126" t="s">
        <v>366</v>
      </c>
      <c r="J1126" s="3"/>
      <c r="K1126" s="3"/>
      <c r="L1126" s="3"/>
      <c r="M1126" s="2"/>
    </row>
    <row r="1127" spans="1:13" customFormat="1" ht="16" x14ac:dyDescent="0.2">
      <c r="B1127" s="3"/>
    </row>
    <row r="1128" spans="1:13" x14ac:dyDescent="0.2">
      <c r="A1128" s="17" t="s">
        <v>2</v>
      </c>
      <c r="B1128" s="17" t="s">
        <v>231</v>
      </c>
    </row>
    <row r="1129" spans="1:13" customFormat="1" ht="16" x14ac:dyDescent="0.2">
      <c r="A1129" s="2" t="s">
        <v>3</v>
      </c>
      <c r="B1129" s="2" t="s">
        <v>18</v>
      </c>
      <c r="C1129" s="2"/>
      <c r="D1129" s="2"/>
      <c r="E1129" s="2"/>
      <c r="F1129" s="2"/>
      <c r="G1129" s="2"/>
      <c r="H1129" s="2"/>
      <c r="I1129" s="2"/>
      <c r="J1129" s="2"/>
      <c r="K1129" s="2"/>
      <c r="L1129" s="2"/>
    </row>
    <row r="1130" spans="1:13" customFormat="1" ht="16" x14ac:dyDescent="0.2">
      <c r="A1130" s="2" t="s">
        <v>4</v>
      </c>
      <c r="B1130" s="2">
        <v>1</v>
      </c>
      <c r="C1130" s="2"/>
      <c r="D1130" s="2"/>
      <c r="E1130" s="2"/>
      <c r="F1130" s="2"/>
      <c r="G1130" s="2"/>
      <c r="H1130" s="2"/>
      <c r="I1130" s="2"/>
      <c r="J1130" s="2"/>
      <c r="K1130" s="2"/>
      <c r="L1130" s="2"/>
    </row>
    <row r="1131" spans="1:13" customFormat="1" ht="16" x14ac:dyDescent="0.2">
      <c r="A1131" s="2" t="s">
        <v>5</v>
      </c>
      <c r="B1131" s="2" t="s">
        <v>1</v>
      </c>
      <c r="C1131" s="2"/>
      <c r="D1131" s="2"/>
      <c r="E1131" s="2"/>
      <c r="F1131" s="2"/>
      <c r="G1131" s="2"/>
      <c r="H1131" s="2"/>
      <c r="I1131" s="2"/>
      <c r="J1131" s="2"/>
    </row>
    <row r="1132" spans="1:13" customFormat="1" ht="16" x14ac:dyDescent="0.2">
      <c r="A1132" s="2" t="s">
        <v>6</v>
      </c>
      <c r="B1132" s="2" t="s">
        <v>7</v>
      </c>
      <c r="C1132" s="2"/>
      <c r="D1132" s="2"/>
      <c r="E1132" s="2"/>
      <c r="F1132" s="2"/>
      <c r="G1132" s="2"/>
      <c r="H1132" s="2"/>
      <c r="I1132" s="2"/>
      <c r="J1132" s="2"/>
      <c r="K1132" s="2"/>
      <c r="L1132" s="2"/>
    </row>
    <row r="1133" spans="1:13" customFormat="1" ht="16" x14ac:dyDescent="0.2">
      <c r="A1133" s="2" t="s">
        <v>8</v>
      </c>
      <c r="B1133" s="2" t="s">
        <v>17</v>
      </c>
      <c r="C1133" s="2"/>
      <c r="D1133" s="2"/>
      <c r="E1133" s="2"/>
      <c r="F1133" s="2"/>
      <c r="G1133" s="2"/>
      <c r="H1133" s="2"/>
      <c r="I1133" s="2"/>
      <c r="J1133" s="2"/>
      <c r="K1133" s="2"/>
      <c r="L1133" s="2"/>
    </row>
    <row r="1134" spans="1:13" customFormat="1" ht="16" x14ac:dyDescent="0.2">
      <c r="A1134" t="s">
        <v>354</v>
      </c>
      <c r="B1134" s="2">
        <f>INDEX(Parameters!$B$6:$AL$57,MATCH(Inventories!$B$1128,Parameters!$A$6:$A$57,0),MATCH(Inventories!$A1134,Parameters!$B$4:$AL$4,0))</f>
        <v>20</v>
      </c>
      <c r="C1134" t="s">
        <v>314</v>
      </c>
      <c r="D1134" s="2"/>
      <c r="E1134" s="2"/>
      <c r="F1134" s="2"/>
      <c r="G1134" s="2"/>
      <c r="H1134" s="2"/>
      <c r="I1134" s="2"/>
      <c r="J1134" s="2"/>
      <c r="K1134" s="2"/>
      <c r="L1134" s="2"/>
    </row>
    <row r="1135" spans="1:13" customFormat="1" ht="16" x14ac:dyDescent="0.2">
      <c r="A1135" t="s">
        <v>355</v>
      </c>
      <c r="B1135" s="2">
        <f>INDEX(Parameters!$B$6:$AL$57,MATCH(Inventories!$B$1128,Parameters!$A$6:$A$57,0),MATCH(Inventories!$A1135,Parameters!$B$4:$AL$4,0))</f>
        <v>9</v>
      </c>
      <c r="C1135" t="s">
        <v>314</v>
      </c>
      <c r="D1135" s="2"/>
      <c r="E1135" s="2"/>
      <c r="F1135" s="2"/>
      <c r="G1135" s="2"/>
      <c r="H1135" s="2"/>
      <c r="I1135" s="2"/>
      <c r="J1135" s="2"/>
      <c r="K1135" s="2"/>
      <c r="L1135" s="2"/>
    </row>
    <row r="1136" spans="1:13" customFormat="1" ht="16" x14ac:dyDescent="0.2">
      <c r="A1136" t="s">
        <v>356</v>
      </c>
      <c r="B1136" s="2">
        <f>INDEX(Parameters!$B$6:$AL$57,MATCH(Inventories!$B$1128,Parameters!$A$6:$A$57,0),MATCH(Inventories!$A1136,Parameters!$B$4:$AL$4,0))</f>
        <v>92</v>
      </c>
      <c r="C1136" t="s">
        <v>314</v>
      </c>
      <c r="D1136" s="2"/>
      <c r="E1136" s="2"/>
      <c r="F1136" s="2"/>
      <c r="G1136" s="2"/>
      <c r="H1136" s="2"/>
      <c r="I1136" s="2"/>
      <c r="J1136" s="2"/>
      <c r="K1136" s="2"/>
      <c r="L1136" s="2"/>
    </row>
    <row r="1137" spans="1:12" customFormat="1" ht="16" x14ac:dyDescent="0.2">
      <c r="A1137" t="s">
        <v>318</v>
      </c>
      <c r="B1137" s="24">
        <f>INDEX(Parameters!$B$6:$AL$57,MATCH(Inventories!$B$1128,Parameters!$A$6:$A$57,0),MATCH(Inventories!$A1137,Parameters!$B$4:$AL$4,0))</f>
        <v>100000</v>
      </c>
      <c r="C1137" t="s">
        <v>315</v>
      </c>
      <c r="D1137" s="2"/>
      <c r="E1137" s="2"/>
      <c r="F1137" s="2"/>
      <c r="G1137" s="2"/>
      <c r="H1137" s="2"/>
      <c r="I1137" s="2"/>
      <c r="J1137" s="2"/>
      <c r="K1137" s="2"/>
      <c r="L1137" s="2"/>
    </row>
    <row r="1138" spans="1:12" customFormat="1" ht="16" x14ac:dyDescent="0.2">
      <c r="A1138" t="s">
        <v>319</v>
      </c>
      <c r="B1138" s="24">
        <f>INDEX(Parameters!$B$6:$AL$57,MATCH(Inventories!$B$1128,Parameters!$A$6:$A$57,0),MATCH(Inventories!$A1138,Parameters!$B$4:$AL$4,0))</f>
        <v>50000</v>
      </c>
      <c r="C1138" t="s">
        <v>315</v>
      </c>
      <c r="D1138" s="2"/>
      <c r="E1138" s="2"/>
      <c r="F1138" s="2"/>
      <c r="G1138" s="2"/>
      <c r="H1138" s="2"/>
      <c r="I1138" s="2"/>
      <c r="J1138" s="2"/>
      <c r="K1138" s="2"/>
      <c r="L1138" s="2"/>
    </row>
    <row r="1139" spans="1:12" customFormat="1" ht="16" x14ac:dyDescent="0.2">
      <c r="A1139" t="s">
        <v>320</v>
      </c>
      <c r="B1139" s="24">
        <f>INDEX(Parameters!$B$6:$AL$57,MATCH(Inventories!$B$1128,Parameters!$A$6:$A$57,0),MATCH(Inventories!$A1139,Parameters!$B$4:$AL$4,0))</f>
        <v>200000</v>
      </c>
      <c r="C1139" t="s">
        <v>315</v>
      </c>
      <c r="D1139" s="2"/>
      <c r="E1139" s="2"/>
      <c r="F1139" s="2"/>
      <c r="G1139" s="2"/>
      <c r="H1139" s="2"/>
      <c r="I1139" s="2"/>
      <c r="J1139" s="2"/>
      <c r="K1139" s="2"/>
      <c r="L1139" s="2"/>
    </row>
    <row r="1140" spans="1:12" customFormat="1" ht="16" x14ac:dyDescent="0.2">
      <c r="A1140" t="s">
        <v>321</v>
      </c>
      <c r="B1140" s="2">
        <f>INDEX(Parameters!$B$6:$AL$57,MATCH(Inventories!$B$1128,Parameters!$A$6:$A$57,0),MATCH(Inventories!$A1140,Parameters!$B$4:$AL$4,0))</f>
        <v>1300</v>
      </c>
      <c r="C1140" t="s">
        <v>316</v>
      </c>
      <c r="D1140" s="2"/>
      <c r="E1140" s="2"/>
      <c r="F1140" s="2"/>
      <c r="G1140" s="2"/>
      <c r="H1140" s="2"/>
      <c r="I1140" s="2"/>
      <c r="J1140" s="2"/>
      <c r="K1140" s="2"/>
      <c r="L1140" s="2"/>
    </row>
    <row r="1141" spans="1:12" customFormat="1" ht="16" x14ac:dyDescent="0.2">
      <c r="A1141" t="s">
        <v>322</v>
      </c>
      <c r="B1141" s="2">
        <f>INDEX(Parameters!$B$6:$AL$57,MATCH(Inventories!$B$1128,Parameters!$A$6:$A$57,0),MATCH(Inventories!$A1141,Parameters!$B$4:$AL$4,0))</f>
        <v>800</v>
      </c>
      <c r="C1141" t="s">
        <v>316</v>
      </c>
      <c r="D1141" s="2"/>
      <c r="E1141" s="2"/>
      <c r="F1141" s="2"/>
      <c r="G1141" s="2"/>
      <c r="H1141" s="2"/>
      <c r="I1141" s="2"/>
      <c r="J1141" s="2"/>
      <c r="K1141" s="2"/>
      <c r="L1141" s="2"/>
    </row>
    <row r="1142" spans="1:12" customFormat="1" ht="16" x14ac:dyDescent="0.2">
      <c r="A1142" t="s">
        <v>323</v>
      </c>
      <c r="B1142" s="2">
        <f>INDEX(Parameters!$B$6:$AL$57,MATCH(Inventories!$B$1128,Parameters!$A$6:$A$57,0),MATCH(Inventories!$A1142,Parameters!$B$4:$AL$4,0))</f>
        <v>1530</v>
      </c>
      <c r="C1142" t="s">
        <v>316</v>
      </c>
      <c r="D1142" s="2"/>
      <c r="E1142" s="2"/>
      <c r="F1142" s="2"/>
      <c r="G1142" s="2"/>
      <c r="H1142" s="2"/>
      <c r="I1142" s="2"/>
      <c r="J1142" s="2"/>
      <c r="K1142" s="2"/>
      <c r="L1142" s="2"/>
    </row>
    <row r="1143" spans="1:12" customFormat="1" ht="16" x14ac:dyDescent="0.2">
      <c r="A1143" t="s">
        <v>342</v>
      </c>
      <c r="B1143" s="2">
        <f>INDEX(Parameters!$B$6:$AL$57,MATCH(Inventories!$B$1128,Parameters!$A$6:$A$57,0),MATCH(Inventories!$A1143,Parameters!$B$4:$AL$4,0))</f>
        <v>14</v>
      </c>
      <c r="C1143" t="s">
        <v>338</v>
      </c>
      <c r="D1143" s="2"/>
      <c r="E1143" s="2"/>
      <c r="F1143" s="2"/>
      <c r="G1143" s="2"/>
      <c r="H1143" s="2"/>
      <c r="I1143" s="2"/>
      <c r="J1143" s="2"/>
      <c r="K1143" s="2"/>
      <c r="L1143" s="2"/>
    </row>
    <row r="1144" spans="1:12" customFormat="1" ht="16" x14ac:dyDescent="0.2">
      <c r="A1144" t="s">
        <v>343</v>
      </c>
      <c r="B1144" s="2">
        <f>INDEX(Parameters!$B$6:$AL$57,MATCH(Inventories!$B$1128,Parameters!$A$6:$A$57,0),MATCH(Inventories!$A1144,Parameters!$B$4:$AL$4,0))</f>
        <v>6</v>
      </c>
      <c r="C1144" t="s">
        <v>338</v>
      </c>
      <c r="D1144" s="2"/>
      <c r="E1144" s="2"/>
      <c r="F1144" s="2"/>
      <c r="G1144" s="2"/>
      <c r="H1144" s="2"/>
      <c r="I1144" s="2"/>
      <c r="J1144" s="2"/>
      <c r="K1144" s="2"/>
      <c r="L1144" s="2"/>
    </row>
    <row r="1145" spans="1:12" customFormat="1" ht="16" x14ac:dyDescent="0.2">
      <c r="A1145" t="s">
        <v>344</v>
      </c>
      <c r="B1145" s="2">
        <f>INDEX(Parameters!$B$6:$AL$57,MATCH(Inventories!$B$1128,Parameters!$A$6:$A$57,0),MATCH(Inventories!$A1145,Parameters!$B$4:$AL$4,0))</f>
        <v>65</v>
      </c>
      <c r="C1145" t="s">
        <v>338</v>
      </c>
      <c r="D1145" s="2"/>
      <c r="E1145" s="2"/>
      <c r="F1145" s="2"/>
      <c r="G1145" s="2"/>
      <c r="H1145" s="2"/>
      <c r="I1145" s="2"/>
      <c r="J1145" s="2"/>
      <c r="K1145" s="2"/>
      <c r="L1145" s="2"/>
    </row>
    <row r="1146" spans="1:12" customFormat="1" ht="16" x14ac:dyDescent="0.2">
      <c r="A1146" t="s">
        <v>335</v>
      </c>
      <c r="B1146" s="2">
        <f>INDEX(Parameters!$B$6:$AL$57,MATCH(Inventories!$B$1128,Parameters!$A$6:$A$57,0),MATCH(Inventories!$A1146,Parameters!$B$4:$AL$4,0))</f>
        <v>10</v>
      </c>
      <c r="C1146" t="s">
        <v>338</v>
      </c>
      <c r="D1146" s="2"/>
      <c r="E1146" s="2"/>
      <c r="F1146" s="2"/>
      <c r="G1146" s="2"/>
      <c r="H1146" s="2"/>
      <c r="I1146" s="2"/>
      <c r="J1146" s="2"/>
      <c r="K1146" s="2"/>
      <c r="L1146" s="2"/>
    </row>
    <row r="1147" spans="1:12" customFormat="1" ht="16" x14ac:dyDescent="0.2">
      <c r="A1147" t="s">
        <v>336</v>
      </c>
      <c r="B1147" s="2">
        <f>INDEX(Parameters!$B$6:$AL$57,MATCH(Inventories!$B$1128,Parameters!$A$6:$A$57,0),MATCH(Inventories!$A1147,Parameters!$B$4:$AL$4,0))</f>
        <v>6</v>
      </c>
      <c r="C1147" t="s">
        <v>338</v>
      </c>
      <c r="D1147" s="2"/>
      <c r="E1147" s="2"/>
      <c r="F1147" s="2"/>
      <c r="G1147" s="2"/>
      <c r="H1147" s="2"/>
      <c r="I1147" s="2"/>
      <c r="J1147" s="2"/>
      <c r="K1147" s="2"/>
      <c r="L1147" s="2"/>
    </row>
    <row r="1148" spans="1:12" customFormat="1" ht="16" x14ac:dyDescent="0.2">
      <c r="A1148" t="s">
        <v>337</v>
      </c>
      <c r="B1148" s="2">
        <f>INDEX(Parameters!$B$6:$AL$57,MATCH(Inventories!$B$1128,Parameters!$A$6:$A$57,0),MATCH(Inventories!$A1148,Parameters!$B$4:$AL$4,0))</f>
        <v>12</v>
      </c>
      <c r="C1148" t="s">
        <v>338</v>
      </c>
      <c r="D1148" s="2"/>
      <c r="E1148" s="2"/>
      <c r="F1148" s="2"/>
      <c r="G1148" s="2"/>
      <c r="H1148" s="2"/>
      <c r="I1148" s="2"/>
      <c r="J1148" s="2"/>
      <c r="K1148" s="2"/>
      <c r="L1148" s="2"/>
    </row>
    <row r="1149" spans="1:12" customFormat="1" ht="16" x14ac:dyDescent="0.2">
      <c r="A1149" t="s">
        <v>346</v>
      </c>
      <c r="B1149" s="26">
        <f>INDEX(Parameters!$B$6:$AL$57,MATCH(Inventories!$B$1128,Parameters!$A$6:$A$57,0),MATCH(Inventories!$A1149,Parameters!$B$4:$AL$4,0))</f>
        <v>7.5811450000000001E-3</v>
      </c>
      <c r="C1149" t="s">
        <v>347</v>
      </c>
      <c r="D1149" s="2"/>
      <c r="E1149" s="2"/>
      <c r="F1149" s="2"/>
      <c r="G1149" s="2"/>
      <c r="H1149" s="2"/>
      <c r="I1149" s="2"/>
      <c r="J1149" s="2"/>
      <c r="K1149" s="2"/>
      <c r="L1149" s="2"/>
    </row>
    <row r="1150" spans="1:12" customFormat="1" ht="16" x14ac:dyDescent="0.2">
      <c r="A1150" t="s">
        <v>345</v>
      </c>
      <c r="B1150" s="2">
        <f>INDEX(Parameters!$B$6:$AL$57,MATCH(Inventories!$B$1128,Parameters!$A$6:$A$57,0),MATCH(Inventories!$A1150,Parameters!$B$4:$AL$4,0))</f>
        <v>5.65099E-4</v>
      </c>
      <c r="C1150" t="s">
        <v>347</v>
      </c>
      <c r="D1150" s="2"/>
      <c r="E1150" s="2"/>
      <c r="F1150" s="2"/>
      <c r="G1150" s="2"/>
      <c r="H1150" s="2"/>
      <c r="I1150" s="2"/>
      <c r="J1150" s="2"/>
      <c r="K1150" s="2"/>
      <c r="L1150" s="2"/>
    </row>
    <row r="1151" spans="1:12" customFormat="1" ht="16" x14ac:dyDescent="0.2">
      <c r="A1151" s="1" t="s">
        <v>10</v>
      </c>
      <c r="B1151" s="2"/>
      <c r="C1151" s="2"/>
      <c r="D1151" s="2"/>
      <c r="E1151" s="2"/>
      <c r="F1151" s="2"/>
      <c r="G1151" s="2"/>
      <c r="H1151" s="2"/>
      <c r="I1151" s="2"/>
      <c r="J1151" s="2"/>
      <c r="K1151" s="2"/>
      <c r="L1151" s="2"/>
    </row>
    <row r="1152" spans="1:12" x14ac:dyDescent="0.2">
      <c r="A1152" s="17" t="s">
        <v>11</v>
      </c>
      <c r="B1152" s="17" t="s">
        <v>12</v>
      </c>
      <c r="C1152" s="17" t="s">
        <v>3</v>
      </c>
      <c r="D1152" s="17" t="s">
        <v>13</v>
      </c>
      <c r="E1152" s="17" t="s">
        <v>8</v>
      </c>
      <c r="F1152" s="17" t="s">
        <v>6</v>
      </c>
      <c r="G1152" s="17" t="s">
        <v>5</v>
      </c>
      <c r="H1152" s="17" t="s">
        <v>153</v>
      </c>
      <c r="I1152" s="17" t="s">
        <v>181</v>
      </c>
      <c r="J1152" s="17" t="s">
        <v>183</v>
      </c>
      <c r="K1152" s="17" t="s">
        <v>184</v>
      </c>
    </row>
    <row r="1153" spans="1:12" customFormat="1" ht="16" x14ac:dyDescent="0.2">
      <c r="A1153" s="2" t="str">
        <f>B1128</f>
        <v>petrol, burned in motorcycle</v>
      </c>
      <c r="B1153" s="2">
        <v>1</v>
      </c>
      <c r="C1153" s="2" t="s">
        <v>18</v>
      </c>
      <c r="D1153" s="2"/>
      <c r="E1153" s="2" t="str">
        <f>B1133</f>
        <v>megajoule</v>
      </c>
      <c r="F1153" s="2" t="s">
        <v>19</v>
      </c>
      <c r="G1153" s="2" t="str">
        <f>B1131</f>
        <v>heat</v>
      </c>
      <c r="H1153" s="2"/>
      <c r="I1153" s="2"/>
      <c r="J1153" s="2"/>
      <c r="K1153" s="2"/>
      <c r="L1153" s="2"/>
    </row>
    <row r="1154" spans="1:12" customFormat="1" ht="16" x14ac:dyDescent="0.2">
      <c r="A1154" t="s">
        <v>121</v>
      </c>
      <c r="B1154" s="25">
        <f>1/42.6</f>
        <v>2.3474178403755867E-2</v>
      </c>
      <c r="C1154" t="s">
        <v>27</v>
      </c>
      <c r="E1154" t="s">
        <v>9</v>
      </c>
      <c r="F1154" t="s">
        <v>23</v>
      </c>
      <c r="G1154" t="s">
        <v>82</v>
      </c>
      <c r="H1154" s="2"/>
      <c r="I1154" s="2"/>
      <c r="J1154" s="2"/>
      <c r="K1154" s="2"/>
    </row>
    <row r="1155" spans="1:12" customFormat="1" ht="16" x14ac:dyDescent="0.2">
      <c r="A1155" s="2" t="s">
        <v>144</v>
      </c>
      <c r="B1155" s="3">
        <f>(B1143/B1137)/(B1140/1000)</f>
        <v>1.0769230769230768E-4</v>
      </c>
      <c r="C1155" t="s">
        <v>114</v>
      </c>
      <c r="E1155" t="s">
        <v>9</v>
      </c>
      <c r="F1155" t="s">
        <v>23</v>
      </c>
      <c r="G1155" t="s">
        <v>145</v>
      </c>
      <c r="H1155" s="2"/>
      <c r="I1155">
        <v>5</v>
      </c>
      <c r="J1155" s="12">
        <f>(B1144/B1139)/(B1142/1000)</f>
        <v>1.9607843137254903E-5</v>
      </c>
      <c r="K1155" s="3">
        <f>(B1145/B1138)/(B1141/1000)</f>
        <v>1.6249999999999999E-3</v>
      </c>
    </row>
    <row r="1156" spans="1:12" customFormat="1" ht="16" x14ac:dyDescent="0.2">
      <c r="A1156" s="2" t="s">
        <v>360</v>
      </c>
      <c r="B1156" s="3">
        <f>(B1146/B1137)/(B1140/1000)</f>
        <v>7.6923076923076926E-5</v>
      </c>
      <c r="C1156" t="s">
        <v>114</v>
      </c>
      <c r="E1156" t="s">
        <v>9</v>
      </c>
      <c r="F1156" t="s">
        <v>23</v>
      </c>
      <c r="G1156" s="2" t="s">
        <v>359</v>
      </c>
      <c r="H1156" s="2" t="s">
        <v>363</v>
      </c>
      <c r="I1156">
        <v>5</v>
      </c>
      <c r="J1156" s="12">
        <f>(B1147/B1139)/(B1142/1000)</f>
        <v>1.9607843137254903E-5</v>
      </c>
      <c r="K1156" s="3">
        <f>(B1148/B1138)/(B1141/1000)</f>
        <v>2.9999999999999997E-4</v>
      </c>
    </row>
    <row r="1157" spans="1:12" customFormat="1" ht="16" x14ac:dyDescent="0.2">
      <c r="A1157" s="2" t="s">
        <v>361</v>
      </c>
      <c r="B1157" s="3">
        <f>(B1146/B1137)/(B1140/1000)</f>
        <v>7.6923076923076926E-5</v>
      </c>
      <c r="C1157" t="s">
        <v>114</v>
      </c>
      <c r="E1157" t="s">
        <v>9</v>
      </c>
      <c r="F1157" t="s">
        <v>23</v>
      </c>
      <c r="G1157" s="2" t="s">
        <v>362</v>
      </c>
      <c r="H1157" s="2" t="s">
        <v>363</v>
      </c>
      <c r="I1157">
        <v>5</v>
      </c>
      <c r="J1157" s="12">
        <f>(B1147/B1139)/(B1142/1000)</f>
        <v>1.9607843137254903E-5</v>
      </c>
      <c r="K1157" s="3">
        <f>(B1148/B1138)/(B1141/1000)</f>
        <v>2.9999999999999997E-4</v>
      </c>
    </row>
    <row r="1158" spans="1:12" customFormat="1" ht="16" x14ac:dyDescent="0.2">
      <c r="A1158" t="s">
        <v>53</v>
      </c>
      <c r="B1158" s="3">
        <f>B1154*3.15</f>
        <v>7.3943661971830985E-2</v>
      </c>
      <c r="D1158" t="s">
        <v>14</v>
      </c>
      <c r="E1158" t="s">
        <v>9</v>
      </c>
      <c r="F1158" t="s">
        <v>15</v>
      </c>
      <c r="H1158" s="2"/>
      <c r="I1158" s="2"/>
      <c r="J1158" s="2"/>
      <c r="K1158" s="2"/>
    </row>
    <row r="1159" spans="1:12" customFormat="1" ht="16" x14ac:dyDescent="0.2">
      <c r="A1159" t="s">
        <v>232</v>
      </c>
      <c r="B1159" s="3">
        <v>8.8450704225352119E-4</v>
      </c>
      <c r="D1159" t="s">
        <v>14</v>
      </c>
      <c r="E1159" t="s">
        <v>9</v>
      </c>
      <c r="F1159" t="s">
        <v>15</v>
      </c>
      <c r="H1159" s="2"/>
      <c r="I1159" s="2"/>
      <c r="J1159" s="2"/>
      <c r="K1159" s="2"/>
    </row>
    <row r="1160" spans="1:12" customFormat="1" ht="16" x14ac:dyDescent="0.2">
      <c r="A1160" t="s">
        <v>77</v>
      </c>
      <c r="B1160" s="3">
        <v>3.7558685446009391E-7</v>
      </c>
      <c r="D1160" t="s">
        <v>14</v>
      </c>
      <c r="E1160" t="s">
        <v>9</v>
      </c>
      <c r="F1160" t="s">
        <v>15</v>
      </c>
      <c r="H1160" s="2"/>
      <c r="I1160" s="2"/>
      <c r="J1160" s="2"/>
      <c r="K1160" s="2"/>
    </row>
    <row r="1161" spans="1:12" customFormat="1" ht="16" x14ac:dyDescent="0.2">
      <c r="A1161" t="s">
        <v>50</v>
      </c>
      <c r="B1161" s="3">
        <v>7.6234099132856199E-7</v>
      </c>
      <c r="D1161" t="s">
        <v>14</v>
      </c>
      <c r="E1161" t="s">
        <v>9</v>
      </c>
      <c r="F1161" t="s">
        <v>15</v>
      </c>
      <c r="H1161" s="2"/>
      <c r="I1161" s="2"/>
      <c r="J1161" s="2"/>
      <c r="K1161" s="2"/>
    </row>
    <row r="1162" spans="1:12" customFormat="1" ht="16" x14ac:dyDescent="0.2">
      <c r="A1162" t="s">
        <v>65</v>
      </c>
      <c r="B1162" s="3">
        <v>1.8797075715851682E-5</v>
      </c>
      <c r="D1162" t="s">
        <v>14</v>
      </c>
      <c r="E1162" t="s">
        <v>9</v>
      </c>
      <c r="F1162" t="s">
        <v>15</v>
      </c>
      <c r="H1162" s="2"/>
      <c r="I1162" s="2"/>
      <c r="J1162" s="2"/>
      <c r="K1162" s="2"/>
    </row>
    <row r="1163" spans="1:12" customFormat="1" ht="16" x14ac:dyDescent="0.2">
      <c r="A1163" t="s">
        <v>54</v>
      </c>
      <c r="B1163" s="3">
        <v>8.3455151885463482E-5</v>
      </c>
      <c r="D1163" t="s">
        <v>14</v>
      </c>
      <c r="E1163" t="s">
        <v>9</v>
      </c>
      <c r="F1163" t="s">
        <v>15</v>
      </c>
      <c r="H1163" s="2"/>
      <c r="I1163" s="2"/>
      <c r="J1163" s="2"/>
      <c r="K1163" s="2"/>
    </row>
    <row r="1164" spans="1:12" customFormat="1" ht="16" x14ac:dyDescent="0.2">
      <c r="A1164" t="s">
        <v>58</v>
      </c>
      <c r="B1164" s="3">
        <v>5.6532558543914833E-7</v>
      </c>
      <c r="D1164" t="s">
        <v>14</v>
      </c>
      <c r="E1164" t="s">
        <v>9</v>
      </c>
      <c r="F1164" t="s">
        <v>15</v>
      </c>
      <c r="H1164" s="2"/>
      <c r="I1164" s="2"/>
      <c r="J1164" s="2"/>
      <c r="K1164" s="2"/>
    </row>
    <row r="1165" spans="1:12" customFormat="1" ht="16" x14ac:dyDescent="0.2">
      <c r="A1165" t="s">
        <v>48</v>
      </c>
      <c r="B1165" s="3">
        <v>5.6532558543914833E-7</v>
      </c>
      <c r="D1165" t="s">
        <v>14</v>
      </c>
      <c r="E1165" t="s">
        <v>9</v>
      </c>
      <c r="F1165" t="s">
        <v>15</v>
      </c>
      <c r="H1165" s="2"/>
      <c r="I1165" s="2"/>
      <c r="J1165" s="2"/>
      <c r="K1165" s="2"/>
    </row>
    <row r="1166" spans="1:12" customFormat="1" ht="16" x14ac:dyDescent="0.2">
      <c r="A1166" t="s">
        <v>69</v>
      </c>
      <c r="B1166" s="3">
        <f>B1149/1000</f>
        <v>7.5811449999999999E-6</v>
      </c>
      <c r="D1166" t="s">
        <v>14</v>
      </c>
      <c r="E1166" t="s">
        <v>9</v>
      </c>
      <c r="F1166" t="s">
        <v>15</v>
      </c>
      <c r="H1166" s="2"/>
      <c r="I1166" s="2"/>
      <c r="J1166" s="2"/>
      <c r="K1166" s="2"/>
    </row>
    <row r="1167" spans="1:12" customFormat="1" ht="16" x14ac:dyDescent="0.2">
      <c r="A1167" t="s">
        <v>233</v>
      </c>
      <c r="B1167" s="3">
        <f>B1150/1000</f>
        <v>5.6509899999999997E-7</v>
      </c>
      <c r="D1167" t="s">
        <v>14</v>
      </c>
      <c r="E1167" t="s">
        <v>9</v>
      </c>
      <c r="F1167" t="s">
        <v>15</v>
      </c>
      <c r="H1167" s="2"/>
      <c r="I1167" s="2"/>
      <c r="J1167" s="2"/>
      <c r="K1167" s="2"/>
    </row>
    <row r="1168" spans="1:12" customFormat="1" ht="16" x14ac:dyDescent="0.2">
      <c r="A1168" t="s">
        <v>234</v>
      </c>
      <c r="B1168" s="3">
        <v>6.1476482081469075E-6</v>
      </c>
      <c r="D1168" t="s">
        <v>14</v>
      </c>
      <c r="E1168" t="s">
        <v>9</v>
      </c>
      <c r="F1168" t="s">
        <v>15</v>
      </c>
      <c r="H1168" s="2"/>
      <c r="I1168" s="2"/>
      <c r="J1168" s="2"/>
      <c r="K1168" s="2"/>
    </row>
    <row r="1169" spans="1:11" customFormat="1" ht="16" x14ac:dyDescent="0.2">
      <c r="A1169" t="s">
        <v>59</v>
      </c>
      <c r="B1169" s="3">
        <v>4.3348801467702544E-7</v>
      </c>
      <c r="D1169" t="s">
        <v>14</v>
      </c>
      <c r="E1169" t="s">
        <v>9</v>
      </c>
      <c r="F1169" t="s">
        <v>15</v>
      </c>
      <c r="H1169" s="2"/>
      <c r="I1169" s="2"/>
      <c r="J1169" s="2"/>
      <c r="K1169" s="2"/>
    </row>
    <row r="1170" spans="1:11" customFormat="1" ht="16" x14ac:dyDescent="0.2">
      <c r="A1170" t="s">
        <v>73</v>
      </c>
      <c r="B1170" s="3">
        <v>8.8328278852685434E-8</v>
      </c>
      <c r="D1170" t="s">
        <v>14</v>
      </c>
      <c r="E1170" t="s">
        <v>9</v>
      </c>
      <c r="F1170" t="s">
        <v>15</v>
      </c>
      <c r="H1170" s="2"/>
      <c r="I1170" s="2"/>
      <c r="J1170" s="2"/>
      <c r="K1170" s="2"/>
    </row>
    <row r="1171" spans="1:11" customFormat="1" ht="16" x14ac:dyDescent="0.2">
      <c r="A1171" t="s">
        <v>51</v>
      </c>
      <c r="B1171" s="3">
        <v>7.1206181721241788E-7</v>
      </c>
      <c r="D1171" t="s">
        <v>14</v>
      </c>
      <c r="E1171" t="s">
        <v>9</v>
      </c>
      <c r="F1171" t="s">
        <v>15</v>
      </c>
      <c r="H1171" s="2"/>
      <c r="I1171" s="2"/>
      <c r="J1171" s="2"/>
      <c r="K1171" s="2"/>
    </row>
    <row r="1172" spans="1:11" customFormat="1" ht="16" x14ac:dyDescent="0.2">
      <c r="A1172" t="s">
        <v>72</v>
      </c>
      <c r="B1172" s="3">
        <v>2.9216276851272876E-7</v>
      </c>
      <c r="D1172" t="s">
        <v>14</v>
      </c>
      <c r="E1172" t="s">
        <v>9</v>
      </c>
      <c r="F1172" t="s">
        <v>15</v>
      </c>
      <c r="H1172" s="2"/>
      <c r="I1172" s="2"/>
      <c r="J1172" s="2"/>
      <c r="K1172" s="2"/>
    </row>
    <row r="1173" spans="1:11" customFormat="1" ht="16" x14ac:dyDescent="0.2">
      <c r="A1173" t="s">
        <v>85</v>
      </c>
      <c r="B1173" s="3">
        <v>2.1878235223511317E-7</v>
      </c>
      <c r="D1173" t="s">
        <v>14</v>
      </c>
      <c r="E1173" t="s">
        <v>9</v>
      </c>
      <c r="F1173" t="s">
        <v>15</v>
      </c>
      <c r="H1173" s="2"/>
      <c r="I1173" s="2"/>
      <c r="J1173" s="2"/>
      <c r="K1173" s="2"/>
    </row>
    <row r="1174" spans="1:11" customFormat="1" ht="16" x14ac:dyDescent="0.2">
      <c r="A1174" t="s">
        <v>235</v>
      </c>
      <c r="B1174" s="3">
        <v>1.5491421214163292E-7</v>
      </c>
      <c r="D1174" t="s">
        <v>14</v>
      </c>
      <c r="E1174" t="s">
        <v>9</v>
      </c>
      <c r="F1174" t="s">
        <v>15</v>
      </c>
      <c r="H1174" s="2"/>
      <c r="I1174" s="2"/>
      <c r="J1174" s="2"/>
      <c r="K1174" s="2"/>
    </row>
    <row r="1175" spans="1:11" customFormat="1" ht="16" x14ac:dyDescent="0.2">
      <c r="A1175" t="s">
        <v>62</v>
      </c>
      <c r="B1175" s="3">
        <v>1.0055834823228804E-7</v>
      </c>
      <c r="D1175" t="s">
        <v>14</v>
      </c>
      <c r="E1175" t="s">
        <v>9</v>
      </c>
      <c r="F1175" t="s">
        <v>15</v>
      </c>
      <c r="H1175" s="2"/>
      <c r="I1175" s="2"/>
      <c r="J1175" s="2"/>
      <c r="K1175" s="2"/>
    </row>
    <row r="1176" spans="1:11" customFormat="1" ht="16" x14ac:dyDescent="0.2">
      <c r="A1176" t="s">
        <v>236</v>
      </c>
      <c r="B1176" s="3">
        <v>9.9199451634554413E-7</v>
      </c>
      <c r="D1176" t="s">
        <v>14</v>
      </c>
      <c r="E1176" t="s">
        <v>9</v>
      </c>
      <c r="F1176" t="s">
        <v>15</v>
      </c>
      <c r="H1176" s="2"/>
      <c r="I1176" s="2"/>
      <c r="J1176" s="2"/>
      <c r="K1176" s="2"/>
    </row>
    <row r="1177" spans="1:11" customFormat="1" ht="16" x14ac:dyDescent="0.2">
      <c r="A1177" t="s">
        <v>86</v>
      </c>
      <c r="B1177" s="3">
        <v>5.1909850033424364E-7</v>
      </c>
      <c r="D1177" t="s">
        <v>14</v>
      </c>
      <c r="E1177" t="s">
        <v>9</v>
      </c>
      <c r="F1177" t="s">
        <v>15</v>
      </c>
      <c r="H1177" s="2"/>
      <c r="I1177" s="2"/>
      <c r="J1177" s="2"/>
      <c r="K1177" s="2"/>
    </row>
    <row r="1178" spans="1:11" customFormat="1" ht="16" x14ac:dyDescent="0.2">
      <c r="A1178" t="s">
        <v>83</v>
      </c>
      <c r="B1178" s="3">
        <v>1.4947862575069847E-8</v>
      </c>
      <c r="D1178" t="s">
        <v>14</v>
      </c>
      <c r="E1178" t="s">
        <v>9</v>
      </c>
      <c r="F1178" t="s">
        <v>15</v>
      </c>
      <c r="H1178" s="2"/>
      <c r="I1178" s="2"/>
      <c r="J1178" s="2"/>
      <c r="K1178" s="2"/>
    </row>
    <row r="1179" spans="1:11" customFormat="1" ht="16" x14ac:dyDescent="0.2">
      <c r="A1179" t="s">
        <v>78</v>
      </c>
      <c r="B1179" s="3">
        <v>1.4920684643115172E-6</v>
      </c>
      <c r="D1179" t="s">
        <v>14</v>
      </c>
      <c r="E1179" t="s">
        <v>9</v>
      </c>
      <c r="F1179" t="s">
        <v>15</v>
      </c>
      <c r="H1179" s="2"/>
      <c r="I1179" s="2"/>
      <c r="J1179" s="2"/>
      <c r="K1179" s="2"/>
    </row>
    <row r="1180" spans="1:11" customFormat="1" ht="16" x14ac:dyDescent="0.2">
      <c r="A1180" t="s">
        <v>80</v>
      </c>
      <c r="B1180" s="3">
        <v>7.3788085256935697E-7</v>
      </c>
      <c r="D1180" t="s">
        <v>14</v>
      </c>
      <c r="E1180" t="s">
        <v>9</v>
      </c>
      <c r="F1180" t="s">
        <v>15</v>
      </c>
      <c r="H1180" s="2"/>
      <c r="I1180" s="2"/>
      <c r="J1180" s="2"/>
      <c r="K1180" s="2"/>
    </row>
    <row r="1181" spans="1:11" customFormat="1" ht="16" x14ac:dyDescent="0.2">
      <c r="A1181" t="s">
        <v>81</v>
      </c>
      <c r="B1181" s="3">
        <v>3.0711063108779858E-7</v>
      </c>
      <c r="D1181" t="s">
        <v>14</v>
      </c>
      <c r="E1181" t="s">
        <v>9</v>
      </c>
      <c r="F1181" t="s">
        <v>15</v>
      </c>
      <c r="H1181" s="2"/>
      <c r="I1181" s="2"/>
      <c r="J1181" s="2"/>
      <c r="K1181" s="2"/>
    </row>
    <row r="1182" spans="1:11" customFormat="1" ht="16" x14ac:dyDescent="0.2">
      <c r="A1182" t="s">
        <v>61</v>
      </c>
      <c r="B1182" s="3">
        <v>2.3101242161471579E-7</v>
      </c>
      <c r="D1182" t="s">
        <v>14</v>
      </c>
      <c r="E1182" t="s">
        <v>9</v>
      </c>
      <c r="F1182" t="s">
        <v>15</v>
      </c>
      <c r="H1182" s="2"/>
      <c r="I1182" s="2"/>
      <c r="J1182" s="2"/>
      <c r="K1182" s="2"/>
    </row>
    <row r="1183" spans="1:11" customFormat="1" ht="16" x14ac:dyDescent="0.2">
      <c r="A1183" t="s">
        <v>45</v>
      </c>
      <c r="B1183" s="3">
        <v>1.0191724483002165E-7</v>
      </c>
      <c r="D1183" t="s">
        <v>14</v>
      </c>
      <c r="E1183" t="s">
        <v>9</v>
      </c>
      <c r="F1183" t="s">
        <v>15</v>
      </c>
      <c r="H1183" s="2"/>
      <c r="I1183" s="2"/>
      <c r="J1183" s="2"/>
      <c r="K1183" s="2"/>
    </row>
    <row r="1184" spans="1:11" customFormat="1" ht="16" x14ac:dyDescent="0.2">
      <c r="A1184" t="s">
        <v>49</v>
      </c>
      <c r="B1184" s="3">
        <v>2.9895725150139694E-8</v>
      </c>
      <c r="D1184" t="s">
        <v>14</v>
      </c>
      <c r="E1184" t="s">
        <v>9</v>
      </c>
      <c r="F1184" t="s">
        <v>15</v>
      </c>
      <c r="H1184" s="2"/>
      <c r="I1184" s="2"/>
      <c r="J1184" s="2"/>
      <c r="K1184" s="2"/>
    </row>
    <row r="1185" spans="1:11" customFormat="1" ht="16" x14ac:dyDescent="0.2">
      <c r="A1185" t="s">
        <v>46</v>
      </c>
      <c r="B1185" s="3">
        <v>8.2892692461750966E-8</v>
      </c>
      <c r="D1185" t="s">
        <v>14</v>
      </c>
      <c r="E1185" t="s">
        <v>9</v>
      </c>
      <c r="F1185" t="s">
        <v>15</v>
      </c>
      <c r="H1185" s="2"/>
      <c r="I1185" s="2"/>
      <c r="J1185" s="2"/>
      <c r="K1185" s="2"/>
    </row>
    <row r="1186" spans="1:11" customFormat="1" ht="16" x14ac:dyDescent="0.2">
      <c r="A1186" t="s">
        <v>66</v>
      </c>
      <c r="B1186" s="3">
        <v>0</v>
      </c>
      <c r="D1186" t="s">
        <v>14</v>
      </c>
      <c r="E1186" t="s">
        <v>9</v>
      </c>
      <c r="F1186" t="s">
        <v>15</v>
      </c>
      <c r="H1186" s="2"/>
      <c r="I1186" s="2"/>
      <c r="J1186" s="2"/>
      <c r="K1186" s="2"/>
    </row>
    <row r="1187" spans="1:11" customFormat="1" ht="16" x14ac:dyDescent="0.2">
      <c r="A1187" t="s">
        <v>47</v>
      </c>
      <c r="B1187" s="3">
        <v>2.5819035356938819E-8</v>
      </c>
      <c r="D1187" t="s">
        <v>14</v>
      </c>
      <c r="E1187" t="s">
        <v>9</v>
      </c>
      <c r="F1187" t="s">
        <v>15</v>
      </c>
      <c r="H1187" s="2"/>
      <c r="I1187" s="2"/>
      <c r="J1187" s="2"/>
      <c r="K1187" s="2"/>
    </row>
    <row r="1188" spans="1:11" customFormat="1" ht="16" x14ac:dyDescent="0.2">
      <c r="A1188" t="s">
        <v>76</v>
      </c>
      <c r="B1188" s="3">
        <v>1.3724855637109585E-7</v>
      </c>
      <c r="D1188" t="s">
        <v>14</v>
      </c>
      <c r="E1188" t="s">
        <v>9</v>
      </c>
      <c r="F1188" t="s">
        <v>15</v>
      </c>
      <c r="H1188" s="2"/>
      <c r="I1188" s="2"/>
      <c r="J1188" s="2"/>
      <c r="K1188" s="2"/>
    </row>
    <row r="1189" spans="1:11" customFormat="1" ht="16" x14ac:dyDescent="0.2">
      <c r="A1189" t="s">
        <v>70</v>
      </c>
      <c r="B1189" s="3">
        <v>8.1882352941176476E-10</v>
      </c>
      <c r="D1189" t="s">
        <v>14</v>
      </c>
      <c r="E1189" t="s">
        <v>9</v>
      </c>
      <c r="F1189" t="s">
        <v>15</v>
      </c>
      <c r="H1189" s="2"/>
      <c r="I1189" s="2"/>
      <c r="J1189" s="2"/>
      <c r="K1189" s="2"/>
    </row>
    <row r="1190" spans="1:11" customFormat="1" ht="16" x14ac:dyDescent="0.2">
      <c r="A1190" t="s">
        <v>237</v>
      </c>
      <c r="B1190" s="3">
        <v>7.0588235294117658E-12</v>
      </c>
      <c r="D1190" t="s">
        <v>14</v>
      </c>
      <c r="E1190" t="s">
        <v>9</v>
      </c>
      <c r="F1190" t="s">
        <v>15</v>
      </c>
      <c r="H1190" s="2"/>
      <c r="I1190" s="2"/>
      <c r="J1190" s="2"/>
      <c r="K1190" s="2"/>
    </row>
    <row r="1191" spans="1:11" customFormat="1" ht="16" x14ac:dyDescent="0.2">
      <c r="A1191" t="s">
        <v>238</v>
      </c>
      <c r="B1191" s="3">
        <v>4.7058823529411767E-12</v>
      </c>
      <c r="D1191" t="s">
        <v>14</v>
      </c>
      <c r="E1191" t="s">
        <v>9</v>
      </c>
      <c r="F1191" t="s">
        <v>15</v>
      </c>
      <c r="H1191" s="2"/>
      <c r="I1191" s="2"/>
      <c r="J1191" s="2"/>
      <c r="K1191" s="2"/>
    </row>
    <row r="1192" spans="1:11" customFormat="1" ht="16" x14ac:dyDescent="0.2">
      <c r="A1192" t="s">
        <v>239</v>
      </c>
      <c r="B1192" s="3">
        <v>5.082352941176471E-8</v>
      </c>
      <c r="D1192" t="s">
        <v>14</v>
      </c>
      <c r="E1192" t="s">
        <v>9</v>
      </c>
      <c r="F1192" t="s">
        <v>15</v>
      </c>
      <c r="H1192" s="2"/>
      <c r="I1192" s="2"/>
      <c r="J1192" s="2"/>
      <c r="K1192" s="2"/>
    </row>
    <row r="1193" spans="1:11" customFormat="1" ht="16" x14ac:dyDescent="0.2">
      <c r="A1193" t="s">
        <v>240</v>
      </c>
      <c r="B1193" s="3">
        <v>9.8823529411764698E-10</v>
      </c>
      <c r="D1193" t="s">
        <v>14</v>
      </c>
      <c r="E1193" t="s">
        <v>9</v>
      </c>
      <c r="F1193" t="s">
        <v>15</v>
      </c>
      <c r="H1193" s="2"/>
      <c r="I1193" s="2"/>
      <c r="J1193" s="2"/>
      <c r="K1193" s="2"/>
    </row>
    <row r="1194" spans="1:11" customFormat="1" ht="16" x14ac:dyDescent="0.2">
      <c r="A1194" t="s">
        <v>241</v>
      </c>
      <c r="B1194" s="3">
        <v>3.0588235294117649E-10</v>
      </c>
      <c r="D1194" t="s">
        <v>14</v>
      </c>
      <c r="E1194" t="s">
        <v>9</v>
      </c>
      <c r="F1194" t="s">
        <v>15</v>
      </c>
      <c r="H1194" s="2"/>
      <c r="I1194" s="2"/>
      <c r="J1194" s="2"/>
      <c r="K1194" s="2"/>
    </row>
    <row r="1195" spans="1:11" customFormat="1" ht="16" x14ac:dyDescent="0.2">
      <c r="A1195" t="s">
        <v>242</v>
      </c>
      <c r="B1195" s="3">
        <v>3.7647058823529416E-10</v>
      </c>
      <c r="D1195" t="s">
        <v>14</v>
      </c>
      <c r="E1195" t="s">
        <v>9</v>
      </c>
      <c r="F1195" t="s">
        <v>15</v>
      </c>
      <c r="H1195" s="2"/>
      <c r="I1195" s="2"/>
      <c r="J1195" s="2"/>
      <c r="K1195" s="2"/>
    </row>
    <row r="1196" spans="1:11" customFormat="1" ht="16" x14ac:dyDescent="0.2">
      <c r="A1196" t="s">
        <v>56</v>
      </c>
      <c r="B1196" s="3">
        <v>7.5294117647058818E-13</v>
      </c>
      <c r="D1196" t="s">
        <v>14</v>
      </c>
      <c r="E1196" t="s">
        <v>9</v>
      </c>
      <c r="F1196" t="s">
        <v>15</v>
      </c>
      <c r="H1196" s="2"/>
      <c r="I1196" s="2"/>
      <c r="J1196" s="2"/>
      <c r="K1196" s="2"/>
    </row>
    <row r="1197" spans="1:11" customFormat="1" ht="16" x14ac:dyDescent="0.2">
      <c r="A1197" t="s">
        <v>243</v>
      </c>
      <c r="B1197" s="3">
        <v>2.0470588235294119E-10</v>
      </c>
      <c r="D1197" t="s">
        <v>14</v>
      </c>
      <c r="E1197" t="s">
        <v>9</v>
      </c>
      <c r="F1197" t="s">
        <v>15</v>
      </c>
      <c r="H1197" s="2"/>
      <c r="I1197" s="2"/>
      <c r="J1197" s="2"/>
      <c r="K1197" s="2"/>
    </row>
    <row r="1198" spans="1:11" customFormat="1" ht="16" x14ac:dyDescent="0.2">
      <c r="A1198" t="s">
        <v>244</v>
      </c>
      <c r="B1198" s="3">
        <v>2.5411764705882359E-10</v>
      </c>
      <c r="D1198" t="s">
        <v>14</v>
      </c>
      <c r="E1198" t="s">
        <v>9</v>
      </c>
      <c r="F1198" t="s">
        <v>15</v>
      </c>
      <c r="H1198" s="2"/>
      <c r="I1198" s="2"/>
      <c r="J1198" s="2"/>
      <c r="K1198" s="2"/>
    </row>
    <row r="1199" spans="1:11" customFormat="1" ht="16" x14ac:dyDescent="0.2">
      <c r="B1199" s="3"/>
    </row>
    <row r="1200" spans="1:11" x14ac:dyDescent="0.2">
      <c r="A1200" s="17" t="s">
        <v>2</v>
      </c>
      <c r="B1200" s="17" t="s">
        <v>260</v>
      </c>
    </row>
    <row r="1201" spans="1:12" customFormat="1" ht="16" x14ac:dyDescent="0.2">
      <c r="A1201" s="2" t="s">
        <v>3</v>
      </c>
      <c r="B1201" s="2" t="s">
        <v>18</v>
      </c>
      <c r="C1201" s="2"/>
      <c r="D1201" s="2"/>
      <c r="E1201" s="2"/>
      <c r="F1201" s="2"/>
      <c r="G1201" s="2"/>
      <c r="H1201" s="2"/>
      <c r="I1201" s="2"/>
      <c r="J1201" s="2"/>
      <c r="K1201" s="2"/>
      <c r="L1201" s="2"/>
    </row>
    <row r="1202" spans="1:12" customFormat="1" ht="16" x14ac:dyDescent="0.2">
      <c r="A1202" s="2" t="s">
        <v>4</v>
      </c>
      <c r="B1202" s="2">
        <v>1</v>
      </c>
      <c r="C1202" s="2"/>
      <c r="D1202" s="2"/>
      <c r="E1202" s="2"/>
      <c r="F1202" s="2"/>
      <c r="G1202" s="2"/>
      <c r="H1202" s="2"/>
      <c r="I1202" s="2"/>
      <c r="J1202" s="2"/>
      <c r="K1202" s="2"/>
      <c r="L1202" s="2"/>
    </row>
    <row r="1203" spans="1:12" customFormat="1" ht="16" x14ac:dyDescent="0.2">
      <c r="A1203" s="2" t="s">
        <v>5</v>
      </c>
      <c r="B1203" s="2" t="s">
        <v>1</v>
      </c>
      <c r="C1203" s="2"/>
      <c r="D1203" s="2"/>
      <c r="E1203" s="2"/>
      <c r="F1203" s="2"/>
      <c r="G1203" s="2"/>
      <c r="H1203" s="2"/>
      <c r="I1203" s="2"/>
      <c r="J1203" s="2"/>
    </row>
    <row r="1204" spans="1:12" customFormat="1" ht="16" x14ac:dyDescent="0.2">
      <c r="A1204" s="2" t="s">
        <v>6</v>
      </c>
      <c r="B1204" s="2" t="s">
        <v>7</v>
      </c>
      <c r="C1204" s="2"/>
      <c r="D1204" s="2"/>
      <c r="E1204" s="2"/>
      <c r="F1204" s="2"/>
      <c r="G1204" s="2"/>
      <c r="H1204" s="2"/>
      <c r="I1204" s="2"/>
      <c r="J1204" s="2"/>
      <c r="K1204" s="2"/>
      <c r="L1204" s="2"/>
    </row>
    <row r="1205" spans="1:12" customFormat="1" ht="16" x14ac:dyDescent="0.2">
      <c r="A1205" s="2" t="s">
        <v>8</v>
      </c>
      <c r="B1205" s="2" t="s">
        <v>17</v>
      </c>
      <c r="C1205" s="2"/>
      <c r="D1205" s="2"/>
      <c r="E1205" s="2"/>
      <c r="F1205" s="2"/>
      <c r="G1205" s="2"/>
      <c r="H1205" s="2"/>
      <c r="I1205" s="2"/>
      <c r="J1205" s="2"/>
      <c r="K1205" s="2"/>
      <c r="L1205" s="2"/>
    </row>
    <row r="1206" spans="1:12" customFormat="1" ht="16" x14ac:dyDescent="0.2">
      <c r="A1206" t="s">
        <v>354</v>
      </c>
      <c r="B1206" s="2">
        <f>INDEX(Parameters!$B$6:$AL$57,MATCH(Inventories!$B$1200,Parameters!$A$6:$A$57,0),MATCH(Inventories!$A1206,Parameters!$B$4:$AL$4,0))</f>
        <v>20</v>
      </c>
      <c r="C1206" t="s">
        <v>314</v>
      </c>
      <c r="D1206" s="2"/>
      <c r="E1206" s="2"/>
      <c r="F1206" s="2"/>
      <c r="G1206" s="2"/>
      <c r="H1206" s="2"/>
      <c r="I1206" s="2"/>
      <c r="J1206" s="2"/>
      <c r="K1206" s="2"/>
      <c r="L1206" s="2"/>
    </row>
    <row r="1207" spans="1:12" customFormat="1" ht="16" x14ac:dyDescent="0.2">
      <c r="A1207" t="s">
        <v>355</v>
      </c>
      <c r="B1207" s="2">
        <f>INDEX(Parameters!$B$6:$AL$57,MATCH(Inventories!$B$1200,Parameters!$A$6:$A$57,0),MATCH(Inventories!$A1207,Parameters!$B$4:$AL$4,0))</f>
        <v>9</v>
      </c>
      <c r="C1207" t="s">
        <v>314</v>
      </c>
      <c r="D1207" s="2"/>
      <c r="E1207" s="2"/>
      <c r="F1207" s="2"/>
      <c r="G1207" s="2"/>
      <c r="H1207" s="2"/>
      <c r="I1207" s="2"/>
      <c r="J1207" s="2"/>
      <c r="K1207" s="2"/>
      <c r="L1207" s="2"/>
    </row>
    <row r="1208" spans="1:12" customFormat="1" ht="16" x14ac:dyDescent="0.2">
      <c r="A1208" t="s">
        <v>356</v>
      </c>
      <c r="B1208" s="2">
        <f>INDEX(Parameters!$B$6:$AL$57,MATCH(Inventories!$B$1200,Parameters!$A$6:$A$57,0),MATCH(Inventories!$A1208,Parameters!$B$4:$AL$4,0))</f>
        <v>92</v>
      </c>
      <c r="C1208" t="s">
        <v>314</v>
      </c>
      <c r="D1208" s="2"/>
      <c r="E1208" s="2"/>
      <c r="F1208" s="2"/>
      <c r="G1208" s="2"/>
      <c r="H1208" s="2"/>
      <c r="I1208" s="2"/>
      <c r="J1208" s="2"/>
      <c r="K1208" s="2"/>
      <c r="L1208" s="2"/>
    </row>
    <row r="1209" spans="1:12" customFormat="1" ht="16" x14ac:dyDescent="0.2">
      <c r="A1209" t="s">
        <v>318</v>
      </c>
      <c r="B1209" s="24">
        <f>INDEX(Parameters!$B$6:$AL$57,MATCH(Inventories!$B$1200,Parameters!$A$6:$A$57,0),MATCH(Inventories!$A1209,Parameters!$B$4:$AL$4,0))</f>
        <v>100000</v>
      </c>
      <c r="C1209" t="s">
        <v>315</v>
      </c>
      <c r="D1209" s="2"/>
      <c r="E1209" s="2"/>
      <c r="F1209" s="2"/>
      <c r="G1209" s="2"/>
      <c r="H1209" s="2"/>
      <c r="I1209" s="2"/>
      <c r="J1209" s="2"/>
      <c r="K1209" s="2"/>
      <c r="L1209" s="2"/>
    </row>
    <row r="1210" spans="1:12" customFormat="1" ht="16" x14ac:dyDescent="0.2">
      <c r="A1210" t="s">
        <v>319</v>
      </c>
      <c r="B1210" s="24">
        <f>INDEX(Parameters!$B$6:$AL$57,MATCH(Inventories!$B$1200,Parameters!$A$6:$A$57,0),MATCH(Inventories!$A1210,Parameters!$B$4:$AL$4,0))</f>
        <v>50000</v>
      </c>
      <c r="C1210" t="s">
        <v>315</v>
      </c>
      <c r="D1210" s="2"/>
      <c r="E1210" s="2"/>
      <c r="F1210" s="2"/>
      <c r="G1210" s="2"/>
      <c r="H1210" s="2"/>
      <c r="I1210" s="2"/>
      <c r="J1210" s="2"/>
      <c r="K1210" s="2"/>
      <c r="L1210" s="2"/>
    </row>
    <row r="1211" spans="1:12" customFormat="1" ht="16" x14ac:dyDescent="0.2">
      <c r="A1211" t="s">
        <v>320</v>
      </c>
      <c r="B1211" s="24">
        <f>INDEX(Parameters!$B$6:$AL$57,MATCH(Inventories!$B$1200,Parameters!$A$6:$A$57,0),MATCH(Inventories!$A1211,Parameters!$B$4:$AL$4,0))</f>
        <v>200000</v>
      </c>
      <c r="C1211" t="s">
        <v>315</v>
      </c>
      <c r="D1211" s="2"/>
      <c r="E1211" s="2"/>
      <c r="F1211" s="2"/>
      <c r="G1211" s="2"/>
      <c r="H1211" s="2"/>
      <c r="I1211" s="2"/>
      <c r="J1211" s="2"/>
      <c r="K1211" s="2"/>
      <c r="L1211" s="2"/>
    </row>
    <row r="1212" spans="1:12" customFormat="1" ht="16" x14ac:dyDescent="0.2">
      <c r="A1212" t="s">
        <v>321</v>
      </c>
      <c r="B1212" s="2">
        <f>INDEX(Parameters!$B$6:$AL$57,MATCH(Inventories!$B$1200,Parameters!$A$6:$A$57,0),MATCH(Inventories!$A1212,Parameters!$B$4:$AL$4,0))</f>
        <v>1300</v>
      </c>
      <c r="C1212" t="s">
        <v>316</v>
      </c>
      <c r="D1212" s="2"/>
      <c r="E1212" s="2"/>
      <c r="F1212" s="2"/>
      <c r="G1212" s="2"/>
      <c r="H1212" s="2"/>
      <c r="I1212" s="2"/>
      <c r="J1212" s="2"/>
      <c r="K1212" s="2"/>
      <c r="L1212" s="2"/>
    </row>
    <row r="1213" spans="1:12" customFormat="1" ht="16" x14ac:dyDescent="0.2">
      <c r="A1213" t="s">
        <v>322</v>
      </c>
      <c r="B1213" s="2">
        <f>INDEX(Parameters!$B$6:$AL$57,MATCH(Inventories!$B$1200,Parameters!$A$6:$A$57,0),MATCH(Inventories!$A1213,Parameters!$B$4:$AL$4,0))</f>
        <v>800</v>
      </c>
      <c r="C1213" t="s">
        <v>316</v>
      </c>
      <c r="D1213" s="2"/>
      <c r="E1213" s="2"/>
      <c r="F1213" s="2"/>
      <c r="G1213" s="2"/>
      <c r="H1213" s="2"/>
      <c r="I1213" s="2"/>
      <c r="J1213" s="2"/>
      <c r="K1213" s="2"/>
      <c r="L1213" s="2"/>
    </row>
    <row r="1214" spans="1:12" customFormat="1" ht="16" x14ac:dyDescent="0.2">
      <c r="A1214" t="s">
        <v>323</v>
      </c>
      <c r="B1214" s="2">
        <f>INDEX(Parameters!$B$6:$AL$57,MATCH(Inventories!$B$1200,Parameters!$A$6:$A$57,0),MATCH(Inventories!$A1214,Parameters!$B$4:$AL$4,0))</f>
        <v>1530</v>
      </c>
      <c r="C1214" t="s">
        <v>316</v>
      </c>
      <c r="D1214" s="2"/>
      <c r="E1214" s="2"/>
      <c r="F1214" s="2"/>
      <c r="G1214" s="2"/>
      <c r="H1214" s="2"/>
      <c r="I1214" s="2"/>
      <c r="J1214" s="2"/>
      <c r="K1214" s="2"/>
      <c r="L1214" s="2"/>
    </row>
    <row r="1215" spans="1:12" customFormat="1" ht="16" x14ac:dyDescent="0.2">
      <c r="A1215" t="s">
        <v>342</v>
      </c>
      <c r="B1215" s="2">
        <f>INDEX(Parameters!$B$6:$AL$57,MATCH(Inventories!$B$1200,Parameters!$A$6:$A$57,0),MATCH(Inventories!$A1215,Parameters!$B$4:$AL$4,0))</f>
        <v>14</v>
      </c>
      <c r="C1215" t="s">
        <v>338</v>
      </c>
      <c r="D1215" s="2"/>
      <c r="E1215" s="2"/>
      <c r="F1215" s="2"/>
      <c r="G1215" s="2"/>
      <c r="H1215" s="2"/>
      <c r="I1215" s="2"/>
      <c r="J1215" s="2"/>
      <c r="K1215" s="2"/>
      <c r="L1215" s="2"/>
    </row>
    <row r="1216" spans="1:12" customFormat="1" ht="16" x14ac:dyDescent="0.2">
      <c r="A1216" t="s">
        <v>343</v>
      </c>
      <c r="B1216" s="2">
        <f>INDEX(Parameters!$B$6:$AL$57,MATCH(Inventories!$B$1200,Parameters!$A$6:$A$57,0),MATCH(Inventories!$A1216,Parameters!$B$4:$AL$4,0))</f>
        <v>6</v>
      </c>
      <c r="C1216" t="s">
        <v>338</v>
      </c>
      <c r="D1216" s="2"/>
      <c r="E1216" s="2"/>
      <c r="F1216" s="2"/>
      <c r="G1216" s="2"/>
      <c r="H1216" s="2"/>
      <c r="I1216" s="2"/>
      <c r="J1216" s="2"/>
      <c r="K1216" s="2"/>
      <c r="L1216" s="2"/>
    </row>
    <row r="1217" spans="1:12" customFormat="1" ht="16" x14ac:dyDescent="0.2">
      <c r="A1217" t="s">
        <v>344</v>
      </c>
      <c r="B1217" s="2">
        <f>INDEX(Parameters!$B$6:$AL$57,MATCH(Inventories!$B$1200,Parameters!$A$6:$A$57,0),MATCH(Inventories!$A1217,Parameters!$B$4:$AL$4,0))</f>
        <v>65</v>
      </c>
      <c r="C1217" t="s">
        <v>338</v>
      </c>
      <c r="D1217" s="2"/>
      <c r="E1217" s="2"/>
      <c r="F1217" s="2"/>
      <c r="G1217" s="2"/>
      <c r="H1217" s="2"/>
      <c r="I1217" s="2"/>
      <c r="J1217" s="2"/>
      <c r="K1217" s="2"/>
      <c r="L1217" s="2"/>
    </row>
    <row r="1218" spans="1:12" customFormat="1" ht="16" x14ac:dyDescent="0.2">
      <c r="A1218" t="s">
        <v>335</v>
      </c>
      <c r="B1218" s="2">
        <f>INDEX(Parameters!$B$6:$AL$57,MATCH(Inventories!$B$1200,Parameters!$A$6:$A$57,0),MATCH(Inventories!$A1218,Parameters!$B$4:$AL$4,0))</f>
        <v>10</v>
      </c>
      <c r="C1218" t="s">
        <v>338</v>
      </c>
      <c r="D1218" s="2"/>
      <c r="E1218" s="2"/>
      <c r="F1218" s="2"/>
      <c r="G1218" s="2"/>
      <c r="H1218" s="2"/>
      <c r="I1218" s="2"/>
      <c r="J1218" s="2"/>
      <c r="K1218" s="2"/>
      <c r="L1218" s="2"/>
    </row>
    <row r="1219" spans="1:12" customFormat="1" ht="16" x14ac:dyDescent="0.2">
      <c r="A1219" t="s">
        <v>336</v>
      </c>
      <c r="B1219" s="2">
        <f>INDEX(Parameters!$B$6:$AL$57,MATCH(Inventories!$B$1200,Parameters!$A$6:$A$57,0),MATCH(Inventories!$A1219,Parameters!$B$4:$AL$4,0))</f>
        <v>6</v>
      </c>
      <c r="C1219" t="s">
        <v>338</v>
      </c>
      <c r="D1219" s="2"/>
      <c r="E1219" s="2"/>
      <c r="F1219" s="2"/>
      <c r="G1219" s="2"/>
      <c r="H1219" s="2"/>
      <c r="I1219" s="2"/>
      <c r="J1219" s="2"/>
      <c r="K1219" s="2"/>
      <c r="L1219" s="2"/>
    </row>
    <row r="1220" spans="1:12" customFormat="1" ht="16" x14ac:dyDescent="0.2">
      <c r="A1220" t="s">
        <v>337</v>
      </c>
      <c r="B1220" s="2">
        <f>INDEX(Parameters!$B$6:$AL$57,MATCH(Inventories!$B$1200,Parameters!$A$6:$A$57,0),MATCH(Inventories!$A1220,Parameters!$B$4:$AL$4,0))</f>
        <v>12</v>
      </c>
      <c r="C1220" t="s">
        <v>338</v>
      </c>
      <c r="D1220" s="2"/>
      <c r="E1220" s="2"/>
      <c r="F1220" s="2"/>
      <c r="G1220" s="2"/>
      <c r="H1220" s="2"/>
      <c r="I1220" s="2"/>
      <c r="J1220" s="2"/>
      <c r="K1220" s="2"/>
      <c r="L1220" s="2"/>
    </row>
    <row r="1221" spans="1:12" customFormat="1" ht="16" x14ac:dyDescent="0.2">
      <c r="A1221" t="s">
        <v>346</v>
      </c>
      <c r="B1221" s="26">
        <f>INDEX(Parameters!$B$6:$AL$57,MATCH(Inventories!$B$1200,Parameters!$A$6:$A$57,0),MATCH(Inventories!$A1221,Parameters!$B$4:$AL$4,0))</f>
        <v>7.5811450000000001E-3</v>
      </c>
      <c r="C1221" t="s">
        <v>347</v>
      </c>
      <c r="D1221" s="2"/>
      <c r="E1221" s="2"/>
      <c r="F1221" s="2"/>
      <c r="G1221" s="2"/>
      <c r="H1221" s="2"/>
      <c r="I1221" s="2"/>
      <c r="J1221" s="2"/>
      <c r="K1221" s="2"/>
      <c r="L1221" s="2"/>
    </row>
    <row r="1222" spans="1:12" customFormat="1" ht="16" x14ac:dyDescent="0.2">
      <c r="A1222" t="s">
        <v>345</v>
      </c>
      <c r="B1222" s="2">
        <f>INDEX(Parameters!$B$6:$AL$57,MATCH(Inventories!$B$1200,Parameters!$A$6:$A$57,0),MATCH(Inventories!$A1222,Parameters!$B$4:$AL$4,0))</f>
        <v>5.65099E-4</v>
      </c>
      <c r="C1222" t="s">
        <v>347</v>
      </c>
      <c r="D1222" s="2"/>
      <c r="E1222" s="2"/>
      <c r="F1222" s="2"/>
      <c r="G1222" s="2"/>
      <c r="H1222" s="2"/>
      <c r="I1222" s="2"/>
      <c r="J1222" s="2"/>
      <c r="K1222" s="2"/>
      <c r="L1222" s="2"/>
    </row>
    <row r="1223" spans="1:12" customFormat="1" ht="16" x14ac:dyDescent="0.2">
      <c r="A1223" s="1" t="s">
        <v>10</v>
      </c>
      <c r="B1223" s="2"/>
      <c r="C1223" s="2"/>
      <c r="D1223" s="2"/>
      <c r="E1223" s="2"/>
      <c r="F1223" s="2"/>
      <c r="G1223" s="2"/>
      <c r="H1223" s="2"/>
      <c r="I1223" s="2"/>
      <c r="J1223" s="2"/>
      <c r="K1223" s="2"/>
      <c r="L1223" s="2"/>
    </row>
    <row r="1224" spans="1:12" x14ac:dyDescent="0.2">
      <c r="A1224" s="17" t="s">
        <v>11</v>
      </c>
      <c r="B1224" s="17" t="s">
        <v>12</v>
      </c>
      <c r="C1224" s="17" t="s">
        <v>3</v>
      </c>
      <c r="D1224" s="17" t="s">
        <v>13</v>
      </c>
      <c r="E1224" s="17" t="s">
        <v>8</v>
      </c>
      <c r="F1224" s="17" t="s">
        <v>6</v>
      </c>
      <c r="G1224" s="17" t="s">
        <v>5</v>
      </c>
      <c r="H1224" s="17" t="s">
        <v>153</v>
      </c>
      <c r="I1224" s="17" t="s">
        <v>181</v>
      </c>
      <c r="J1224" s="17" t="s">
        <v>183</v>
      </c>
      <c r="K1224" s="17" t="s">
        <v>184</v>
      </c>
    </row>
    <row r="1225" spans="1:12" customFormat="1" ht="16" x14ac:dyDescent="0.2">
      <c r="A1225" s="2" t="str">
        <f>B1200</f>
        <v>bioethanol, burned in motorcycle</v>
      </c>
      <c r="B1225" s="2">
        <v>1</v>
      </c>
      <c r="C1225" s="2" t="s">
        <v>18</v>
      </c>
      <c r="D1225" s="2"/>
      <c r="E1225" s="2" t="str">
        <f>B1205</f>
        <v>megajoule</v>
      </c>
      <c r="F1225" s="2" t="s">
        <v>19</v>
      </c>
      <c r="G1225" s="2" t="str">
        <f>B1203</f>
        <v>heat</v>
      </c>
      <c r="H1225" s="2"/>
      <c r="I1225" s="2"/>
      <c r="J1225" s="2"/>
      <c r="K1225" s="2"/>
      <c r="L1225" s="2"/>
    </row>
    <row r="1226" spans="1:12" customFormat="1" ht="16" x14ac:dyDescent="0.2">
      <c r="A1226" t="s">
        <v>261</v>
      </c>
      <c r="B1226" s="25">
        <f>1/28</f>
        <v>3.5714285714285712E-2</v>
      </c>
      <c r="C1226" t="s">
        <v>22</v>
      </c>
      <c r="E1226" t="s">
        <v>9</v>
      </c>
      <c r="F1226" t="s">
        <v>23</v>
      </c>
      <c r="G1226" t="s">
        <v>262</v>
      </c>
      <c r="I1226" s="2"/>
    </row>
    <row r="1227" spans="1:12" customFormat="1" ht="16" x14ac:dyDescent="0.2">
      <c r="A1227" s="2" t="s">
        <v>144</v>
      </c>
      <c r="B1227" s="3">
        <f>(B1215/B1209)/(B1212/1000)</f>
        <v>1.0769230769230768E-4</v>
      </c>
      <c r="C1227" t="s">
        <v>114</v>
      </c>
      <c r="E1227" t="s">
        <v>9</v>
      </c>
      <c r="F1227" t="s">
        <v>23</v>
      </c>
      <c r="G1227" t="s">
        <v>145</v>
      </c>
      <c r="H1227" s="2"/>
      <c r="I1227">
        <v>5</v>
      </c>
      <c r="J1227" s="12">
        <f>(B1216/B1211)/(B1214/1000)</f>
        <v>1.9607843137254903E-5</v>
      </c>
      <c r="K1227" s="3">
        <f>(B1217/B1210)/(B1213/1000)</f>
        <v>1.6249999999999999E-3</v>
      </c>
    </row>
    <row r="1228" spans="1:12" customFormat="1" ht="16" x14ac:dyDescent="0.2">
      <c r="A1228" s="2" t="s">
        <v>360</v>
      </c>
      <c r="B1228" s="3">
        <f>(B1218/B1209)/(B1212/1000)</f>
        <v>7.6923076923076926E-5</v>
      </c>
      <c r="C1228" t="s">
        <v>114</v>
      </c>
      <c r="E1228" t="s">
        <v>9</v>
      </c>
      <c r="F1228" t="s">
        <v>23</v>
      </c>
      <c r="G1228" s="2" t="s">
        <v>359</v>
      </c>
      <c r="H1228" s="2" t="s">
        <v>363</v>
      </c>
      <c r="I1228">
        <v>5</v>
      </c>
      <c r="J1228" s="12">
        <f>(B1219/B1211)/(B1214/1000)</f>
        <v>1.9607843137254903E-5</v>
      </c>
      <c r="K1228" s="3">
        <f>(B1220/B1210)/(B1213/1000)</f>
        <v>2.9999999999999997E-4</v>
      </c>
    </row>
    <row r="1229" spans="1:12" customFormat="1" ht="16" x14ac:dyDescent="0.2">
      <c r="A1229" s="2" t="s">
        <v>361</v>
      </c>
      <c r="B1229" s="3">
        <f>(B1218/B1209)/(B1212/1000)</f>
        <v>7.6923076923076926E-5</v>
      </c>
      <c r="C1229" t="s">
        <v>114</v>
      </c>
      <c r="E1229" t="s">
        <v>9</v>
      </c>
      <c r="F1229" t="s">
        <v>23</v>
      </c>
      <c r="G1229" s="2" t="s">
        <v>362</v>
      </c>
      <c r="H1229" s="2" t="s">
        <v>363</v>
      </c>
      <c r="I1229">
        <v>5</v>
      </c>
      <c r="J1229" s="12">
        <f>(B1219/B1211)/(B1214/1000)</f>
        <v>1.9607843137254903E-5</v>
      </c>
      <c r="K1229" s="3">
        <f>(B1220/B1210)/(B1213/1000)</f>
        <v>2.9999999999999997E-4</v>
      </c>
    </row>
    <row r="1230" spans="1:12" customFormat="1" ht="16" x14ac:dyDescent="0.2">
      <c r="A1230" t="s">
        <v>123</v>
      </c>
      <c r="B1230" s="3">
        <f>B1226*4.69</f>
        <v>0.16750000000000001</v>
      </c>
      <c r="D1230" t="s">
        <v>14</v>
      </c>
      <c r="E1230" t="s">
        <v>9</v>
      </c>
      <c r="F1230" t="s">
        <v>15</v>
      </c>
      <c r="H1230" s="3" t="s">
        <v>299</v>
      </c>
      <c r="I1230" s="2"/>
    </row>
    <row r="1231" spans="1:12" customFormat="1" ht="16" x14ac:dyDescent="0.2">
      <c r="A1231" t="s">
        <v>232</v>
      </c>
      <c r="B1231" s="3">
        <v>8.8450704225352119E-4</v>
      </c>
      <c r="D1231" t="s">
        <v>14</v>
      </c>
      <c r="E1231" t="s">
        <v>9</v>
      </c>
      <c r="F1231" t="s">
        <v>15</v>
      </c>
      <c r="H1231" s="3"/>
      <c r="I1231" s="2"/>
    </row>
    <row r="1232" spans="1:12" customFormat="1" ht="16" x14ac:dyDescent="0.2">
      <c r="A1232" t="s">
        <v>77</v>
      </c>
      <c r="B1232" s="3">
        <v>3.7558685446009391E-7</v>
      </c>
      <c r="D1232" t="s">
        <v>14</v>
      </c>
      <c r="E1232" t="s">
        <v>9</v>
      </c>
      <c r="F1232" t="s">
        <v>15</v>
      </c>
      <c r="H1232" s="3"/>
      <c r="I1232" s="2"/>
    </row>
    <row r="1233" spans="1:9" customFormat="1" ht="16" x14ac:dyDescent="0.2">
      <c r="A1233" t="s">
        <v>50</v>
      </c>
      <c r="B1233" s="3">
        <v>7.6234099132856199E-7</v>
      </c>
      <c r="D1233" t="s">
        <v>14</v>
      </c>
      <c r="E1233" t="s">
        <v>9</v>
      </c>
      <c r="F1233" t="s">
        <v>15</v>
      </c>
      <c r="H1233" s="3"/>
      <c r="I1233" s="2"/>
    </row>
    <row r="1234" spans="1:9" customFormat="1" ht="16" x14ac:dyDescent="0.2">
      <c r="A1234" t="s">
        <v>179</v>
      </c>
      <c r="B1234" s="3">
        <v>1.8797075715851682E-5</v>
      </c>
      <c r="D1234" t="s">
        <v>14</v>
      </c>
      <c r="E1234" t="s">
        <v>9</v>
      </c>
      <c r="F1234" t="s">
        <v>15</v>
      </c>
      <c r="H1234" s="3"/>
      <c r="I1234" s="2"/>
    </row>
    <row r="1235" spans="1:9" customFormat="1" ht="16" x14ac:dyDescent="0.2">
      <c r="A1235" t="s">
        <v>124</v>
      </c>
      <c r="B1235" s="3">
        <v>8.3455151885463482E-5</v>
      </c>
      <c r="D1235" t="s">
        <v>14</v>
      </c>
      <c r="E1235" t="s">
        <v>9</v>
      </c>
      <c r="F1235" t="s">
        <v>15</v>
      </c>
      <c r="H1235" s="3"/>
      <c r="I1235" s="2"/>
    </row>
    <row r="1236" spans="1:9" customFormat="1" ht="16" x14ac:dyDescent="0.2">
      <c r="A1236" t="s">
        <v>58</v>
      </c>
      <c r="B1236" s="3">
        <v>5.6532558543914833E-7</v>
      </c>
      <c r="D1236" t="s">
        <v>14</v>
      </c>
      <c r="E1236" t="s">
        <v>9</v>
      </c>
      <c r="F1236" t="s">
        <v>15</v>
      </c>
      <c r="H1236" s="3"/>
      <c r="I1236" s="2"/>
    </row>
    <row r="1237" spans="1:9" customFormat="1" ht="16" x14ac:dyDescent="0.2">
      <c r="A1237" t="s">
        <v>48</v>
      </c>
      <c r="B1237" s="3">
        <v>5.6532558543914833E-7</v>
      </c>
      <c r="D1237" t="s">
        <v>14</v>
      </c>
      <c r="E1237" t="s">
        <v>9</v>
      </c>
      <c r="F1237" t="s">
        <v>15</v>
      </c>
      <c r="H1237" s="3"/>
      <c r="I1237" s="2"/>
    </row>
    <row r="1238" spans="1:9" customFormat="1" ht="16" x14ac:dyDescent="0.2">
      <c r="A1238" t="s">
        <v>69</v>
      </c>
      <c r="B1238" s="3">
        <f>B1221/1000</f>
        <v>7.5811449999999999E-6</v>
      </c>
      <c r="D1238" t="s">
        <v>14</v>
      </c>
      <c r="E1238" t="s">
        <v>9</v>
      </c>
      <c r="F1238" t="s">
        <v>15</v>
      </c>
      <c r="H1238" s="3"/>
      <c r="I1238" s="2"/>
    </row>
    <row r="1239" spans="1:9" customFormat="1" ht="16" x14ac:dyDescent="0.2">
      <c r="A1239" t="s">
        <v>233</v>
      </c>
      <c r="B1239" s="3">
        <f>B1222/1000</f>
        <v>5.6509899999999997E-7</v>
      </c>
      <c r="D1239" t="s">
        <v>14</v>
      </c>
      <c r="E1239" t="s">
        <v>9</v>
      </c>
      <c r="F1239" t="s">
        <v>15</v>
      </c>
      <c r="H1239" s="3"/>
      <c r="I1239" s="2"/>
    </row>
    <row r="1240" spans="1:9" customFormat="1" ht="16" x14ac:dyDescent="0.2">
      <c r="A1240" t="s">
        <v>234</v>
      </c>
      <c r="B1240" s="3">
        <v>6.1476482081469075E-6</v>
      </c>
      <c r="D1240" t="s">
        <v>14</v>
      </c>
      <c r="E1240" t="s">
        <v>9</v>
      </c>
      <c r="F1240" t="s">
        <v>15</v>
      </c>
      <c r="H1240" s="3"/>
      <c r="I1240" s="2"/>
    </row>
    <row r="1241" spans="1:9" customFormat="1" ht="16" x14ac:dyDescent="0.2">
      <c r="A1241" t="s">
        <v>59</v>
      </c>
      <c r="B1241" s="3">
        <v>4.3348801467702544E-7</v>
      </c>
      <c r="D1241" t="s">
        <v>14</v>
      </c>
      <c r="E1241" t="s">
        <v>9</v>
      </c>
      <c r="F1241" t="s">
        <v>15</v>
      </c>
      <c r="H1241" s="3"/>
      <c r="I1241" s="2"/>
    </row>
    <row r="1242" spans="1:9" customFormat="1" ht="16" x14ac:dyDescent="0.2">
      <c r="A1242" t="s">
        <v>73</v>
      </c>
      <c r="B1242" s="3">
        <v>8.8328278852685434E-8</v>
      </c>
      <c r="D1242" t="s">
        <v>14</v>
      </c>
      <c r="E1242" t="s">
        <v>9</v>
      </c>
      <c r="F1242" t="s">
        <v>15</v>
      </c>
      <c r="H1242" s="3"/>
      <c r="I1242" s="2"/>
    </row>
    <row r="1243" spans="1:9" customFormat="1" ht="16" x14ac:dyDescent="0.2">
      <c r="A1243" t="s">
        <v>51</v>
      </c>
      <c r="B1243" s="3">
        <v>7.1206181721241788E-7</v>
      </c>
      <c r="D1243" t="s">
        <v>14</v>
      </c>
      <c r="E1243" t="s">
        <v>9</v>
      </c>
      <c r="F1243" t="s">
        <v>15</v>
      </c>
      <c r="H1243" s="3"/>
      <c r="I1243" s="2"/>
    </row>
    <row r="1244" spans="1:9" customFormat="1" ht="16" x14ac:dyDescent="0.2">
      <c r="A1244" t="s">
        <v>72</v>
      </c>
      <c r="B1244" s="3">
        <v>2.9216276851272876E-7</v>
      </c>
      <c r="D1244" t="s">
        <v>14</v>
      </c>
      <c r="E1244" t="s">
        <v>9</v>
      </c>
      <c r="F1244" t="s">
        <v>15</v>
      </c>
      <c r="H1244" s="3"/>
      <c r="I1244" s="2"/>
    </row>
    <row r="1245" spans="1:9" customFormat="1" ht="16" x14ac:dyDescent="0.2">
      <c r="A1245" t="s">
        <v>85</v>
      </c>
      <c r="B1245" s="3">
        <v>2.1878235223511317E-7</v>
      </c>
      <c r="D1245" t="s">
        <v>14</v>
      </c>
      <c r="E1245" t="s">
        <v>9</v>
      </c>
      <c r="F1245" t="s">
        <v>15</v>
      </c>
      <c r="H1245" s="3"/>
      <c r="I1245" s="2"/>
    </row>
    <row r="1246" spans="1:9" customFormat="1" ht="16" x14ac:dyDescent="0.2">
      <c r="A1246" t="s">
        <v>235</v>
      </c>
      <c r="B1246" s="3">
        <v>1.5491421214163292E-7</v>
      </c>
      <c r="D1246" t="s">
        <v>14</v>
      </c>
      <c r="E1246" t="s">
        <v>9</v>
      </c>
      <c r="F1246" t="s">
        <v>15</v>
      </c>
      <c r="H1246" s="3"/>
      <c r="I1246" s="2"/>
    </row>
    <row r="1247" spans="1:9" customFormat="1" ht="16" x14ac:dyDescent="0.2">
      <c r="A1247" t="s">
        <v>62</v>
      </c>
      <c r="B1247" s="3">
        <v>1.0055834823228804E-7</v>
      </c>
      <c r="D1247" t="s">
        <v>14</v>
      </c>
      <c r="E1247" t="s">
        <v>9</v>
      </c>
      <c r="F1247" t="s">
        <v>15</v>
      </c>
      <c r="H1247" s="3"/>
      <c r="I1247" s="2"/>
    </row>
    <row r="1248" spans="1:9" customFormat="1" ht="16" x14ac:dyDescent="0.2">
      <c r="A1248" t="s">
        <v>236</v>
      </c>
      <c r="B1248" s="3">
        <v>9.9199451634554413E-7</v>
      </c>
      <c r="D1248" t="s">
        <v>14</v>
      </c>
      <c r="E1248" t="s">
        <v>9</v>
      </c>
      <c r="F1248" t="s">
        <v>15</v>
      </c>
      <c r="H1248" s="3"/>
      <c r="I1248" s="2"/>
    </row>
    <row r="1249" spans="1:9" customFormat="1" ht="16" x14ac:dyDescent="0.2">
      <c r="A1249" t="s">
        <v>86</v>
      </c>
      <c r="B1249" s="3">
        <v>5.1909850033424364E-7</v>
      </c>
      <c r="D1249" t="s">
        <v>14</v>
      </c>
      <c r="E1249" t="s">
        <v>9</v>
      </c>
      <c r="F1249" t="s">
        <v>15</v>
      </c>
      <c r="H1249" s="3"/>
      <c r="I1249" s="2"/>
    </row>
    <row r="1250" spans="1:9" customFormat="1" ht="16" x14ac:dyDescent="0.2">
      <c r="A1250" t="s">
        <v>83</v>
      </c>
      <c r="B1250" s="3">
        <v>1.4947862575069847E-8</v>
      </c>
      <c r="D1250" t="s">
        <v>14</v>
      </c>
      <c r="E1250" t="s">
        <v>9</v>
      </c>
      <c r="F1250" t="s">
        <v>15</v>
      </c>
      <c r="H1250" s="3"/>
      <c r="I1250" s="2"/>
    </row>
    <row r="1251" spans="1:9" customFormat="1" ht="16" x14ac:dyDescent="0.2">
      <c r="A1251" t="s">
        <v>78</v>
      </c>
      <c r="B1251" s="3">
        <v>1.4920684643115172E-6</v>
      </c>
      <c r="D1251" t="s">
        <v>14</v>
      </c>
      <c r="E1251" t="s">
        <v>9</v>
      </c>
      <c r="F1251" t="s">
        <v>15</v>
      </c>
      <c r="H1251" s="3"/>
      <c r="I1251" s="2"/>
    </row>
    <row r="1252" spans="1:9" customFormat="1" ht="16" x14ac:dyDescent="0.2">
      <c r="A1252" t="s">
        <v>80</v>
      </c>
      <c r="B1252" s="3">
        <v>7.3788085256935697E-7</v>
      </c>
      <c r="D1252" t="s">
        <v>14</v>
      </c>
      <c r="E1252" t="s">
        <v>9</v>
      </c>
      <c r="F1252" t="s">
        <v>15</v>
      </c>
      <c r="H1252" s="3"/>
      <c r="I1252" s="2"/>
    </row>
    <row r="1253" spans="1:9" customFormat="1" ht="16" x14ac:dyDescent="0.2">
      <c r="A1253" t="s">
        <v>81</v>
      </c>
      <c r="B1253" s="3">
        <v>3.0711063108779858E-7</v>
      </c>
      <c r="D1253" t="s">
        <v>14</v>
      </c>
      <c r="E1253" t="s">
        <v>9</v>
      </c>
      <c r="F1253" t="s">
        <v>15</v>
      </c>
      <c r="H1253" s="3"/>
      <c r="I1253" s="2"/>
    </row>
    <row r="1254" spans="1:9" customFormat="1" ht="16" x14ac:dyDescent="0.2">
      <c r="A1254" t="s">
        <v>61</v>
      </c>
      <c r="B1254" s="3">
        <v>2.3101242161471579E-7</v>
      </c>
      <c r="D1254" t="s">
        <v>14</v>
      </c>
      <c r="E1254" t="s">
        <v>9</v>
      </c>
      <c r="F1254" t="s">
        <v>15</v>
      </c>
      <c r="H1254" s="3"/>
      <c r="I1254" s="2"/>
    </row>
    <row r="1255" spans="1:9" customFormat="1" ht="16" x14ac:dyDescent="0.2">
      <c r="A1255" t="s">
        <v>45</v>
      </c>
      <c r="B1255" s="3">
        <v>1.0191724483002165E-7</v>
      </c>
      <c r="D1255" t="s">
        <v>14</v>
      </c>
      <c r="E1255" t="s">
        <v>9</v>
      </c>
      <c r="F1255" t="s">
        <v>15</v>
      </c>
      <c r="H1255" s="3"/>
      <c r="I1255" s="2"/>
    </row>
    <row r="1256" spans="1:9" customFormat="1" ht="16" x14ac:dyDescent="0.2">
      <c r="A1256" t="s">
        <v>49</v>
      </c>
      <c r="B1256" s="3">
        <v>2.9895725150139694E-8</v>
      </c>
      <c r="D1256" t="s">
        <v>14</v>
      </c>
      <c r="E1256" t="s">
        <v>9</v>
      </c>
      <c r="F1256" t="s">
        <v>15</v>
      </c>
      <c r="H1256" s="3"/>
      <c r="I1256" s="2"/>
    </row>
    <row r="1257" spans="1:9" customFormat="1" ht="16" x14ac:dyDescent="0.2">
      <c r="A1257" t="s">
        <v>46</v>
      </c>
      <c r="B1257" s="3">
        <v>8.2892692461750966E-8</v>
      </c>
      <c r="D1257" t="s">
        <v>14</v>
      </c>
      <c r="E1257" t="s">
        <v>9</v>
      </c>
      <c r="F1257" t="s">
        <v>15</v>
      </c>
      <c r="H1257" s="3"/>
      <c r="I1257" s="2"/>
    </row>
    <row r="1258" spans="1:9" customFormat="1" ht="16" x14ac:dyDescent="0.2">
      <c r="A1258" t="s">
        <v>66</v>
      </c>
      <c r="B1258" s="3">
        <v>0</v>
      </c>
      <c r="D1258" t="s">
        <v>14</v>
      </c>
      <c r="E1258" t="s">
        <v>9</v>
      </c>
      <c r="F1258" t="s">
        <v>15</v>
      </c>
      <c r="H1258" s="3"/>
      <c r="I1258" s="2"/>
    </row>
    <row r="1259" spans="1:9" customFormat="1" ht="16" x14ac:dyDescent="0.2">
      <c r="A1259" t="s">
        <v>47</v>
      </c>
      <c r="B1259" s="3">
        <v>2.5819035356938819E-8</v>
      </c>
      <c r="D1259" t="s">
        <v>14</v>
      </c>
      <c r="E1259" t="s">
        <v>9</v>
      </c>
      <c r="F1259" t="s">
        <v>15</v>
      </c>
      <c r="H1259" s="3"/>
      <c r="I1259" s="2"/>
    </row>
    <row r="1260" spans="1:9" customFormat="1" ht="16" x14ac:dyDescent="0.2">
      <c r="A1260" t="s">
        <v>76</v>
      </c>
      <c r="B1260" s="3">
        <v>1.3724855637109585E-7</v>
      </c>
      <c r="D1260" t="s">
        <v>14</v>
      </c>
      <c r="E1260" t="s">
        <v>9</v>
      </c>
      <c r="F1260" t="s">
        <v>15</v>
      </c>
      <c r="H1260" s="3"/>
      <c r="I1260" s="2"/>
    </row>
    <row r="1261" spans="1:9" customFormat="1" ht="16" x14ac:dyDescent="0.2">
      <c r="A1261" t="s">
        <v>70</v>
      </c>
      <c r="B1261" s="3">
        <v>8.1882352941176476E-10</v>
      </c>
      <c r="D1261" t="s">
        <v>14</v>
      </c>
      <c r="E1261" t="s">
        <v>9</v>
      </c>
      <c r="F1261" t="s">
        <v>15</v>
      </c>
      <c r="H1261" s="3"/>
      <c r="I1261" s="2"/>
    </row>
    <row r="1262" spans="1:9" customFormat="1" ht="16" x14ac:dyDescent="0.2">
      <c r="A1262" t="s">
        <v>237</v>
      </c>
      <c r="B1262" s="3">
        <v>7.0588235294117658E-12</v>
      </c>
      <c r="D1262" t="s">
        <v>14</v>
      </c>
      <c r="E1262" t="s">
        <v>9</v>
      </c>
      <c r="F1262" t="s">
        <v>15</v>
      </c>
      <c r="H1262" s="3"/>
      <c r="I1262" s="2"/>
    </row>
    <row r="1263" spans="1:9" customFormat="1" ht="16" x14ac:dyDescent="0.2">
      <c r="A1263" t="s">
        <v>238</v>
      </c>
      <c r="B1263" s="3">
        <v>4.7058823529411767E-12</v>
      </c>
      <c r="D1263" t="s">
        <v>14</v>
      </c>
      <c r="E1263" t="s">
        <v>9</v>
      </c>
      <c r="F1263" t="s">
        <v>15</v>
      </c>
      <c r="H1263" s="3"/>
      <c r="I1263" s="2"/>
    </row>
    <row r="1264" spans="1:9" customFormat="1" ht="16" x14ac:dyDescent="0.2">
      <c r="A1264" t="s">
        <v>239</v>
      </c>
      <c r="B1264" s="3">
        <v>5.082352941176471E-8</v>
      </c>
      <c r="D1264" t="s">
        <v>14</v>
      </c>
      <c r="E1264" t="s">
        <v>9</v>
      </c>
      <c r="F1264" t="s">
        <v>15</v>
      </c>
      <c r="H1264" s="3"/>
      <c r="I1264" s="2"/>
    </row>
    <row r="1265" spans="1:12" customFormat="1" ht="16" x14ac:dyDescent="0.2">
      <c r="A1265" t="s">
        <v>240</v>
      </c>
      <c r="B1265" s="3">
        <v>9.8823529411764698E-10</v>
      </c>
      <c r="D1265" t="s">
        <v>14</v>
      </c>
      <c r="E1265" t="s">
        <v>9</v>
      </c>
      <c r="F1265" t="s">
        <v>15</v>
      </c>
      <c r="H1265" s="3"/>
      <c r="I1265" s="2"/>
    </row>
    <row r="1266" spans="1:12" customFormat="1" ht="16" x14ac:dyDescent="0.2">
      <c r="A1266" t="s">
        <v>241</v>
      </c>
      <c r="B1266" s="3">
        <v>3.0588235294117649E-10</v>
      </c>
      <c r="D1266" t="s">
        <v>14</v>
      </c>
      <c r="E1266" t="s">
        <v>9</v>
      </c>
      <c r="F1266" t="s">
        <v>15</v>
      </c>
      <c r="H1266" s="3"/>
      <c r="I1266" s="2"/>
    </row>
    <row r="1267" spans="1:12" customFormat="1" ht="16" x14ac:dyDescent="0.2">
      <c r="A1267" t="s">
        <v>242</v>
      </c>
      <c r="B1267" s="3">
        <v>3.7647058823529416E-10</v>
      </c>
      <c r="D1267" t="s">
        <v>14</v>
      </c>
      <c r="E1267" t="s">
        <v>9</v>
      </c>
      <c r="F1267" t="s">
        <v>15</v>
      </c>
      <c r="H1267" s="3"/>
      <c r="I1267" s="2"/>
    </row>
    <row r="1268" spans="1:12" customFormat="1" ht="16" x14ac:dyDescent="0.2">
      <c r="A1268" t="s">
        <v>56</v>
      </c>
      <c r="B1268" s="3">
        <v>7.5294117647058818E-13</v>
      </c>
      <c r="D1268" t="s">
        <v>14</v>
      </c>
      <c r="E1268" t="s">
        <v>9</v>
      </c>
      <c r="F1268" t="s">
        <v>15</v>
      </c>
      <c r="H1268" s="3"/>
      <c r="I1268" s="2"/>
    </row>
    <row r="1269" spans="1:12" customFormat="1" ht="16" x14ac:dyDescent="0.2">
      <c r="A1269" t="s">
        <v>243</v>
      </c>
      <c r="B1269" s="3">
        <v>2.0470588235294119E-10</v>
      </c>
      <c r="D1269" t="s">
        <v>14</v>
      </c>
      <c r="E1269" t="s">
        <v>9</v>
      </c>
      <c r="F1269" t="s">
        <v>15</v>
      </c>
      <c r="H1269" s="3"/>
      <c r="I1269" s="2"/>
    </row>
    <row r="1270" spans="1:12" customFormat="1" ht="16" x14ac:dyDescent="0.2">
      <c r="A1270" t="s">
        <v>244</v>
      </c>
      <c r="B1270" s="3">
        <v>2.5411764705882359E-10</v>
      </c>
      <c r="D1270" t="s">
        <v>14</v>
      </c>
      <c r="E1270" t="s">
        <v>9</v>
      </c>
      <c r="F1270" t="s">
        <v>15</v>
      </c>
      <c r="H1270" s="3"/>
      <c r="I1270" s="2"/>
    </row>
    <row r="1271" spans="1:12" customFormat="1" ht="16" x14ac:dyDescent="0.2">
      <c r="B1271" s="3"/>
    </row>
    <row r="1272" spans="1:12" x14ac:dyDescent="0.2">
      <c r="A1272" s="17" t="s">
        <v>2</v>
      </c>
      <c r="B1272" s="17" t="s">
        <v>280</v>
      </c>
    </row>
    <row r="1273" spans="1:12" customFormat="1" ht="16" x14ac:dyDescent="0.2">
      <c r="A1273" s="2" t="s">
        <v>3</v>
      </c>
      <c r="B1273" s="2" t="s">
        <v>18</v>
      </c>
      <c r="C1273" s="2"/>
      <c r="D1273" s="2"/>
      <c r="E1273" s="2"/>
      <c r="F1273" s="2"/>
      <c r="G1273" s="2"/>
      <c r="H1273" s="2"/>
      <c r="I1273" s="2"/>
      <c r="J1273" s="2"/>
      <c r="K1273" s="2"/>
      <c r="L1273" s="2"/>
    </row>
    <row r="1274" spans="1:12" customFormat="1" ht="16" x14ac:dyDescent="0.2">
      <c r="A1274" s="2" t="s">
        <v>4</v>
      </c>
      <c r="B1274" s="2">
        <v>1</v>
      </c>
      <c r="C1274" s="2"/>
      <c r="D1274" s="2"/>
      <c r="E1274" s="2"/>
      <c r="F1274" s="2"/>
      <c r="G1274" s="2"/>
      <c r="H1274" s="2"/>
      <c r="I1274" s="2"/>
      <c r="J1274" s="2"/>
      <c r="K1274" s="2"/>
      <c r="L1274" s="2"/>
    </row>
    <row r="1275" spans="1:12" customFormat="1" ht="16" x14ac:dyDescent="0.2">
      <c r="A1275" s="2" t="s">
        <v>5</v>
      </c>
      <c r="B1275" s="2" t="s">
        <v>1</v>
      </c>
      <c r="C1275" s="2"/>
      <c r="D1275" s="2"/>
      <c r="E1275" s="2"/>
      <c r="F1275" s="2"/>
      <c r="G1275" s="2"/>
      <c r="H1275" s="2"/>
      <c r="I1275" s="2"/>
      <c r="J1275" s="2"/>
    </row>
    <row r="1276" spans="1:12" customFormat="1" ht="16" x14ac:dyDescent="0.2">
      <c r="A1276" s="2" t="s">
        <v>6</v>
      </c>
      <c r="B1276" s="2" t="s">
        <v>7</v>
      </c>
      <c r="C1276" s="2"/>
      <c r="D1276" s="2"/>
      <c r="E1276" s="2"/>
      <c r="F1276" s="2"/>
      <c r="G1276" s="2"/>
      <c r="H1276" s="2"/>
      <c r="I1276" s="2"/>
      <c r="J1276" s="2"/>
      <c r="K1276" s="2"/>
      <c r="L1276" s="2"/>
    </row>
    <row r="1277" spans="1:12" customFormat="1" ht="16" x14ac:dyDescent="0.2">
      <c r="A1277" s="2" t="s">
        <v>8</v>
      </c>
      <c r="B1277" s="2" t="s">
        <v>17</v>
      </c>
      <c r="C1277" s="2"/>
      <c r="D1277" s="2"/>
      <c r="E1277" s="2"/>
      <c r="F1277" s="2"/>
      <c r="G1277" s="2"/>
      <c r="H1277" s="2"/>
      <c r="I1277" s="2"/>
      <c r="J1277" s="2"/>
      <c r="K1277" s="2"/>
      <c r="L1277" s="2"/>
    </row>
    <row r="1278" spans="1:12" customFormat="1" ht="16" x14ac:dyDescent="0.2">
      <c r="A1278" t="s">
        <v>354</v>
      </c>
      <c r="B1278" s="2">
        <f>INDEX(Parameters!$B$6:$AL$57,MATCH(Inventories!$B$1272,Parameters!$A$6:$A$57,0),MATCH(Inventories!$A1278,Parameters!$B$4:$AL$4,0))</f>
        <v>20</v>
      </c>
      <c r="C1278" t="s">
        <v>314</v>
      </c>
      <c r="D1278" s="2"/>
      <c r="E1278" s="2"/>
      <c r="F1278" s="2"/>
      <c r="G1278" s="2"/>
      <c r="H1278" s="2"/>
      <c r="I1278" s="2"/>
      <c r="J1278" s="2"/>
      <c r="K1278" s="2"/>
      <c r="L1278" s="2"/>
    </row>
    <row r="1279" spans="1:12" customFormat="1" ht="16" x14ac:dyDescent="0.2">
      <c r="A1279" t="s">
        <v>355</v>
      </c>
      <c r="B1279" s="2">
        <f>INDEX(Parameters!$B$6:$AL$57,MATCH(Inventories!$B$1272,Parameters!$A$6:$A$57,0),MATCH(Inventories!$A1279,Parameters!$B$4:$AL$4,0))</f>
        <v>9</v>
      </c>
      <c r="C1279" t="s">
        <v>314</v>
      </c>
      <c r="D1279" s="2"/>
      <c r="E1279" s="2"/>
      <c r="F1279" s="2"/>
      <c r="G1279" s="2"/>
      <c r="H1279" s="2"/>
      <c r="I1279" s="2"/>
      <c r="J1279" s="2"/>
      <c r="K1279" s="2"/>
      <c r="L1279" s="2"/>
    </row>
    <row r="1280" spans="1:12" customFormat="1" ht="16" x14ac:dyDescent="0.2">
      <c r="A1280" t="s">
        <v>356</v>
      </c>
      <c r="B1280" s="2">
        <f>INDEX(Parameters!$B$6:$AL$57,MATCH(Inventories!$B$1272,Parameters!$A$6:$A$57,0),MATCH(Inventories!$A1280,Parameters!$B$4:$AL$4,0))</f>
        <v>92</v>
      </c>
      <c r="C1280" t="s">
        <v>314</v>
      </c>
      <c r="D1280" s="2"/>
      <c r="E1280" s="2"/>
      <c r="F1280" s="2"/>
      <c r="G1280" s="2"/>
      <c r="H1280" s="2"/>
      <c r="I1280" s="2"/>
      <c r="J1280" s="2"/>
      <c r="K1280" s="2"/>
      <c r="L1280" s="2"/>
    </row>
    <row r="1281" spans="1:12" customFormat="1" ht="16" x14ac:dyDescent="0.2">
      <c r="A1281" t="s">
        <v>318</v>
      </c>
      <c r="B1281" s="24">
        <f>INDEX(Parameters!$B$6:$AL$57,MATCH(Inventories!$B$1272,Parameters!$A$6:$A$57,0),MATCH(Inventories!$A1281,Parameters!$B$4:$AL$4,0))</f>
        <v>100000</v>
      </c>
      <c r="C1281" t="s">
        <v>315</v>
      </c>
      <c r="D1281" s="2"/>
      <c r="E1281" s="2"/>
      <c r="F1281" s="2"/>
      <c r="G1281" s="2"/>
      <c r="H1281" s="2"/>
      <c r="I1281" s="2"/>
      <c r="J1281" s="2"/>
      <c r="K1281" s="2"/>
      <c r="L1281" s="2"/>
    </row>
    <row r="1282" spans="1:12" customFormat="1" ht="16" x14ac:dyDescent="0.2">
      <c r="A1282" t="s">
        <v>319</v>
      </c>
      <c r="B1282" s="24">
        <f>INDEX(Parameters!$B$6:$AL$57,MATCH(Inventories!$B$1272,Parameters!$A$6:$A$57,0),MATCH(Inventories!$A1282,Parameters!$B$4:$AL$4,0))</f>
        <v>50000</v>
      </c>
      <c r="C1282" t="s">
        <v>315</v>
      </c>
      <c r="D1282" s="2"/>
      <c r="E1282" s="2"/>
      <c r="F1282" s="2"/>
      <c r="G1282" s="2"/>
      <c r="H1282" s="2"/>
      <c r="I1282" s="2"/>
      <c r="J1282" s="2"/>
      <c r="K1282" s="2"/>
      <c r="L1282" s="2"/>
    </row>
    <row r="1283" spans="1:12" customFormat="1" ht="16" x14ac:dyDescent="0.2">
      <c r="A1283" t="s">
        <v>320</v>
      </c>
      <c r="B1283" s="24">
        <f>INDEX(Parameters!$B$6:$AL$57,MATCH(Inventories!$B$1272,Parameters!$A$6:$A$57,0),MATCH(Inventories!$A1283,Parameters!$B$4:$AL$4,0))</f>
        <v>200000</v>
      </c>
      <c r="C1283" t="s">
        <v>315</v>
      </c>
      <c r="D1283" s="2"/>
      <c r="E1283" s="2"/>
      <c r="F1283" s="2"/>
      <c r="G1283" s="2"/>
      <c r="H1283" s="2"/>
      <c r="I1283" s="2"/>
      <c r="J1283" s="2"/>
      <c r="K1283" s="2"/>
      <c r="L1283" s="2"/>
    </row>
    <row r="1284" spans="1:12" customFormat="1" ht="16" x14ac:dyDescent="0.2">
      <c r="A1284" t="s">
        <v>321</v>
      </c>
      <c r="B1284" s="2">
        <f>INDEX(Parameters!$B$6:$AL$57,MATCH(Inventories!$B$1272,Parameters!$A$6:$A$57,0),MATCH(Inventories!$A1284,Parameters!$B$4:$AL$4,0))</f>
        <v>1300</v>
      </c>
      <c r="C1284" t="s">
        <v>316</v>
      </c>
      <c r="D1284" s="2"/>
      <c r="E1284" s="2"/>
      <c r="F1284" s="2"/>
      <c r="G1284" s="2"/>
      <c r="H1284" s="2"/>
      <c r="I1284" s="2"/>
      <c r="J1284" s="2"/>
      <c r="K1284" s="2"/>
      <c r="L1284" s="2"/>
    </row>
    <row r="1285" spans="1:12" customFormat="1" ht="16" x14ac:dyDescent="0.2">
      <c r="A1285" t="s">
        <v>322</v>
      </c>
      <c r="B1285" s="2">
        <f>INDEX(Parameters!$B$6:$AL$57,MATCH(Inventories!$B$1272,Parameters!$A$6:$A$57,0),MATCH(Inventories!$A1285,Parameters!$B$4:$AL$4,0))</f>
        <v>800</v>
      </c>
      <c r="C1285" t="s">
        <v>316</v>
      </c>
      <c r="D1285" s="2"/>
      <c r="E1285" s="2"/>
      <c r="F1285" s="2"/>
      <c r="G1285" s="2"/>
      <c r="H1285" s="2"/>
      <c r="I1285" s="2"/>
      <c r="J1285" s="2"/>
      <c r="K1285" s="2"/>
      <c r="L1285" s="2"/>
    </row>
    <row r="1286" spans="1:12" customFormat="1" ht="16" x14ac:dyDescent="0.2">
      <c r="A1286" t="s">
        <v>323</v>
      </c>
      <c r="B1286" s="2">
        <f>INDEX(Parameters!$B$6:$AL$57,MATCH(Inventories!$B$1272,Parameters!$A$6:$A$57,0),MATCH(Inventories!$A1286,Parameters!$B$4:$AL$4,0))</f>
        <v>1530</v>
      </c>
      <c r="C1286" t="s">
        <v>316</v>
      </c>
      <c r="D1286" s="2"/>
      <c r="E1286" s="2"/>
      <c r="F1286" s="2"/>
      <c r="G1286" s="2"/>
      <c r="H1286" s="2"/>
      <c r="I1286" s="2"/>
      <c r="J1286" s="2"/>
      <c r="K1286" s="2"/>
      <c r="L1286" s="2"/>
    </row>
    <row r="1287" spans="1:12" customFormat="1" ht="16" x14ac:dyDescent="0.2">
      <c r="A1287" t="s">
        <v>342</v>
      </c>
      <c r="B1287" s="2">
        <f>INDEX(Parameters!$B$6:$AL$57,MATCH(Inventories!$B$1272,Parameters!$A$6:$A$57,0),MATCH(Inventories!$A1287,Parameters!$B$4:$AL$4,0))</f>
        <v>14</v>
      </c>
      <c r="C1287" t="s">
        <v>338</v>
      </c>
      <c r="D1287" s="2"/>
      <c r="E1287" s="2"/>
      <c r="F1287" s="2"/>
      <c r="G1287" s="2"/>
      <c r="H1287" s="2"/>
      <c r="I1287" s="2"/>
      <c r="J1287" s="2"/>
      <c r="K1287" s="2"/>
      <c r="L1287" s="2"/>
    </row>
    <row r="1288" spans="1:12" customFormat="1" ht="16" x14ac:dyDescent="0.2">
      <c r="A1288" t="s">
        <v>343</v>
      </c>
      <c r="B1288" s="2">
        <f>INDEX(Parameters!$B$6:$AL$57,MATCH(Inventories!$B$1272,Parameters!$A$6:$A$57,0),MATCH(Inventories!$A1288,Parameters!$B$4:$AL$4,0))</f>
        <v>6</v>
      </c>
      <c r="C1288" t="s">
        <v>338</v>
      </c>
      <c r="D1288" s="2"/>
      <c r="E1288" s="2"/>
      <c r="F1288" s="2"/>
      <c r="G1288" s="2"/>
      <c r="H1288" s="2"/>
      <c r="I1288" s="2"/>
      <c r="J1288" s="2"/>
      <c r="K1288" s="2"/>
      <c r="L1288" s="2"/>
    </row>
    <row r="1289" spans="1:12" customFormat="1" ht="16" x14ac:dyDescent="0.2">
      <c r="A1289" t="s">
        <v>344</v>
      </c>
      <c r="B1289" s="2">
        <f>INDEX(Parameters!$B$6:$AL$57,MATCH(Inventories!$B$1272,Parameters!$A$6:$A$57,0),MATCH(Inventories!$A1289,Parameters!$B$4:$AL$4,0))</f>
        <v>65</v>
      </c>
      <c r="C1289" t="s">
        <v>338</v>
      </c>
      <c r="D1289" s="2"/>
      <c r="E1289" s="2"/>
      <c r="F1289" s="2"/>
      <c r="G1289" s="2"/>
      <c r="H1289" s="2"/>
      <c r="I1289" s="2"/>
      <c r="J1289" s="2"/>
      <c r="K1289" s="2"/>
      <c r="L1289" s="2"/>
    </row>
    <row r="1290" spans="1:12" customFormat="1" ht="16" x14ac:dyDescent="0.2">
      <c r="A1290" t="s">
        <v>335</v>
      </c>
      <c r="B1290" s="2">
        <f>INDEX(Parameters!$B$6:$AL$57,MATCH(Inventories!$B$1272,Parameters!$A$6:$A$57,0),MATCH(Inventories!$A1290,Parameters!$B$4:$AL$4,0))</f>
        <v>10</v>
      </c>
      <c r="C1290" t="s">
        <v>338</v>
      </c>
      <c r="D1290" s="2"/>
      <c r="E1290" s="2"/>
      <c r="F1290" s="2"/>
      <c r="G1290" s="2"/>
      <c r="H1290" s="2"/>
      <c r="I1290" s="2"/>
      <c r="J1290" s="2"/>
      <c r="K1290" s="2"/>
      <c r="L1290" s="2"/>
    </row>
    <row r="1291" spans="1:12" customFormat="1" ht="16" x14ac:dyDescent="0.2">
      <c r="A1291" t="s">
        <v>336</v>
      </c>
      <c r="B1291" s="2">
        <f>INDEX(Parameters!$B$6:$AL$57,MATCH(Inventories!$B$1272,Parameters!$A$6:$A$57,0),MATCH(Inventories!$A1291,Parameters!$B$4:$AL$4,0))</f>
        <v>6</v>
      </c>
      <c r="C1291" t="s">
        <v>338</v>
      </c>
      <c r="D1291" s="2"/>
      <c r="E1291" s="2"/>
      <c r="F1291" s="2"/>
      <c r="G1291" s="2"/>
      <c r="H1291" s="2"/>
      <c r="I1291" s="2"/>
      <c r="J1291" s="2"/>
      <c r="K1291" s="2"/>
      <c r="L1291" s="2"/>
    </row>
    <row r="1292" spans="1:12" customFormat="1" ht="16" x14ac:dyDescent="0.2">
      <c r="A1292" t="s">
        <v>337</v>
      </c>
      <c r="B1292" s="2">
        <f>INDEX(Parameters!$B$6:$AL$57,MATCH(Inventories!$B$1272,Parameters!$A$6:$A$57,0),MATCH(Inventories!$A1292,Parameters!$B$4:$AL$4,0))</f>
        <v>12</v>
      </c>
      <c r="C1292" t="s">
        <v>338</v>
      </c>
      <c r="D1292" s="2"/>
      <c r="E1292" s="2"/>
      <c r="F1292" s="2"/>
      <c r="G1292" s="2"/>
      <c r="H1292" s="2"/>
      <c r="I1292" s="2"/>
      <c r="J1292" s="2"/>
      <c r="K1292" s="2"/>
      <c r="L1292" s="2"/>
    </row>
    <row r="1293" spans="1:12" customFormat="1" ht="16" x14ac:dyDescent="0.2">
      <c r="A1293" t="s">
        <v>346</v>
      </c>
      <c r="B1293" s="26">
        <f>INDEX(Parameters!$B$6:$AL$57,MATCH(Inventories!$B$1272,Parameters!$A$6:$A$57,0),MATCH(Inventories!$A1293,Parameters!$B$4:$AL$4,0))</f>
        <v>7.5811450000000001E-3</v>
      </c>
      <c r="C1293" t="s">
        <v>347</v>
      </c>
      <c r="D1293" s="2"/>
      <c r="E1293" s="2"/>
      <c r="F1293" s="2"/>
      <c r="G1293" s="2"/>
      <c r="H1293" s="2"/>
      <c r="I1293" s="2"/>
      <c r="J1293" s="2"/>
      <c r="K1293" s="2"/>
      <c r="L1293" s="2"/>
    </row>
    <row r="1294" spans="1:12" customFormat="1" ht="16" x14ac:dyDescent="0.2">
      <c r="A1294" t="s">
        <v>345</v>
      </c>
      <c r="B1294" s="2">
        <f>INDEX(Parameters!$B$6:$AL$57,MATCH(Inventories!$B$1272,Parameters!$A$6:$A$57,0),MATCH(Inventories!$A1294,Parameters!$B$4:$AL$4,0))</f>
        <v>5.65099E-4</v>
      </c>
      <c r="C1294" t="s">
        <v>347</v>
      </c>
      <c r="D1294" s="2"/>
      <c r="E1294" s="2"/>
      <c r="F1294" s="2"/>
      <c r="G1294" s="2"/>
      <c r="H1294" s="2"/>
      <c r="I1294" s="2"/>
      <c r="J1294" s="2"/>
      <c r="K1294" s="2"/>
      <c r="L1294" s="2"/>
    </row>
    <row r="1295" spans="1:12" customFormat="1" ht="16" x14ac:dyDescent="0.2">
      <c r="A1295" s="1" t="s">
        <v>10</v>
      </c>
      <c r="B1295" s="2"/>
      <c r="C1295" s="2"/>
      <c r="D1295" s="2"/>
      <c r="E1295" s="2"/>
      <c r="F1295" s="2"/>
      <c r="G1295" s="2"/>
      <c r="H1295" s="2"/>
      <c r="I1295" s="2"/>
      <c r="J1295" s="2"/>
      <c r="K1295" s="2"/>
      <c r="L1295" s="2"/>
    </row>
    <row r="1296" spans="1:12" x14ac:dyDescent="0.2">
      <c r="A1296" s="17" t="s">
        <v>11</v>
      </c>
      <c r="B1296" s="17" t="s">
        <v>12</v>
      </c>
      <c r="C1296" s="17" t="s">
        <v>3</v>
      </c>
      <c r="D1296" s="17" t="s">
        <v>13</v>
      </c>
      <c r="E1296" s="17" t="s">
        <v>8</v>
      </c>
      <c r="F1296" s="17" t="s">
        <v>6</v>
      </c>
      <c r="G1296" s="17" t="s">
        <v>5</v>
      </c>
      <c r="H1296" s="17" t="s">
        <v>153</v>
      </c>
      <c r="I1296" s="17" t="s">
        <v>181</v>
      </c>
      <c r="J1296" s="17" t="s">
        <v>183</v>
      </c>
      <c r="K1296" s="17" t="s">
        <v>184</v>
      </c>
    </row>
    <row r="1297" spans="1:13" customFormat="1" ht="16" x14ac:dyDescent="0.2">
      <c r="A1297" s="2" t="str">
        <f>B1272</f>
        <v>petrol, synthetic, burned in motorcycle</v>
      </c>
      <c r="B1297" s="2">
        <v>1</v>
      </c>
      <c r="C1297" s="2" t="s">
        <v>18</v>
      </c>
      <c r="D1297" s="2"/>
      <c r="E1297" s="2" t="str">
        <f>B1277</f>
        <v>megajoule</v>
      </c>
      <c r="F1297" s="2" t="s">
        <v>19</v>
      </c>
      <c r="G1297" s="2" t="str">
        <f>B1275</f>
        <v>heat</v>
      </c>
      <c r="H1297" s="2"/>
      <c r="I1297" s="2"/>
      <c r="J1297" s="2"/>
      <c r="K1297" s="2"/>
      <c r="L1297" s="2"/>
      <c r="M1297" s="2"/>
    </row>
    <row r="1298" spans="1:13" customFormat="1" ht="16" x14ac:dyDescent="0.2">
      <c r="A1298" t="s">
        <v>281</v>
      </c>
      <c r="B1298">
        <f>1/43</f>
        <v>2.3255813953488372E-2</v>
      </c>
      <c r="C1298" t="s">
        <v>18</v>
      </c>
      <c r="E1298" t="s">
        <v>9</v>
      </c>
      <c r="F1298" t="s">
        <v>23</v>
      </c>
      <c r="G1298" t="s">
        <v>282</v>
      </c>
      <c r="I1298" s="2"/>
      <c r="J1298" s="2"/>
      <c r="K1298" s="2"/>
      <c r="L1298" s="2"/>
      <c r="M1298" s="2"/>
    </row>
    <row r="1299" spans="1:13" customFormat="1" ht="16" x14ac:dyDescent="0.2">
      <c r="A1299" s="2" t="s">
        <v>144</v>
      </c>
      <c r="B1299" s="3">
        <f>(B1287/B1281)/(B1284/1000)</f>
        <v>1.0769230769230768E-4</v>
      </c>
      <c r="C1299" t="s">
        <v>114</v>
      </c>
      <c r="E1299" t="s">
        <v>9</v>
      </c>
      <c r="F1299" t="s">
        <v>23</v>
      </c>
      <c r="G1299" t="s">
        <v>145</v>
      </c>
      <c r="H1299" s="2"/>
      <c r="I1299">
        <v>5</v>
      </c>
      <c r="J1299" s="12">
        <f>(B1288/B1283)/(B1286/1000)</f>
        <v>1.9607843137254903E-5</v>
      </c>
      <c r="K1299" s="3">
        <f>(B1289/B1282)/(B1285/1000)</f>
        <v>1.6249999999999999E-3</v>
      </c>
    </row>
    <row r="1300" spans="1:13" customFormat="1" ht="16" x14ac:dyDescent="0.2">
      <c r="A1300" s="2" t="s">
        <v>360</v>
      </c>
      <c r="B1300" s="3">
        <f>(B1290/B1281)/(B1284/1000)</f>
        <v>7.6923076923076926E-5</v>
      </c>
      <c r="C1300" t="s">
        <v>114</v>
      </c>
      <c r="E1300" t="s">
        <v>9</v>
      </c>
      <c r="F1300" t="s">
        <v>23</v>
      </c>
      <c r="G1300" s="2" t="s">
        <v>359</v>
      </c>
      <c r="H1300" s="2" t="s">
        <v>363</v>
      </c>
      <c r="I1300">
        <v>5</v>
      </c>
      <c r="J1300" s="12">
        <f>(B1291/B1283)/(B1286/1000)</f>
        <v>1.9607843137254903E-5</v>
      </c>
      <c r="K1300" s="3">
        <f>(B1292/B1282)/(B1285/1000)</f>
        <v>2.9999999999999997E-4</v>
      </c>
    </row>
    <row r="1301" spans="1:13" customFormat="1" ht="16" x14ac:dyDescent="0.2">
      <c r="A1301" s="2" t="s">
        <v>361</v>
      </c>
      <c r="B1301" s="3">
        <f>(B1290/B1281)/(B1284/1000)</f>
        <v>7.6923076923076926E-5</v>
      </c>
      <c r="C1301" t="s">
        <v>114</v>
      </c>
      <c r="E1301" t="s">
        <v>9</v>
      </c>
      <c r="F1301" t="s">
        <v>23</v>
      </c>
      <c r="G1301" s="2" t="s">
        <v>362</v>
      </c>
      <c r="H1301" s="2" t="s">
        <v>363</v>
      </c>
      <c r="I1301">
        <v>5</v>
      </c>
      <c r="J1301" s="12">
        <f>(B1291/B1283)/(B1286/1000)</f>
        <v>1.9607843137254903E-5</v>
      </c>
      <c r="K1301" s="3">
        <f>(B1292/B1282)/(B1285/1000)</f>
        <v>2.9999999999999997E-4</v>
      </c>
    </row>
    <row r="1302" spans="1:13" customFormat="1" ht="16" x14ac:dyDescent="0.2">
      <c r="A1302" t="s">
        <v>123</v>
      </c>
      <c r="B1302" s="3">
        <f>B1298*3.15</f>
        <v>7.3255813953488375E-2</v>
      </c>
      <c r="D1302" t="s">
        <v>14</v>
      </c>
      <c r="E1302" t="s">
        <v>9</v>
      </c>
      <c r="F1302" t="s">
        <v>15</v>
      </c>
      <c r="H1302" s="3" t="s">
        <v>300</v>
      </c>
      <c r="I1302" s="2"/>
      <c r="J1302" s="2"/>
      <c r="K1302" s="2"/>
      <c r="L1302" s="2"/>
      <c r="M1302" s="2"/>
    </row>
    <row r="1303" spans="1:13" customFormat="1" ht="16" x14ac:dyDescent="0.2">
      <c r="A1303" t="s">
        <v>232</v>
      </c>
      <c r="B1303" s="3">
        <v>8.8450704225352119E-4</v>
      </c>
      <c r="D1303" t="s">
        <v>14</v>
      </c>
      <c r="E1303" t="s">
        <v>9</v>
      </c>
      <c r="F1303" t="s">
        <v>15</v>
      </c>
      <c r="H1303" s="3"/>
      <c r="I1303" s="2"/>
      <c r="J1303" s="2"/>
      <c r="K1303" s="2"/>
      <c r="L1303" s="2"/>
      <c r="M1303" s="2"/>
    </row>
    <row r="1304" spans="1:13" customFormat="1" ht="16" x14ac:dyDescent="0.2">
      <c r="A1304" t="s">
        <v>77</v>
      </c>
      <c r="B1304" s="3">
        <v>3.7558685446009391E-7</v>
      </c>
      <c r="D1304" t="s">
        <v>14</v>
      </c>
      <c r="E1304" t="s">
        <v>9</v>
      </c>
      <c r="F1304" t="s">
        <v>15</v>
      </c>
      <c r="H1304" s="3"/>
      <c r="I1304" s="2"/>
      <c r="J1304" s="2"/>
      <c r="K1304" s="2"/>
      <c r="L1304" s="2"/>
      <c r="M1304" s="2"/>
    </row>
    <row r="1305" spans="1:13" customFormat="1" ht="16" x14ac:dyDescent="0.2">
      <c r="A1305" t="s">
        <v>50</v>
      </c>
      <c r="B1305" s="3">
        <v>7.6234099132856199E-7</v>
      </c>
      <c r="D1305" t="s">
        <v>14</v>
      </c>
      <c r="E1305" t="s">
        <v>9</v>
      </c>
      <c r="F1305" t="s">
        <v>15</v>
      </c>
      <c r="H1305" s="3"/>
      <c r="I1305" s="2"/>
      <c r="J1305" s="2"/>
      <c r="K1305" s="2"/>
      <c r="L1305" s="2"/>
      <c r="M1305" s="2"/>
    </row>
    <row r="1306" spans="1:13" customFormat="1" ht="16" x14ac:dyDescent="0.2">
      <c r="A1306" t="s">
        <v>179</v>
      </c>
      <c r="B1306" s="3">
        <v>1.8797075715851682E-5</v>
      </c>
      <c r="D1306" t="s">
        <v>14</v>
      </c>
      <c r="E1306" t="s">
        <v>9</v>
      </c>
      <c r="F1306" t="s">
        <v>15</v>
      </c>
      <c r="H1306" s="3"/>
      <c r="I1306" s="2"/>
      <c r="J1306" s="2"/>
      <c r="K1306" s="2"/>
      <c r="L1306" s="2"/>
      <c r="M1306" s="2"/>
    </row>
    <row r="1307" spans="1:13" customFormat="1" ht="16" x14ac:dyDescent="0.2">
      <c r="A1307" t="s">
        <v>124</v>
      </c>
      <c r="B1307" s="3">
        <v>8.3455151885463482E-5</v>
      </c>
      <c r="D1307" t="s">
        <v>14</v>
      </c>
      <c r="E1307" t="s">
        <v>9</v>
      </c>
      <c r="F1307" t="s">
        <v>15</v>
      </c>
      <c r="H1307" s="3"/>
      <c r="I1307" s="2"/>
      <c r="J1307" s="2"/>
      <c r="K1307" s="2"/>
      <c r="L1307" s="2"/>
      <c r="M1307" s="2"/>
    </row>
    <row r="1308" spans="1:13" customFormat="1" ht="16" x14ac:dyDescent="0.2">
      <c r="A1308" t="s">
        <v>58</v>
      </c>
      <c r="B1308" s="3">
        <v>5.6532558543914833E-7</v>
      </c>
      <c r="D1308" t="s">
        <v>14</v>
      </c>
      <c r="E1308" t="s">
        <v>9</v>
      </c>
      <c r="F1308" t="s">
        <v>15</v>
      </c>
      <c r="H1308" s="3"/>
      <c r="I1308" s="2"/>
      <c r="J1308" s="2"/>
      <c r="K1308" s="2"/>
      <c r="L1308" s="2"/>
      <c r="M1308" s="2"/>
    </row>
    <row r="1309" spans="1:13" customFormat="1" ht="16" x14ac:dyDescent="0.2">
      <c r="A1309" t="s">
        <v>48</v>
      </c>
      <c r="B1309" s="3">
        <v>5.6532558543914833E-7</v>
      </c>
      <c r="D1309" t="s">
        <v>14</v>
      </c>
      <c r="E1309" t="s">
        <v>9</v>
      </c>
      <c r="F1309" t="s">
        <v>15</v>
      </c>
      <c r="H1309" s="3"/>
      <c r="I1309" s="2"/>
      <c r="J1309" s="2"/>
      <c r="K1309" s="2"/>
      <c r="L1309" s="2"/>
      <c r="M1309" s="2"/>
    </row>
    <row r="1310" spans="1:13" customFormat="1" ht="16" x14ac:dyDescent="0.2">
      <c r="A1310" t="s">
        <v>69</v>
      </c>
      <c r="B1310" s="3">
        <f>B1293/1000</f>
        <v>7.5811449999999999E-6</v>
      </c>
      <c r="D1310" t="s">
        <v>14</v>
      </c>
      <c r="E1310" t="s">
        <v>9</v>
      </c>
      <c r="F1310" t="s">
        <v>15</v>
      </c>
      <c r="H1310" s="3"/>
      <c r="I1310" s="2"/>
      <c r="J1310" s="2"/>
      <c r="K1310" s="2"/>
      <c r="L1310" s="2"/>
      <c r="M1310" s="2"/>
    </row>
    <row r="1311" spans="1:13" customFormat="1" ht="16" x14ac:dyDescent="0.2">
      <c r="A1311" t="s">
        <v>233</v>
      </c>
      <c r="B1311" s="3">
        <f>B1294/1000</f>
        <v>5.6509899999999997E-7</v>
      </c>
      <c r="D1311" t="s">
        <v>14</v>
      </c>
      <c r="E1311" t="s">
        <v>9</v>
      </c>
      <c r="F1311" t="s">
        <v>15</v>
      </c>
      <c r="H1311" s="3"/>
      <c r="I1311" s="2"/>
      <c r="J1311" s="2"/>
      <c r="K1311" s="2"/>
      <c r="L1311" s="2"/>
      <c r="M1311" s="2"/>
    </row>
    <row r="1312" spans="1:13" customFormat="1" ht="16" x14ac:dyDescent="0.2">
      <c r="A1312" t="s">
        <v>234</v>
      </c>
      <c r="B1312" s="3">
        <v>6.1476482081469075E-6</v>
      </c>
      <c r="D1312" t="s">
        <v>14</v>
      </c>
      <c r="E1312" t="s">
        <v>9</v>
      </c>
      <c r="F1312" t="s">
        <v>15</v>
      </c>
      <c r="H1312" s="3"/>
      <c r="I1312" s="2"/>
      <c r="J1312" s="2"/>
      <c r="K1312" s="2"/>
      <c r="L1312" s="2"/>
      <c r="M1312" s="2"/>
    </row>
    <row r="1313" spans="1:13" customFormat="1" ht="16" x14ac:dyDescent="0.2">
      <c r="A1313" t="s">
        <v>59</v>
      </c>
      <c r="B1313" s="3">
        <v>4.3348801467702544E-7</v>
      </c>
      <c r="D1313" t="s">
        <v>14</v>
      </c>
      <c r="E1313" t="s">
        <v>9</v>
      </c>
      <c r="F1313" t="s">
        <v>15</v>
      </c>
      <c r="H1313" s="3"/>
      <c r="I1313" s="2"/>
      <c r="J1313" s="2"/>
      <c r="K1313" s="2"/>
      <c r="L1313" s="2"/>
      <c r="M1313" s="2"/>
    </row>
    <row r="1314" spans="1:13" customFormat="1" ht="16" x14ac:dyDescent="0.2">
      <c r="A1314" t="s">
        <v>73</v>
      </c>
      <c r="B1314" s="3">
        <v>8.8328278852685434E-8</v>
      </c>
      <c r="D1314" t="s">
        <v>14</v>
      </c>
      <c r="E1314" t="s">
        <v>9</v>
      </c>
      <c r="F1314" t="s">
        <v>15</v>
      </c>
      <c r="H1314" s="3"/>
      <c r="I1314" s="2"/>
      <c r="J1314" s="2"/>
      <c r="K1314" s="2"/>
      <c r="L1314" s="2"/>
      <c r="M1314" s="2"/>
    </row>
    <row r="1315" spans="1:13" customFormat="1" ht="16" x14ac:dyDescent="0.2">
      <c r="A1315" t="s">
        <v>51</v>
      </c>
      <c r="B1315" s="3">
        <v>7.1206181721241788E-7</v>
      </c>
      <c r="D1315" t="s">
        <v>14</v>
      </c>
      <c r="E1315" t="s">
        <v>9</v>
      </c>
      <c r="F1315" t="s">
        <v>15</v>
      </c>
      <c r="H1315" s="3"/>
      <c r="I1315" s="2"/>
      <c r="J1315" s="2"/>
      <c r="K1315" s="2"/>
      <c r="L1315" s="2"/>
      <c r="M1315" s="2"/>
    </row>
    <row r="1316" spans="1:13" customFormat="1" ht="16" x14ac:dyDescent="0.2">
      <c r="A1316" t="s">
        <v>72</v>
      </c>
      <c r="B1316" s="3">
        <v>2.9216276851272876E-7</v>
      </c>
      <c r="D1316" t="s">
        <v>14</v>
      </c>
      <c r="E1316" t="s">
        <v>9</v>
      </c>
      <c r="F1316" t="s">
        <v>15</v>
      </c>
      <c r="H1316" s="3"/>
      <c r="I1316" s="2"/>
      <c r="J1316" s="2"/>
      <c r="K1316" s="2"/>
      <c r="L1316" s="2"/>
      <c r="M1316" s="2"/>
    </row>
    <row r="1317" spans="1:13" customFormat="1" ht="16" x14ac:dyDescent="0.2">
      <c r="A1317" t="s">
        <v>85</v>
      </c>
      <c r="B1317" s="3">
        <v>2.1878235223511317E-7</v>
      </c>
      <c r="D1317" t="s">
        <v>14</v>
      </c>
      <c r="E1317" t="s">
        <v>9</v>
      </c>
      <c r="F1317" t="s">
        <v>15</v>
      </c>
      <c r="H1317" s="3"/>
      <c r="I1317" s="2"/>
      <c r="J1317" s="2"/>
      <c r="K1317" s="2"/>
      <c r="L1317" s="2"/>
      <c r="M1317" s="2"/>
    </row>
    <row r="1318" spans="1:13" customFormat="1" ht="16" x14ac:dyDescent="0.2">
      <c r="A1318" t="s">
        <v>235</v>
      </c>
      <c r="B1318" s="3">
        <v>1.5491421214163292E-7</v>
      </c>
      <c r="D1318" t="s">
        <v>14</v>
      </c>
      <c r="E1318" t="s">
        <v>9</v>
      </c>
      <c r="F1318" t="s">
        <v>15</v>
      </c>
      <c r="H1318" s="3"/>
      <c r="I1318" s="2"/>
      <c r="J1318" s="2"/>
      <c r="K1318" s="2"/>
      <c r="L1318" s="2"/>
      <c r="M1318" s="2"/>
    </row>
    <row r="1319" spans="1:13" customFormat="1" ht="16" x14ac:dyDescent="0.2">
      <c r="A1319" t="s">
        <v>62</v>
      </c>
      <c r="B1319" s="3">
        <v>1.0055834823228804E-7</v>
      </c>
      <c r="D1319" t="s">
        <v>14</v>
      </c>
      <c r="E1319" t="s">
        <v>9</v>
      </c>
      <c r="F1319" t="s">
        <v>15</v>
      </c>
      <c r="H1319" s="3"/>
      <c r="I1319" s="2"/>
      <c r="J1319" s="2"/>
      <c r="K1319" s="2"/>
      <c r="L1319" s="2"/>
      <c r="M1319" s="2"/>
    </row>
    <row r="1320" spans="1:13" customFormat="1" ht="16" x14ac:dyDescent="0.2">
      <c r="A1320" t="s">
        <v>236</v>
      </c>
      <c r="B1320" s="3">
        <v>9.9199451634554413E-7</v>
      </c>
      <c r="D1320" t="s">
        <v>14</v>
      </c>
      <c r="E1320" t="s">
        <v>9</v>
      </c>
      <c r="F1320" t="s">
        <v>15</v>
      </c>
      <c r="H1320" s="3"/>
      <c r="I1320" s="2"/>
      <c r="J1320" s="2"/>
      <c r="K1320" s="2"/>
      <c r="L1320" s="2"/>
      <c r="M1320" s="2"/>
    </row>
    <row r="1321" spans="1:13" customFormat="1" ht="16" x14ac:dyDescent="0.2">
      <c r="A1321" t="s">
        <v>86</v>
      </c>
      <c r="B1321" s="3">
        <v>5.1909850033424364E-7</v>
      </c>
      <c r="D1321" t="s">
        <v>14</v>
      </c>
      <c r="E1321" t="s">
        <v>9</v>
      </c>
      <c r="F1321" t="s">
        <v>15</v>
      </c>
      <c r="H1321" s="3"/>
      <c r="I1321" s="2"/>
      <c r="J1321" s="2"/>
      <c r="K1321" s="2"/>
      <c r="L1321" s="2"/>
      <c r="M1321" s="2"/>
    </row>
    <row r="1322" spans="1:13" customFormat="1" ht="16" x14ac:dyDescent="0.2">
      <c r="A1322" t="s">
        <v>83</v>
      </c>
      <c r="B1322" s="3">
        <v>1.4947862575069847E-8</v>
      </c>
      <c r="D1322" t="s">
        <v>14</v>
      </c>
      <c r="E1322" t="s">
        <v>9</v>
      </c>
      <c r="F1322" t="s">
        <v>15</v>
      </c>
      <c r="H1322" s="3"/>
      <c r="I1322" s="2"/>
      <c r="J1322" s="2"/>
      <c r="K1322" s="2"/>
      <c r="L1322" s="2"/>
      <c r="M1322" s="2"/>
    </row>
    <row r="1323" spans="1:13" customFormat="1" ht="16" x14ac:dyDescent="0.2">
      <c r="A1323" t="s">
        <v>78</v>
      </c>
      <c r="B1323" s="3">
        <v>1.4920684643115172E-6</v>
      </c>
      <c r="D1323" t="s">
        <v>14</v>
      </c>
      <c r="E1323" t="s">
        <v>9</v>
      </c>
      <c r="F1323" t="s">
        <v>15</v>
      </c>
      <c r="H1323" s="3"/>
      <c r="I1323" s="2"/>
      <c r="J1323" s="2"/>
      <c r="K1323" s="2"/>
      <c r="L1323" s="2"/>
      <c r="M1323" s="2"/>
    </row>
    <row r="1324" spans="1:13" customFormat="1" ht="16" x14ac:dyDescent="0.2">
      <c r="A1324" t="s">
        <v>80</v>
      </c>
      <c r="B1324" s="3">
        <v>7.3788085256935697E-7</v>
      </c>
      <c r="D1324" t="s">
        <v>14</v>
      </c>
      <c r="E1324" t="s">
        <v>9</v>
      </c>
      <c r="F1324" t="s">
        <v>15</v>
      </c>
      <c r="H1324" s="3"/>
      <c r="I1324" s="2"/>
      <c r="J1324" s="2"/>
      <c r="K1324" s="2"/>
      <c r="L1324" s="2"/>
      <c r="M1324" s="2"/>
    </row>
    <row r="1325" spans="1:13" customFormat="1" ht="16" x14ac:dyDescent="0.2">
      <c r="A1325" t="s">
        <v>81</v>
      </c>
      <c r="B1325" s="3">
        <v>3.0711063108779858E-7</v>
      </c>
      <c r="D1325" t="s">
        <v>14</v>
      </c>
      <c r="E1325" t="s">
        <v>9</v>
      </c>
      <c r="F1325" t="s">
        <v>15</v>
      </c>
      <c r="H1325" s="3"/>
      <c r="I1325" s="2"/>
      <c r="J1325" s="2"/>
      <c r="K1325" s="2"/>
      <c r="L1325" s="2"/>
      <c r="M1325" s="2"/>
    </row>
    <row r="1326" spans="1:13" customFormat="1" ht="16" x14ac:dyDescent="0.2">
      <c r="A1326" t="s">
        <v>61</v>
      </c>
      <c r="B1326" s="3">
        <v>2.3101242161471579E-7</v>
      </c>
      <c r="D1326" t="s">
        <v>14</v>
      </c>
      <c r="E1326" t="s">
        <v>9</v>
      </c>
      <c r="F1326" t="s">
        <v>15</v>
      </c>
      <c r="H1326" s="3"/>
      <c r="I1326" s="2"/>
      <c r="J1326" s="2"/>
      <c r="K1326" s="2"/>
      <c r="L1326" s="2"/>
      <c r="M1326" s="2"/>
    </row>
    <row r="1327" spans="1:13" customFormat="1" ht="16" x14ac:dyDescent="0.2">
      <c r="A1327" t="s">
        <v>45</v>
      </c>
      <c r="B1327" s="3">
        <v>1.0191724483002165E-7</v>
      </c>
      <c r="D1327" t="s">
        <v>14</v>
      </c>
      <c r="E1327" t="s">
        <v>9</v>
      </c>
      <c r="F1327" t="s">
        <v>15</v>
      </c>
      <c r="H1327" s="3"/>
      <c r="I1327" s="2"/>
      <c r="J1327" s="2"/>
      <c r="K1327" s="2"/>
      <c r="L1327" s="2"/>
      <c r="M1327" s="2"/>
    </row>
    <row r="1328" spans="1:13" customFormat="1" ht="16" x14ac:dyDescent="0.2">
      <c r="A1328" t="s">
        <v>49</v>
      </c>
      <c r="B1328" s="3">
        <v>2.9895725150139694E-8</v>
      </c>
      <c r="D1328" t="s">
        <v>14</v>
      </c>
      <c r="E1328" t="s">
        <v>9</v>
      </c>
      <c r="F1328" t="s">
        <v>15</v>
      </c>
      <c r="H1328" s="3"/>
      <c r="I1328" s="2"/>
      <c r="J1328" s="2"/>
      <c r="K1328" s="2"/>
      <c r="L1328" s="2"/>
      <c r="M1328" s="2"/>
    </row>
    <row r="1329" spans="1:13" customFormat="1" ht="16" x14ac:dyDescent="0.2">
      <c r="A1329" t="s">
        <v>46</v>
      </c>
      <c r="B1329" s="3">
        <v>8.2892692461750966E-8</v>
      </c>
      <c r="D1329" t="s">
        <v>14</v>
      </c>
      <c r="E1329" t="s">
        <v>9</v>
      </c>
      <c r="F1329" t="s">
        <v>15</v>
      </c>
      <c r="H1329" s="3"/>
      <c r="I1329" s="2"/>
      <c r="J1329" s="2"/>
      <c r="K1329" s="2"/>
      <c r="L1329" s="2"/>
      <c r="M1329" s="2"/>
    </row>
    <row r="1330" spans="1:13" customFormat="1" ht="16" x14ac:dyDescent="0.2">
      <c r="A1330" t="s">
        <v>66</v>
      </c>
      <c r="B1330" s="3">
        <v>0</v>
      </c>
      <c r="D1330" t="s">
        <v>14</v>
      </c>
      <c r="E1330" t="s">
        <v>9</v>
      </c>
      <c r="F1330" t="s">
        <v>15</v>
      </c>
      <c r="H1330" s="3"/>
      <c r="I1330" s="2"/>
      <c r="J1330" s="2"/>
      <c r="K1330" s="2"/>
      <c r="L1330" s="2"/>
      <c r="M1330" s="2"/>
    </row>
    <row r="1331" spans="1:13" customFormat="1" ht="16" x14ac:dyDescent="0.2">
      <c r="A1331" t="s">
        <v>47</v>
      </c>
      <c r="B1331" s="3">
        <v>2.5819035356938819E-8</v>
      </c>
      <c r="D1331" t="s">
        <v>14</v>
      </c>
      <c r="E1331" t="s">
        <v>9</v>
      </c>
      <c r="F1331" t="s">
        <v>15</v>
      </c>
      <c r="H1331" s="3"/>
      <c r="I1331" s="2"/>
      <c r="J1331" s="2"/>
      <c r="K1331" s="2"/>
      <c r="L1331" s="2"/>
      <c r="M1331" s="2"/>
    </row>
    <row r="1332" spans="1:13" customFormat="1" ht="16" x14ac:dyDescent="0.2">
      <c r="A1332" t="s">
        <v>76</v>
      </c>
      <c r="B1332" s="3">
        <v>1.3724855637109585E-7</v>
      </c>
      <c r="D1332" t="s">
        <v>14</v>
      </c>
      <c r="E1332" t="s">
        <v>9</v>
      </c>
      <c r="F1332" t="s">
        <v>15</v>
      </c>
      <c r="H1332" s="3"/>
      <c r="I1332" s="2"/>
      <c r="J1332" s="2"/>
      <c r="K1332" s="2"/>
      <c r="L1332" s="2"/>
      <c r="M1332" s="2"/>
    </row>
    <row r="1333" spans="1:13" customFormat="1" ht="16" x14ac:dyDescent="0.2">
      <c r="A1333" t="s">
        <v>70</v>
      </c>
      <c r="B1333" s="3">
        <v>8.1882352941176476E-10</v>
      </c>
      <c r="D1333" t="s">
        <v>14</v>
      </c>
      <c r="E1333" t="s">
        <v>9</v>
      </c>
      <c r="F1333" t="s">
        <v>15</v>
      </c>
      <c r="H1333" s="3"/>
      <c r="I1333" s="2"/>
      <c r="J1333" s="2"/>
      <c r="K1333" s="2"/>
      <c r="L1333" s="2"/>
      <c r="M1333" s="2"/>
    </row>
    <row r="1334" spans="1:13" customFormat="1" ht="16" x14ac:dyDescent="0.2">
      <c r="A1334" t="s">
        <v>237</v>
      </c>
      <c r="B1334" s="3">
        <v>7.0588235294117658E-12</v>
      </c>
      <c r="D1334" t="s">
        <v>14</v>
      </c>
      <c r="E1334" t="s">
        <v>9</v>
      </c>
      <c r="F1334" t="s">
        <v>15</v>
      </c>
      <c r="H1334" s="3"/>
      <c r="I1334" s="2"/>
      <c r="J1334" s="2"/>
      <c r="K1334" s="2"/>
      <c r="L1334" s="2"/>
      <c r="M1334" s="2"/>
    </row>
    <row r="1335" spans="1:13" customFormat="1" ht="16" x14ac:dyDescent="0.2">
      <c r="A1335" t="s">
        <v>238</v>
      </c>
      <c r="B1335" s="3">
        <v>4.7058823529411767E-12</v>
      </c>
      <c r="D1335" t="s">
        <v>14</v>
      </c>
      <c r="E1335" t="s">
        <v>9</v>
      </c>
      <c r="F1335" t="s">
        <v>15</v>
      </c>
      <c r="H1335" s="3"/>
      <c r="I1335" s="2"/>
      <c r="J1335" s="2"/>
      <c r="K1335" s="2"/>
      <c r="L1335" s="2"/>
      <c r="M1335" s="2"/>
    </row>
    <row r="1336" spans="1:13" customFormat="1" ht="16" x14ac:dyDescent="0.2">
      <c r="A1336" t="s">
        <v>239</v>
      </c>
      <c r="B1336" s="3">
        <v>5.082352941176471E-8</v>
      </c>
      <c r="D1336" t="s">
        <v>14</v>
      </c>
      <c r="E1336" t="s">
        <v>9</v>
      </c>
      <c r="F1336" t="s">
        <v>15</v>
      </c>
      <c r="H1336" s="3"/>
      <c r="I1336" s="2"/>
      <c r="J1336" s="2"/>
      <c r="K1336" s="2"/>
      <c r="L1336" s="2"/>
      <c r="M1336" s="2"/>
    </row>
    <row r="1337" spans="1:13" customFormat="1" ht="16" x14ac:dyDescent="0.2">
      <c r="A1337" t="s">
        <v>240</v>
      </c>
      <c r="B1337" s="3">
        <v>9.8823529411764698E-10</v>
      </c>
      <c r="D1337" t="s">
        <v>14</v>
      </c>
      <c r="E1337" t="s">
        <v>9</v>
      </c>
      <c r="F1337" t="s">
        <v>15</v>
      </c>
      <c r="H1337" s="3"/>
      <c r="I1337" s="2"/>
      <c r="J1337" s="2"/>
      <c r="K1337" s="2"/>
      <c r="L1337" s="2"/>
      <c r="M1337" s="2"/>
    </row>
    <row r="1338" spans="1:13" customFormat="1" ht="16" x14ac:dyDescent="0.2">
      <c r="A1338" t="s">
        <v>241</v>
      </c>
      <c r="B1338" s="3">
        <v>3.0588235294117649E-10</v>
      </c>
      <c r="D1338" t="s">
        <v>14</v>
      </c>
      <c r="E1338" t="s">
        <v>9</v>
      </c>
      <c r="F1338" t="s">
        <v>15</v>
      </c>
      <c r="H1338" s="3"/>
      <c r="I1338" s="2"/>
      <c r="J1338" s="2"/>
      <c r="K1338" s="2"/>
      <c r="L1338" s="2"/>
      <c r="M1338" s="2"/>
    </row>
    <row r="1339" spans="1:13" customFormat="1" ht="16" x14ac:dyDescent="0.2">
      <c r="A1339" t="s">
        <v>242</v>
      </c>
      <c r="B1339" s="3">
        <v>3.7647058823529416E-10</v>
      </c>
      <c r="D1339" t="s">
        <v>14</v>
      </c>
      <c r="E1339" t="s">
        <v>9</v>
      </c>
      <c r="F1339" t="s">
        <v>15</v>
      </c>
      <c r="H1339" s="3"/>
      <c r="I1339" s="2"/>
      <c r="J1339" s="2"/>
      <c r="K1339" s="2"/>
      <c r="L1339" s="2"/>
      <c r="M1339" s="2"/>
    </row>
    <row r="1340" spans="1:13" customFormat="1" ht="16" x14ac:dyDescent="0.2">
      <c r="A1340" t="s">
        <v>56</v>
      </c>
      <c r="B1340" s="3">
        <v>7.5294117647058818E-13</v>
      </c>
      <c r="D1340" t="s">
        <v>14</v>
      </c>
      <c r="E1340" t="s">
        <v>9</v>
      </c>
      <c r="F1340" t="s">
        <v>15</v>
      </c>
      <c r="H1340" s="3"/>
      <c r="I1340" s="2"/>
      <c r="J1340" s="2"/>
      <c r="K1340" s="2"/>
      <c r="L1340" s="2"/>
      <c r="M1340" s="2"/>
    </row>
    <row r="1341" spans="1:13" customFormat="1" ht="16" x14ac:dyDescent="0.2">
      <c r="A1341" t="s">
        <v>243</v>
      </c>
      <c r="B1341" s="3">
        <v>2.0470588235294119E-10</v>
      </c>
      <c r="D1341" t="s">
        <v>14</v>
      </c>
      <c r="E1341" t="s">
        <v>9</v>
      </c>
      <c r="F1341" t="s">
        <v>15</v>
      </c>
      <c r="H1341" s="3"/>
      <c r="I1341" s="2"/>
      <c r="J1341" s="2"/>
      <c r="K1341" s="2"/>
      <c r="L1341" s="2"/>
      <c r="M1341" s="2"/>
    </row>
    <row r="1342" spans="1:13" customFormat="1" ht="16" x14ac:dyDescent="0.2">
      <c r="A1342" t="s">
        <v>244</v>
      </c>
      <c r="B1342" s="3">
        <v>2.5411764705882359E-10</v>
      </c>
      <c r="D1342" t="s">
        <v>14</v>
      </c>
      <c r="E1342" t="s">
        <v>9</v>
      </c>
      <c r="F1342" t="s">
        <v>15</v>
      </c>
      <c r="H1342" s="3"/>
      <c r="I1342" s="2"/>
      <c r="J1342" s="2"/>
      <c r="K1342" s="2"/>
      <c r="L1342" s="2"/>
      <c r="M1342" s="2"/>
    </row>
    <row r="1343" spans="1:13" customFormat="1" ht="16" x14ac:dyDescent="0.2">
      <c r="B1343" s="3"/>
    </row>
    <row r="1344" spans="1:13" x14ac:dyDescent="0.2">
      <c r="A1344" s="17" t="s">
        <v>2</v>
      </c>
      <c r="B1344" s="17" t="s">
        <v>89</v>
      </c>
    </row>
    <row r="1345" spans="1:12" customFormat="1" ht="16" x14ac:dyDescent="0.2">
      <c r="A1345" t="s">
        <v>3</v>
      </c>
      <c r="B1345" t="s">
        <v>18</v>
      </c>
    </row>
    <row r="1346" spans="1:12" customFormat="1" ht="16" x14ac:dyDescent="0.2">
      <c r="A1346" t="s">
        <v>4</v>
      </c>
      <c r="B1346">
        <v>1</v>
      </c>
    </row>
    <row r="1347" spans="1:12" customFormat="1" ht="16" x14ac:dyDescent="0.2">
      <c r="A1347" t="s">
        <v>5</v>
      </c>
      <c r="B1347" t="s">
        <v>1</v>
      </c>
    </row>
    <row r="1348" spans="1:12" customFormat="1" ht="16" x14ac:dyDescent="0.2">
      <c r="A1348" t="s">
        <v>6</v>
      </c>
      <c r="B1348" t="s">
        <v>7</v>
      </c>
    </row>
    <row r="1349" spans="1:12" customFormat="1" ht="16" x14ac:dyDescent="0.2">
      <c r="A1349" t="s">
        <v>8</v>
      </c>
      <c r="B1349" t="s">
        <v>17</v>
      </c>
    </row>
    <row r="1350" spans="1:12" customFormat="1" ht="16" x14ac:dyDescent="0.2">
      <c r="A1350" t="s">
        <v>206</v>
      </c>
      <c r="B1350" t="s">
        <v>207</v>
      </c>
    </row>
    <row r="1351" spans="1:12" customFormat="1" ht="16" x14ac:dyDescent="0.2">
      <c r="A1351" t="s">
        <v>200</v>
      </c>
      <c r="B1351" t="s">
        <v>245</v>
      </c>
    </row>
    <row r="1352" spans="1:12" customFormat="1" ht="16" x14ac:dyDescent="0.2">
      <c r="A1352" t="s">
        <v>153</v>
      </c>
      <c r="B1352" t="s">
        <v>246</v>
      </c>
    </row>
    <row r="1353" spans="1:12" customFormat="1" ht="16" x14ac:dyDescent="0.2">
      <c r="A1353" t="s">
        <v>354</v>
      </c>
      <c r="B1353" s="2">
        <f>INDEX(Parameters!$B$6:$AL$57,MATCH(Inventories!$B$1344,Parameters!$A$6:$A$57,0),MATCH(Inventories!$A1353,Parameters!$B$4:$AL$4,0))</f>
        <v>300</v>
      </c>
      <c r="C1353" t="s">
        <v>314</v>
      </c>
      <c r="D1353" s="2"/>
      <c r="E1353" s="2"/>
      <c r="F1353" s="2"/>
      <c r="G1353" s="2"/>
      <c r="H1353" s="2"/>
      <c r="I1353" s="2"/>
      <c r="J1353" s="2"/>
      <c r="K1353" s="2"/>
      <c r="L1353" s="2"/>
    </row>
    <row r="1354" spans="1:12" customFormat="1" ht="16" x14ac:dyDescent="0.2">
      <c r="A1354" t="s">
        <v>355</v>
      </c>
      <c r="B1354" s="2">
        <f>INDEX(Parameters!$B$6:$AL$57,MATCH(Inventories!$B$1344,Parameters!$A$6:$A$57,0),MATCH(Inventories!$A1354,Parameters!$B$4:$AL$4,0))</f>
        <v>135</v>
      </c>
      <c r="C1354" t="s">
        <v>314</v>
      </c>
      <c r="D1354" s="2"/>
      <c r="E1354" s="2"/>
      <c r="F1354" s="2"/>
      <c r="G1354" s="2"/>
      <c r="H1354" s="2"/>
      <c r="I1354" s="2"/>
      <c r="J1354" s="2"/>
      <c r="K1354" s="2"/>
      <c r="L1354" s="2"/>
    </row>
    <row r="1355" spans="1:12" customFormat="1" ht="16" x14ac:dyDescent="0.2">
      <c r="A1355" t="s">
        <v>356</v>
      </c>
      <c r="B1355" s="2">
        <f>INDEX(Parameters!$B$6:$AL$57,MATCH(Inventories!$B$1344,Parameters!$A$6:$A$57,0),MATCH(Inventories!$A1355,Parameters!$B$4:$AL$4,0))</f>
        <v>480</v>
      </c>
      <c r="C1355" t="s">
        <v>314</v>
      </c>
      <c r="D1355" s="2"/>
      <c r="E1355" s="2"/>
      <c r="F1355" s="2"/>
      <c r="G1355" s="2"/>
      <c r="H1355" s="2"/>
      <c r="I1355" s="2"/>
      <c r="J1355" s="2"/>
      <c r="K1355" s="2"/>
      <c r="L1355" s="2"/>
    </row>
    <row r="1356" spans="1:12" customFormat="1" ht="16" x14ac:dyDescent="0.2">
      <c r="A1356" t="s">
        <v>318</v>
      </c>
      <c r="B1356" s="24">
        <f>INDEX(Parameters!$B$6:$AL$57,MATCH(Inventories!$B$1344,Parameters!$A$6:$A$57,0),MATCH(Inventories!$A1356,Parameters!$B$4:$AL$4,0))</f>
        <v>1000000</v>
      </c>
      <c r="C1356" t="s">
        <v>315</v>
      </c>
      <c r="D1356" s="2"/>
      <c r="E1356" s="2"/>
      <c r="F1356" s="2"/>
      <c r="G1356" s="2"/>
      <c r="H1356" s="2"/>
      <c r="I1356" s="2"/>
      <c r="J1356" s="2"/>
      <c r="K1356" s="2"/>
      <c r="L1356" s="2"/>
    </row>
    <row r="1357" spans="1:12" customFormat="1" ht="16" x14ac:dyDescent="0.2">
      <c r="A1357" t="s">
        <v>319</v>
      </c>
      <c r="B1357" s="24">
        <f>INDEX(Parameters!$B$6:$AL$57,MATCH(Inventories!$B$1344,Parameters!$A$6:$A$57,0),MATCH(Inventories!$A1357,Parameters!$B$4:$AL$4,0))</f>
        <v>500000</v>
      </c>
      <c r="C1357" t="s">
        <v>315</v>
      </c>
      <c r="D1357" s="2"/>
      <c r="E1357" s="2"/>
      <c r="F1357" s="2"/>
      <c r="G1357" s="2"/>
      <c r="H1357" s="2"/>
      <c r="I1357" s="2"/>
      <c r="J1357" s="2"/>
      <c r="K1357" s="2"/>
      <c r="L1357" s="2"/>
    </row>
    <row r="1358" spans="1:12" customFormat="1" ht="16" x14ac:dyDescent="0.2">
      <c r="A1358" t="s">
        <v>320</v>
      </c>
      <c r="B1358" s="24">
        <f>INDEX(Parameters!$B$6:$AL$57,MATCH(Inventories!$B$1344,Parameters!$A$6:$A$57,0),MATCH(Inventories!$A1358,Parameters!$B$4:$AL$4,0))</f>
        <v>1200000</v>
      </c>
      <c r="C1358" t="s">
        <v>315</v>
      </c>
      <c r="D1358" s="2"/>
      <c r="E1358" s="2"/>
      <c r="F1358" s="2"/>
      <c r="G1358" s="2"/>
      <c r="H1358" s="2"/>
      <c r="I1358" s="2"/>
      <c r="J1358" s="2"/>
      <c r="K1358" s="2"/>
      <c r="L1358" s="2"/>
    </row>
    <row r="1359" spans="1:12" customFormat="1" ht="16" x14ac:dyDescent="0.2">
      <c r="A1359" t="s">
        <v>321</v>
      </c>
      <c r="B1359" s="2">
        <f>INDEX(Parameters!$B$6:$AL$57,MATCH(Inventories!$B$1344,Parameters!$A$6:$A$57,0),MATCH(Inventories!$A1359,Parameters!$B$4:$AL$4,0))</f>
        <v>7500</v>
      </c>
      <c r="C1359" t="s">
        <v>316</v>
      </c>
      <c r="D1359" s="2"/>
      <c r="E1359" s="2"/>
      <c r="F1359" s="2"/>
      <c r="G1359" s="2"/>
      <c r="H1359" s="2"/>
      <c r="I1359" s="2"/>
      <c r="J1359" s="2"/>
      <c r="K1359" s="2"/>
      <c r="L1359" s="2"/>
    </row>
    <row r="1360" spans="1:12" customFormat="1" ht="16" x14ac:dyDescent="0.2">
      <c r="A1360" t="s">
        <v>322</v>
      </c>
      <c r="B1360" s="2">
        <f>INDEX(Parameters!$B$6:$AL$57,MATCH(Inventories!$B$1344,Parameters!$A$6:$A$57,0),MATCH(Inventories!$A1360,Parameters!$B$4:$AL$4,0))</f>
        <v>3570</v>
      </c>
      <c r="C1360" t="s">
        <v>316</v>
      </c>
      <c r="D1360" s="2"/>
      <c r="E1360" s="2"/>
      <c r="F1360" s="2"/>
      <c r="G1360" s="2"/>
      <c r="H1360" s="2"/>
      <c r="I1360" s="2"/>
      <c r="J1360" s="2"/>
      <c r="K1360" s="2"/>
      <c r="L1360" s="2"/>
    </row>
    <row r="1361" spans="1:12" customFormat="1" ht="16" x14ac:dyDescent="0.2">
      <c r="A1361" t="s">
        <v>323</v>
      </c>
      <c r="B1361" s="2">
        <f>INDEX(Parameters!$B$6:$AL$57,MATCH(Inventories!$B$1344,Parameters!$A$6:$A$57,0),MATCH(Inventories!$A1361,Parameters!$B$4:$AL$4,0))</f>
        <v>10165</v>
      </c>
      <c r="C1361" t="s">
        <v>316</v>
      </c>
      <c r="D1361" s="2"/>
      <c r="E1361" s="2"/>
      <c r="F1361" s="2"/>
      <c r="G1361" s="2"/>
      <c r="H1361" s="2"/>
      <c r="I1361" s="2"/>
      <c r="J1361" s="2"/>
      <c r="K1361" s="2"/>
      <c r="L1361" s="2"/>
    </row>
    <row r="1362" spans="1:12" customFormat="1" ht="16" x14ac:dyDescent="0.2">
      <c r="A1362" t="s">
        <v>339</v>
      </c>
      <c r="B1362" s="2">
        <f>INDEX(Parameters!$B$6:$AL$57,MATCH(Inventories!$B$1344,Parameters!$A$6:$A$57,0),MATCH(Inventories!$A1362,Parameters!$B$4:$AL$4,0))</f>
        <v>0</v>
      </c>
      <c r="C1362" t="s">
        <v>338</v>
      </c>
      <c r="D1362" s="2"/>
      <c r="E1362" s="2"/>
      <c r="F1362" s="2"/>
      <c r="G1362" s="2"/>
      <c r="H1362" s="2"/>
      <c r="I1362" s="2"/>
      <c r="J1362" s="2"/>
      <c r="K1362" s="2"/>
      <c r="L1362" s="2"/>
    </row>
    <row r="1363" spans="1:12" customFormat="1" ht="16" x14ac:dyDescent="0.2">
      <c r="A1363" t="s">
        <v>340</v>
      </c>
      <c r="B1363" s="2">
        <f>INDEX(Parameters!$B$6:$AL$57,MATCH(Inventories!$B$1344,Parameters!$A$6:$A$57,0),MATCH(Inventories!$A1363,Parameters!$B$4:$AL$4,0))</f>
        <v>0</v>
      </c>
      <c r="C1363" t="s">
        <v>338</v>
      </c>
      <c r="D1363" s="2"/>
      <c r="E1363" s="2"/>
      <c r="F1363" s="2"/>
      <c r="G1363" s="2"/>
      <c r="H1363" s="2"/>
      <c r="I1363" s="2"/>
      <c r="J1363" s="2"/>
      <c r="K1363" s="2"/>
      <c r="L1363" s="2"/>
    </row>
    <row r="1364" spans="1:12" customFormat="1" ht="16" x14ac:dyDescent="0.2">
      <c r="A1364" t="s">
        <v>341</v>
      </c>
      <c r="B1364" s="2">
        <f>INDEX(Parameters!$B$6:$AL$57,MATCH(Inventories!$B$1344,Parameters!$A$6:$A$57,0),MATCH(Inventories!$A1364,Parameters!$B$4:$AL$4,0))</f>
        <v>0</v>
      </c>
      <c r="C1364" t="s">
        <v>338</v>
      </c>
      <c r="D1364" s="2"/>
      <c r="E1364" s="2"/>
      <c r="F1364" s="2"/>
      <c r="G1364" s="2"/>
      <c r="H1364" s="2"/>
      <c r="I1364" s="2"/>
      <c r="J1364" s="2"/>
      <c r="K1364" s="2"/>
      <c r="L1364" s="2"/>
    </row>
    <row r="1365" spans="1:12" customFormat="1" ht="16" x14ac:dyDescent="0.2">
      <c r="A1365" t="s">
        <v>342</v>
      </c>
      <c r="B1365" s="2">
        <f>INDEX(Parameters!$B$6:$AL$57,MATCH(Inventories!$B$1344,Parameters!$A$6:$A$57,0),MATCH(Inventories!$A1365,Parameters!$B$4:$AL$4,0))</f>
        <v>880</v>
      </c>
      <c r="C1365" t="s">
        <v>338</v>
      </c>
      <c r="D1365" s="2"/>
      <c r="E1365" s="2"/>
      <c r="F1365" s="2"/>
      <c r="G1365" s="2"/>
      <c r="H1365" s="2"/>
      <c r="I1365" s="2"/>
      <c r="J1365" s="2"/>
      <c r="K1365" s="2"/>
      <c r="L1365" s="2"/>
    </row>
    <row r="1366" spans="1:12" customFormat="1" ht="16" x14ac:dyDescent="0.2">
      <c r="A1366" t="s">
        <v>343</v>
      </c>
      <c r="B1366" s="2">
        <f>INDEX(Parameters!$B$6:$AL$57,MATCH(Inventories!$B$1344,Parameters!$A$6:$A$57,0),MATCH(Inventories!$A1366,Parameters!$B$4:$AL$4,0))</f>
        <v>470</v>
      </c>
      <c r="C1366" t="s">
        <v>338</v>
      </c>
      <c r="D1366" s="2"/>
      <c r="E1366" s="2"/>
      <c r="F1366" s="2"/>
      <c r="G1366" s="2"/>
      <c r="H1366" s="2"/>
      <c r="I1366" s="2"/>
      <c r="J1366" s="2"/>
      <c r="K1366" s="2"/>
      <c r="L1366" s="2"/>
    </row>
    <row r="1367" spans="1:12" customFormat="1" ht="16" x14ac:dyDescent="0.2">
      <c r="A1367" t="s">
        <v>344</v>
      </c>
      <c r="B1367" s="2">
        <f>INDEX(Parameters!$B$6:$AL$57,MATCH(Inventories!$B$1344,Parameters!$A$6:$A$57,0),MATCH(Inventories!$A1367,Parameters!$B$4:$AL$4,0))</f>
        <v>1000</v>
      </c>
      <c r="C1367" t="s">
        <v>338</v>
      </c>
      <c r="D1367" s="2"/>
      <c r="E1367" s="2"/>
      <c r="F1367" s="2"/>
      <c r="G1367" s="2"/>
      <c r="H1367" s="2"/>
      <c r="I1367" s="2"/>
      <c r="J1367" s="2"/>
      <c r="K1367" s="2"/>
      <c r="L1367" s="2"/>
    </row>
    <row r="1368" spans="1:12" customFormat="1" ht="16" x14ac:dyDescent="0.2">
      <c r="A1368" t="s">
        <v>335</v>
      </c>
      <c r="B1368" s="2">
        <f>INDEX(Parameters!$B$6:$AL$57,MATCH(Inventories!$B$1344,Parameters!$A$6:$A$57,0),MATCH(Inventories!$A1368,Parameters!$B$4:$AL$4,0))</f>
        <v>44</v>
      </c>
      <c r="C1368" t="s">
        <v>338</v>
      </c>
      <c r="D1368" s="2"/>
      <c r="E1368" s="2"/>
      <c r="F1368" s="2"/>
      <c r="G1368" s="2"/>
      <c r="H1368" s="2"/>
      <c r="I1368" s="2"/>
      <c r="J1368" s="2"/>
      <c r="K1368" s="2"/>
      <c r="L1368" s="2"/>
    </row>
    <row r="1369" spans="1:12" customFormat="1" ht="16" x14ac:dyDescent="0.2">
      <c r="A1369" t="s">
        <v>336</v>
      </c>
      <c r="B1369" s="2">
        <f>INDEX(Parameters!$B$6:$AL$57,MATCH(Inventories!$B$1344,Parameters!$A$6:$A$57,0),MATCH(Inventories!$A1369,Parameters!$B$4:$AL$4,0))</f>
        <v>33</v>
      </c>
      <c r="C1369" t="s">
        <v>338</v>
      </c>
      <c r="D1369" s="2"/>
      <c r="E1369" s="2"/>
      <c r="F1369" s="2"/>
      <c r="G1369" s="2"/>
      <c r="H1369" s="2"/>
      <c r="I1369" s="2"/>
      <c r="J1369" s="2"/>
      <c r="K1369" s="2"/>
      <c r="L1369" s="2"/>
    </row>
    <row r="1370" spans="1:12" customFormat="1" ht="16" x14ac:dyDescent="0.2">
      <c r="A1370" t="s">
        <v>337</v>
      </c>
      <c r="B1370" s="2">
        <f>INDEX(Parameters!$B$6:$AL$57,MATCH(Inventories!$B$1344,Parameters!$A$6:$A$57,0),MATCH(Inventories!$A1370,Parameters!$B$4:$AL$4,0))</f>
        <v>51</v>
      </c>
      <c r="C1370" t="s">
        <v>338</v>
      </c>
      <c r="D1370" s="2"/>
      <c r="E1370" s="2"/>
      <c r="F1370" s="2"/>
      <c r="G1370" s="2"/>
      <c r="H1370" s="2"/>
      <c r="I1370" s="2"/>
      <c r="J1370" s="2"/>
      <c r="K1370" s="2"/>
      <c r="L1370" s="2"/>
    </row>
    <row r="1371" spans="1:12" customFormat="1" ht="16" x14ac:dyDescent="0.2">
      <c r="A1371" t="s">
        <v>324</v>
      </c>
      <c r="B1371" s="2">
        <f>INDEX(Parameters!$B$6:$AL$57,MATCH(Inventories!$B$1344,Parameters!$A$6:$A$57,0),MATCH(Inventories!$A1371,Parameters!$B$4:$AL$4,0))</f>
        <v>0</v>
      </c>
      <c r="C1371" t="s">
        <v>317</v>
      </c>
      <c r="D1371" s="2"/>
      <c r="E1371" s="2"/>
      <c r="F1371" s="2"/>
      <c r="G1371" s="2"/>
      <c r="H1371" s="2"/>
      <c r="I1371" s="2"/>
      <c r="J1371" s="2"/>
      <c r="K1371" s="2"/>
      <c r="L1371" s="2"/>
    </row>
    <row r="1372" spans="1:12" customFormat="1" ht="16" x14ac:dyDescent="0.2">
      <c r="A1372" t="s">
        <v>325</v>
      </c>
      <c r="B1372" s="2">
        <f>INDEX(Parameters!$B$6:$AL$57,MATCH(Inventories!$B$1344,Parameters!$A$6:$A$57,0),MATCH(Inventories!$A1372,Parameters!$B$4:$AL$4,0))</f>
        <v>0</v>
      </c>
      <c r="C1372" t="s">
        <v>317</v>
      </c>
      <c r="D1372" s="2"/>
      <c r="E1372" s="2"/>
      <c r="F1372" s="2"/>
      <c r="G1372" s="2"/>
      <c r="H1372" s="2"/>
      <c r="I1372" s="2"/>
      <c r="J1372" s="2"/>
      <c r="K1372" s="2"/>
      <c r="L1372" s="2"/>
    </row>
    <row r="1373" spans="1:12" customFormat="1" ht="16" x14ac:dyDescent="0.2">
      <c r="A1373" t="s">
        <v>326</v>
      </c>
      <c r="B1373" s="2">
        <f>INDEX(Parameters!$B$6:$AL$57,MATCH(Inventories!$B$1344,Parameters!$A$6:$A$57,0),MATCH(Inventories!$A1373,Parameters!$B$4:$AL$4,0))</f>
        <v>0</v>
      </c>
      <c r="C1373" t="s">
        <v>317</v>
      </c>
      <c r="D1373" s="2"/>
      <c r="E1373" s="2"/>
      <c r="F1373" s="2"/>
      <c r="G1373" s="2"/>
      <c r="H1373" s="2"/>
      <c r="I1373" s="2"/>
      <c r="J1373" s="2"/>
      <c r="K1373" s="2"/>
      <c r="L1373" s="2"/>
    </row>
    <row r="1374" spans="1:12" customFormat="1" ht="16" x14ac:dyDescent="0.2">
      <c r="A1374" t="s">
        <v>332</v>
      </c>
      <c r="B1374" s="2">
        <f>INDEX(Parameters!$B$6:$AL$57,MATCH(Inventories!$B$1344,Parameters!$A$6:$A$57,0),MATCH(Inventories!$A1374,Parameters!$B$4:$AL$4,0))</f>
        <v>0</v>
      </c>
      <c r="C1374" t="s">
        <v>8</v>
      </c>
      <c r="D1374" s="2"/>
      <c r="E1374" s="2"/>
      <c r="F1374" s="2"/>
      <c r="G1374" s="2"/>
      <c r="H1374" s="2"/>
      <c r="I1374" s="2"/>
      <c r="J1374" s="2"/>
      <c r="K1374" s="2"/>
      <c r="L1374" s="2"/>
    </row>
    <row r="1375" spans="1:12" customFormat="1" ht="16" x14ac:dyDescent="0.2">
      <c r="A1375" t="s">
        <v>333</v>
      </c>
      <c r="B1375" s="2">
        <f>INDEX(Parameters!$B$6:$AL$57,MATCH(Inventories!$B$1344,Parameters!$A$6:$A$57,0),MATCH(Inventories!$A1375,Parameters!$B$4:$AL$4,0))</f>
        <v>0</v>
      </c>
      <c r="C1375" t="s">
        <v>8</v>
      </c>
      <c r="D1375" s="2"/>
      <c r="E1375" s="2"/>
      <c r="F1375" s="2"/>
      <c r="G1375" s="2"/>
      <c r="H1375" s="2"/>
      <c r="I1375" s="2"/>
      <c r="J1375" s="2"/>
      <c r="K1375" s="2"/>
      <c r="L1375" s="2"/>
    </row>
    <row r="1376" spans="1:12" customFormat="1" ht="16" x14ac:dyDescent="0.2">
      <c r="A1376" t="s">
        <v>334</v>
      </c>
      <c r="B1376" s="2">
        <f>INDEX(Parameters!$B$6:$AL$57,MATCH(Inventories!$B$1344,Parameters!$A$6:$A$57,0),MATCH(Inventories!$A1376,Parameters!$B$4:$AL$4,0))</f>
        <v>0</v>
      </c>
      <c r="C1376" t="s">
        <v>8</v>
      </c>
      <c r="D1376" s="2"/>
      <c r="E1376" s="2"/>
      <c r="F1376" s="2"/>
      <c r="G1376" s="2"/>
      <c r="H1376" s="2"/>
      <c r="I1376" s="2"/>
      <c r="J1376" s="2"/>
      <c r="K1376" s="2"/>
      <c r="L1376" s="2"/>
    </row>
    <row r="1377" spans="1:12" customFormat="1" ht="16" x14ac:dyDescent="0.2">
      <c r="A1377" t="s">
        <v>348</v>
      </c>
      <c r="B1377" s="2">
        <f>INDEX(Parameters!$B$6:$AL$57,MATCH(Inventories!$B$1344,Parameters!$A$6:$A$57,0),MATCH(Inventories!$A1377,Parameters!$B$4:$AL$4,0))</f>
        <v>0</v>
      </c>
      <c r="C1377" t="s">
        <v>314</v>
      </c>
      <c r="D1377" s="2"/>
      <c r="E1377" s="2"/>
      <c r="F1377" s="2"/>
      <c r="G1377" s="2"/>
      <c r="H1377" s="2"/>
      <c r="I1377" s="2"/>
      <c r="J1377" s="2"/>
      <c r="K1377" s="2"/>
      <c r="L1377" s="2"/>
    </row>
    <row r="1378" spans="1:12" customFormat="1" ht="16" x14ac:dyDescent="0.2">
      <c r="A1378" t="s">
        <v>349</v>
      </c>
      <c r="B1378" s="2">
        <f>INDEX(Parameters!$B$6:$AL$57,MATCH(Inventories!$B$1344,Parameters!$A$6:$A$57,0),MATCH(Inventories!$A1378,Parameters!$B$4:$AL$4,0))</f>
        <v>0</v>
      </c>
      <c r="C1378" t="s">
        <v>314</v>
      </c>
      <c r="D1378" s="2"/>
      <c r="E1378" s="12"/>
      <c r="F1378" s="2"/>
      <c r="G1378" s="2"/>
      <c r="H1378" s="2"/>
      <c r="I1378" s="2"/>
      <c r="J1378" s="2"/>
      <c r="K1378" s="2"/>
      <c r="L1378" s="2"/>
    </row>
    <row r="1379" spans="1:12" customFormat="1" ht="16" x14ac:dyDescent="0.2">
      <c r="A1379" t="s">
        <v>350</v>
      </c>
      <c r="B1379" s="2">
        <f>INDEX(Parameters!$B$6:$AL$57,MATCH(Inventories!$B$1344,Parameters!$A$6:$A$57,0),MATCH(Inventories!$A1379,Parameters!$B$4:$AL$4,0))</f>
        <v>0</v>
      </c>
      <c r="C1379" t="s">
        <v>314</v>
      </c>
      <c r="D1379" s="2"/>
      <c r="E1379" s="2"/>
      <c r="F1379" s="2"/>
      <c r="G1379" s="2"/>
      <c r="H1379" s="2"/>
      <c r="I1379" s="2"/>
      <c r="J1379" s="2"/>
      <c r="K1379" s="2"/>
      <c r="L1379" s="2"/>
    </row>
    <row r="1380" spans="1:12" customFormat="1" ht="16" x14ac:dyDescent="0.2">
      <c r="A1380" t="s">
        <v>351</v>
      </c>
      <c r="B1380" s="2">
        <f>INDEX(Parameters!$B$6:$AL$57,MATCH(Inventories!$B$1344,Parameters!$A$6:$A$57,0),MATCH(Inventories!$A1380,Parameters!$B$4:$AL$4,0))</f>
        <v>0</v>
      </c>
      <c r="C1380" t="s">
        <v>8</v>
      </c>
      <c r="D1380" s="2"/>
      <c r="E1380" s="2"/>
      <c r="F1380" s="2"/>
      <c r="G1380" s="2"/>
      <c r="H1380" s="2"/>
      <c r="I1380" s="2"/>
      <c r="J1380" s="2"/>
      <c r="K1380" s="2"/>
      <c r="L1380" s="2"/>
    </row>
    <row r="1381" spans="1:12" customFormat="1" ht="16" x14ac:dyDescent="0.2">
      <c r="A1381" t="s">
        <v>352</v>
      </c>
      <c r="B1381" s="2">
        <f>INDEX(Parameters!$B$6:$AL$57,MATCH(Inventories!$B$1344,Parameters!$A$6:$A$57,0),MATCH(Inventories!$A1381,Parameters!$B$4:$AL$4,0))</f>
        <v>0</v>
      </c>
      <c r="C1381" t="s">
        <v>8</v>
      </c>
      <c r="D1381" s="2"/>
      <c r="E1381" s="2"/>
      <c r="F1381" s="2"/>
      <c r="G1381" s="2"/>
      <c r="H1381" s="2"/>
      <c r="I1381" s="2"/>
      <c r="J1381" s="2"/>
      <c r="K1381" s="2"/>
      <c r="L1381" s="2"/>
    </row>
    <row r="1382" spans="1:12" customFormat="1" ht="16" x14ac:dyDescent="0.2">
      <c r="A1382" t="s">
        <v>353</v>
      </c>
      <c r="B1382" s="2">
        <f>INDEX(Parameters!$B$6:$AL$57,MATCH(Inventories!$B$1344,Parameters!$A$6:$A$57,0),MATCH(Inventories!$A1382,Parameters!$B$4:$AL$4,0))</f>
        <v>0</v>
      </c>
      <c r="C1382" t="s">
        <v>8</v>
      </c>
      <c r="D1382" s="2"/>
      <c r="E1382" s="2"/>
      <c r="F1382" s="2"/>
      <c r="G1382" s="2"/>
      <c r="H1382" s="2"/>
      <c r="I1382" s="2"/>
      <c r="J1382" s="2"/>
      <c r="K1382" s="2"/>
      <c r="L1382" s="2"/>
    </row>
    <row r="1383" spans="1:12" customFormat="1" ht="16" x14ac:dyDescent="0.2">
      <c r="A1383" t="s">
        <v>367</v>
      </c>
      <c r="B1383" s="2">
        <f>INDEX(Parameters!$B$6:$AL$57,MATCH(Inventories!$B$1344,Parameters!$A$6:$A$57,0),MATCH(Inventories!$A1383,Parameters!$B$4:$AL$4,0))</f>
        <v>0</v>
      </c>
      <c r="C1383" t="s">
        <v>338</v>
      </c>
      <c r="D1383" s="2"/>
      <c r="E1383" s="2"/>
      <c r="F1383" s="2"/>
      <c r="G1383" s="2"/>
      <c r="H1383" s="2"/>
      <c r="I1383" s="2"/>
      <c r="J1383" s="2"/>
      <c r="K1383" s="2"/>
      <c r="L1383" s="2"/>
    </row>
    <row r="1384" spans="1:12" customFormat="1" ht="16" x14ac:dyDescent="0.2">
      <c r="A1384" t="s">
        <v>368</v>
      </c>
      <c r="B1384" s="2">
        <f>INDEX(Parameters!$B$6:$AL$57,MATCH(Inventories!$B$1344,Parameters!$A$6:$A$57,0),MATCH(Inventories!$A1384,Parameters!$B$4:$AL$4,0))</f>
        <v>0</v>
      </c>
      <c r="C1384" t="s">
        <v>338</v>
      </c>
      <c r="D1384" s="2"/>
      <c r="E1384" s="2"/>
      <c r="F1384" s="2"/>
      <c r="G1384" s="2"/>
      <c r="H1384" s="2"/>
      <c r="I1384" s="2"/>
      <c r="J1384" s="2"/>
      <c r="K1384" s="2"/>
      <c r="L1384" s="2"/>
    </row>
    <row r="1385" spans="1:12" customFormat="1" ht="16" x14ac:dyDescent="0.2">
      <c r="A1385" t="s">
        <v>369</v>
      </c>
      <c r="B1385" s="2">
        <f>INDEX(Parameters!$B$6:$AL$57,MATCH(Inventories!$B$1344,Parameters!$A$6:$A$57,0),MATCH(Inventories!$A1385,Parameters!$B$4:$AL$4,0))</f>
        <v>0</v>
      </c>
      <c r="C1385" t="s">
        <v>338</v>
      </c>
      <c r="D1385" s="2"/>
      <c r="E1385" s="2"/>
      <c r="F1385" s="2"/>
      <c r="G1385" s="2"/>
      <c r="H1385" s="2"/>
      <c r="I1385" s="2"/>
      <c r="J1385" s="2"/>
      <c r="K1385" s="2"/>
      <c r="L1385" s="2"/>
    </row>
    <row r="1386" spans="1:12" customFormat="1" ht="16" x14ac:dyDescent="0.2">
      <c r="A1386" t="s">
        <v>370</v>
      </c>
      <c r="B1386" s="2">
        <f>INDEX(Parameters!$B$6:$AL$57,MATCH(Inventories!$B$1344,Parameters!$A$6:$A$57,0),MATCH(Inventories!$A1386,Parameters!$B$4:$AL$4,0))</f>
        <v>0</v>
      </c>
      <c r="C1386" t="s">
        <v>338</v>
      </c>
      <c r="D1386" s="2"/>
      <c r="E1386" s="2"/>
      <c r="F1386" s="2"/>
      <c r="G1386" s="2"/>
      <c r="H1386" s="2"/>
      <c r="I1386" s="2"/>
      <c r="J1386" s="2"/>
      <c r="K1386" s="2"/>
      <c r="L1386" s="2"/>
    </row>
    <row r="1387" spans="1:12" customFormat="1" ht="16" x14ac:dyDescent="0.2">
      <c r="A1387" t="s">
        <v>371</v>
      </c>
      <c r="B1387" s="2">
        <f>INDEX(Parameters!$B$6:$AL$57,MATCH(Inventories!$B$1344,Parameters!$A$6:$A$57,0),MATCH(Inventories!$A1387,Parameters!$B$4:$AL$4,0))</f>
        <v>0</v>
      </c>
      <c r="C1387" t="s">
        <v>338</v>
      </c>
      <c r="D1387" s="2"/>
      <c r="E1387" s="2"/>
      <c r="F1387" s="2"/>
      <c r="G1387" s="2"/>
      <c r="H1387" s="2"/>
      <c r="I1387" s="2"/>
      <c r="J1387" s="2"/>
      <c r="K1387" s="2"/>
      <c r="L1387" s="2"/>
    </row>
    <row r="1388" spans="1:12" customFormat="1" ht="16" x14ac:dyDescent="0.2">
      <c r="A1388" t="s">
        <v>346</v>
      </c>
      <c r="B1388" s="32">
        <f>INDEX(Parameters!$B$6:$AL$57,MATCH(Inventories!$B$1344,Parameters!$A$6:$A$57,0),MATCH(Inventories!$A1388,Parameters!$B$4:$AL$4,0))</f>
        <v>0.15823489199999999</v>
      </c>
      <c r="C1388" t="s">
        <v>347</v>
      </c>
      <c r="D1388" s="2"/>
      <c r="E1388" s="2"/>
      <c r="F1388" s="2"/>
      <c r="G1388" s="2"/>
      <c r="H1388" s="2"/>
      <c r="I1388" s="2"/>
      <c r="J1388" s="2"/>
      <c r="K1388" s="2"/>
      <c r="L1388" s="2"/>
    </row>
    <row r="1389" spans="1:12" customFormat="1" ht="16" x14ac:dyDescent="0.2">
      <c r="A1389" t="s">
        <v>345</v>
      </c>
      <c r="B1389" s="32">
        <f>INDEX(Parameters!$B$6:$AL$57,MATCH(Inventories!$B$1344,Parameters!$A$6:$A$57,0),MATCH(Inventories!$A1389,Parameters!$B$4:$AL$4,0))</f>
        <v>2.13184E-4</v>
      </c>
      <c r="C1389" t="s">
        <v>347</v>
      </c>
      <c r="D1389" s="2"/>
      <c r="E1389" s="2"/>
      <c r="F1389" s="2"/>
      <c r="G1389" s="2"/>
      <c r="H1389" s="2"/>
      <c r="I1389" s="2"/>
      <c r="J1389" s="2"/>
      <c r="K1389" s="2"/>
      <c r="L1389" s="2"/>
    </row>
    <row r="1390" spans="1:12" customFormat="1" ht="16" x14ac:dyDescent="0.2">
      <c r="A1390" s="1" t="s">
        <v>10</v>
      </c>
    </row>
    <row r="1391" spans="1:12" x14ac:dyDescent="0.2">
      <c r="A1391" s="17" t="s">
        <v>11</v>
      </c>
      <c r="B1391" s="17" t="s">
        <v>12</v>
      </c>
      <c r="C1391" s="17" t="s">
        <v>3</v>
      </c>
      <c r="D1391" s="17" t="s">
        <v>13</v>
      </c>
      <c r="E1391" s="17" t="s">
        <v>8</v>
      </c>
      <c r="F1391" s="17" t="s">
        <v>6</v>
      </c>
      <c r="G1391" s="17" t="s">
        <v>5</v>
      </c>
      <c r="H1391" s="17" t="s">
        <v>153</v>
      </c>
      <c r="I1391" s="17" t="s">
        <v>181</v>
      </c>
      <c r="J1391" s="17" t="s">
        <v>182</v>
      </c>
      <c r="K1391" s="17" t="s">
        <v>183</v>
      </c>
      <c r="L1391" s="17" t="s">
        <v>184</v>
      </c>
    </row>
    <row r="1392" spans="1:12" customFormat="1" ht="16" x14ac:dyDescent="0.2">
      <c r="A1392" s="22" t="s">
        <v>89</v>
      </c>
      <c r="B1392">
        <v>1</v>
      </c>
      <c r="C1392" t="s">
        <v>18</v>
      </c>
      <c r="D1392" t="s">
        <v>213</v>
      </c>
      <c r="E1392" t="s">
        <v>17</v>
      </c>
      <c r="F1392" t="s">
        <v>19</v>
      </c>
      <c r="G1392" t="s">
        <v>1</v>
      </c>
      <c r="H1392" s="2"/>
    </row>
    <row r="1393" spans="1:12" customFormat="1" ht="16" x14ac:dyDescent="0.2">
      <c r="A1393" t="s">
        <v>146</v>
      </c>
      <c r="B1393" s="3">
        <f>(B1365/B1356)/(B1359/1000)</f>
        <v>1.1733333333333334E-4</v>
      </c>
      <c r="C1393" t="s">
        <v>18</v>
      </c>
      <c r="D1393" t="s">
        <v>213</v>
      </c>
      <c r="E1393" t="s">
        <v>9</v>
      </c>
      <c r="F1393" t="s">
        <v>23</v>
      </c>
      <c r="G1393" t="s">
        <v>146</v>
      </c>
      <c r="H1393" s="2"/>
      <c r="I1393">
        <v>5</v>
      </c>
      <c r="J1393" s="3">
        <f>B1393</f>
        <v>1.1733333333333334E-4</v>
      </c>
      <c r="K1393" s="3">
        <f>(B1366/B1358)/(B1361/1000)</f>
        <v>3.8530906706017381E-5</v>
      </c>
      <c r="L1393" s="3">
        <f>(B1367/B1357)/(B1360/1000)</f>
        <v>5.6022408963585441E-4</v>
      </c>
    </row>
    <row r="1394" spans="1:12" customFormat="1" ht="16" x14ac:dyDescent="0.2">
      <c r="A1394" t="s">
        <v>202</v>
      </c>
      <c r="B1394" s="3">
        <f>(B1368/B1356)/(B1359/1000)</f>
        <v>5.8666666666666667E-6</v>
      </c>
      <c r="C1394" t="s">
        <v>18</v>
      </c>
      <c r="D1394" t="s">
        <v>213</v>
      </c>
      <c r="E1394" t="s">
        <v>9</v>
      </c>
      <c r="F1394" t="s">
        <v>23</v>
      </c>
      <c r="G1394" t="s">
        <v>203</v>
      </c>
      <c r="H1394" s="2"/>
      <c r="I1394">
        <v>5</v>
      </c>
      <c r="J1394" s="3">
        <f>B1394</f>
        <v>5.8666666666666667E-6</v>
      </c>
      <c r="K1394" s="3">
        <f>(B1369/B1358)/(B1361/1000)</f>
        <v>2.7053615346778165E-6</v>
      </c>
      <c r="L1394" s="3">
        <f>(B1370/B1357)/(B1360/1000)</f>
        <v>2.8571428571428571E-5</v>
      </c>
    </row>
    <row r="1395" spans="1:12" customFormat="1" ht="16" x14ac:dyDescent="0.2">
      <c r="A1395" s="2" t="s">
        <v>120</v>
      </c>
      <c r="B1395" s="30">
        <f>1/43</f>
        <v>2.3255813953488372E-2</v>
      </c>
      <c r="C1395" t="s">
        <v>27</v>
      </c>
      <c r="E1395" t="s">
        <v>9</v>
      </c>
      <c r="F1395" t="s">
        <v>23</v>
      </c>
      <c r="G1395" t="s">
        <v>44</v>
      </c>
      <c r="H1395" s="2"/>
    </row>
    <row r="1396" spans="1:12" customFormat="1" ht="16" x14ac:dyDescent="0.2">
      <c r="A1396" t="s">
        <v>59</v>
      </c>
      <c r="B1396">
        <v>1.1906151495612746E-9</v>
      </c>
      <c r="D1396" t="s">
        <v>14</v>
      </c>
      <c r="E1396" t="s">
        <v>9</v>
      </c>
      <c r="F1396" t="s">
        <v>15</v>
      </c>
      <c r="H1396" s="2"/>
    </row>
    <row r="1397" spans="1:12" customFormat="1" ht="16" x14ac:dyDescent="0.2">
      <c r="A1397" t="s">
        <v>247</v>
      </c>
      <c r="B1397">
        <v>8.8352086295850824E-8</v>
      </c>
      <c r="D1397" t="s">
        <v>117</v>
      </c>
      <c r="E1397" t="s">
        <v>9</v>
      </c>
      <c r="F1397" t="s">
        <v>15</v>
      </c>
      <c r="H1397" s="2"/>
    </row>
    <row r="1398" spans="1:12" customFormat="1" ht="16" x14ac:dyDescent="0.2">
      <c r="A1398" t="s">
        <v>80</v>
      </c>
      <c r="B1398">
        <v>3.8893428219001639E-8</v>
      </c>
      <c r="D1398" t="s">
        <v>14</v>
      </c>
      <c r="E1398" t="s">
        <v>9</v>
      </c>
      <c r="F1398" t="s">
        <v>15</v>
      </c>
      <c r="H1398" s="2"/>
    </row>
    <row r="1399" spans="1:12" customFormat="1" ht="16" x14ac:dyDescent="0.2">
      <c r="A1399" t="s">
        <v>49</v>
      </c>
      <c r="B1399">
        <v>5.4371425163298209E-8</v>
      </c>
      <c r="D1399" t="s">
        <v>14</v>
      </c>
      <c r="E1399" t="s">
        <v>9</v>
      </c>
      <c r="F1399" t="s">
        <v>15</v>
      </c>
      <c r="H1399" s="2"/>
    </row>
    <row r="1400" spans="1:12" customFormat="1" ht="16" x14ac:dyDescent="0.2">
      <c r="A1400" t="s">
        <v>48</v>
      </c>
      <c r="B1400">
        <v>1.240062968043404E-6</v>
      </c>
      <c r="D1400" t="s">
        <v>14</v>
      </c>
      <c r="E1400" t="s">
        <v>9</v>
      </c>
      <c r="F1400" t="s">
        <v>15</v>
      </c>
      <c r="H1400" s="2"/>
    </row>
    <row r="1401" spans="1:12" customFormat="1" ht="16" x14ac:dyDescent="0.2">
      <c r="A1401" t="s">
        <v>47</v>
      </c>
      <c r="B1401">
        <v>7.024629382411521E-8</v>
      </c>
      <c r="D1401" t="s">
        <v>14</v>
      </c>
      <c r="E1401" t="s">
        <v>9</v>
      </c>
      <c r="F1401" t="s">
        <v>15</v>
      </c>
      <c r="H1401" s="2"/>
    </row>
    <row r="1402" spans="1:12" customFormat="1" ht="16" x14ac:dyDescent="0.2">
      <c r="A1402" t="s">
        <v>77</v>
      </c>
      <c r="B1402">
        <v>4.6511627906976743E-7</v>
      </c>
      <c r="D1402" t="s">
        <v>117</v>
      </c>
      <c r="E1402" t="s">
        <v>9</v>
      </c>
      <c r="F1402" t="s">
        <v>15</v>
      </c>
      <c r="H1402" s="2"/>
    </row>
    <row r="1403" spans="1:12" customFormat="1" ht="16" x14ac:dyDescent="0.2">
      <c r="A1403" t="s">
        <v>65</v>
      </c>
      <c r="B1403">
        <v>7.9664689206792323E-8</v>
      </c>
      <c r="D1403" t="s">
        <v>14</v>
      </c>
      <c r="E1403" t="s">
        <v>9</v>
      </c>
      <c r="F1403" t="s">
        <v>15</v>
      </c>
      <c r="H1403" s="2"/>
    </row>
    <row r="1404" spans="1:12" customFormat="1" ht="16" x14ac:dyDescent="0.2">
      <c r="A1404" t="s">
        <v>76</v>
      </c>
      <c r="B1404">
        <v>2.2224816125143791E-8</v>
      </c>
      <c r="D1404" t="s">
        <v>14</v>
      </c>
      <c r="E1404" t="s">
        <v>9</v>
      </c>
      <c r="F1404" t="s">
        <v>15</v>
      </c>
      <c r="H1404" s="2"/>
    </row>
    <row r="1405" spans="1:12" customFormat="1" ht="16" x14ac:dyDescent="0.2">
      <c r="A1405" t="s">
        <v>58</v>
      </c>
      <c r="B1405">
        <v>3.9687171652042503E-6</v>
      </c>
      <c r="D1405" t="s">
        <v>14</v>
      </c>
      <c r="E1405" t="s">
        <v>9</v>
      </c>
      <c r="F1405" t="s">
        <v>15</v>
      </c>
      <c r="H1405" s="2"/>
    </row>
    <row r="1406" spans="1:12" customFormat="1" ht="16" x14ac:dyDescent="0.2">
      <c r="A1406" t="s">
        <v>234</v>
      </c>
      <c r="B1406">
        <v>2.6338739709305827E-6</v>
      </c>
      <c r="D1406" t="s">
        <v>14</v>
      </c>
      <c r="E1406" t="s">
        <v>9</v>
      </c>
      <c r="F1406" t="s">
        <v>15</v>
      </c>
      <c r="H1406" s="2"/>
    </row>
    <row r="1407" spans="1:12" customFormat="1" ht="16" x14ac:dyDescent="0.2">
      <c r="A1407" t="s">
        <v>61</v>
      </c>
      <c r="B1407">
        <v>3.3337224187715699E-7</v>
      </c>
      <c r="D1407" t="s">
        <v>14</v>
      </c>
      <c r="E1407" t="s">
        <v>9</v>
      </c>
      <c r="F1407" t="s">
        <v>15</v>
      </c>
      <c r="H1407" s="2"/>
    </row>
    <row r="1408" spans="1:12" customFormat="1" ht="16" x14ac:dyDescent="0.2">
      <c r="A1408" t="s">
        <v>243</v>
      </c>
      <c r="B1408">
        <v>1.229967209887436E-10</v>
      </c>
      <c r="D1408" t="s">
        <v>14</v>
      </c>
      <c r="E1408" t="s">
        <v>9</v>
      </c>
      <c r="F1408" t="s">
        <v>15</v>
      </c>
      <c r="H1408" s="2"/>
    </row>
    <row r="1409" spans="1:8" customFormat="1" ht="16" x14ac:dyDescent="0.2">
      <c r="A1409" t="s">
        <v>241</v>
      </c>
      <c r="B1409">
        <v>2.0499453498123931E-10</v>
      </c>
      <c r="D1409" t="s">
        <v>14</v>
      </c>
      <c r="E1409" t="s">
        <v>9</v>
      </c>
      <c r="F1409" t="s">
        <v>15</v>
      </c>
      <c r="H1409" s="2"/>
    </row>
    <row r="1410" spans="1:8" customFormat="1" ht="16" x14ac:dyDescent="0.2">
      <c r="A1410" t="s">
        <v>233</v>
      </c>
      <c r="B1410">
        <f>B1389/1000</f>
        <v>2.1318399999999999E-7</v>
      </c>
      <c r="D1410" t="s">
        <v>14</v>
      </c>
      <c r="E1410" t="s">
        <v>9</v>
      </c>
      <c r="F1410" t="s">
        <v>15</v>
      </c>
      <c r="H1410" s="2"/>
    </row>
    <row r="1411" spans="1:8" customFormat="1" ht="16" x14ac:dyDescent="0.2">
      <c r="A1411" t="s">
        <v>53</v>
      </c>
      <c r="B1411">
        <f>B1395*3.15</f>
        <v>7.3255813953488375E-2</v>
      </c>
      <c r="D1411" t="s">
        <v>117</v>
      </c>
      <c r="E1411" t="s">
        <v>9</v>
      </c>
      <c r="F1411" t="s">
        <v>15</v>
      </c>
      <c r="H1411" s="2"/>
    </row>
    <row r="1412" spans="1:8" customFormat="1" ht="16" x14ac:dyDescent="0.2">
      <c r="A1412" t="s">
        <v>237</v>
      </c>
      <c r="B1412">
        <v>2.3299378853965246E-12</v>
      </c>
      <c r="D1412" t="s">
        <v>14</v>
      </c>
      <c r="E1412" t="s">
        <v>9</v>
      </c>
      <c r="F1412" t="s">
        <v>15</v>
      </c>
      <c r="H1412" s="2"/>
    </row>
    <row r="1413" spans="1:8" customFormat="1" ht="16" x14ac:dyDescent="0.2">
      <c r="A1413" t="s">
        <v>69</v>
      </c>
      <c r="B1413">
        <f>B1388/1000</f>
        <v>1.5823489199999998E-4</v>
      </c>
      <c r="D1413" t="s">
        <v>14</v>
      </c>
      <c r="E1413" t="s">
        <v>9</v>
      </c>
      <c r="F1413" t="s">
        <v>15</v>
      </c>
      <c r="H1413" s="2"/>
    </row>
    <row r="1414" spans="1:8" customFormat="1" ht="16" x14ac:dyDescent="0.2">
      <c r="A1414" t="s">
        <v>244</v>
      </c>
      <c r="B1414">
        <v>2.0199461495712361E-10</v>
      </c>
      <c r="D1414" t="s">
        <v>14</v>
      </c>
      <c r="E1414" t="s">
        <v>9</v>
      </c>
      <c r="F1414" t="s">
        <v>15</v>
      </c>
      <c r="H1414" s="2"/>
    </row>
    <row r="1415" spans="1:8" customFormat="1" ht="16" x14ac:dyDescent="0.2">
      <c r="A1415" t="s">
        <v>81</v>
      </c>
      <c r="B1415">
        <v>1.5874868660816998E-8</v>
      </c>
      <c r="D1415" t="s">
        <v>14</v>
      </c>
      <c r="E1415" t="s">
        <v>9</v>
      </c>
      <c r="F1415" t="s">
        <v>15</v>
      </c>
      <c r="H1415" s="2"/>
    </row>
    <row r="1416" spans="1:8" customFormat="1" ht="16" x14ac:dyDescent="0.2">
      <c r="A1416" t="s">
        <v>56</v>
      </c>
      <c r="B1416">
        <v>1.3999626779206586E-12</v>
      </c>
      <c r="D1416" t="s">
        <v>14</v>
      </c>
      <c r="E1416" t="s">
        <v>9</v>
      </c>
      <c r="F1416" t="s">
        <v>15</v>
      </c>
      <c r="H1416" s="2"/>
    </row>
    <row r="1417" spans="1:8" customFormat="1" ht="16" x14ac:dyDescent="0.2">
      <c r="A1417" t="s">
        <v>248</v>
      </c>
      <c r="B1417">
        <v>3.3193620217056908E-6</v>
      </c>
      <c r="D1417" t="s">
        <v>14</v>
      </c>
      <c r="E1417" t="s">
        <v>9</v>
      </c>
      <c r="F1417" t="s">
        <v>15</v>
      </c>
      <c r="H1417" s="2"/>
    </row>
    <row r="1418" spans="1:8" customFormat="1" ht="16" x14ac:dyDescent="0.2">
      <c r="A1418" t="s">
        <v>72</v>
      </c>
      <c r="B1418">
        <v>2.3812302991225493E-9</v>
      </c>
      <c r="D1418" t="s">
        <v>14</v>
      </c>
      <c r="E1418" t="s">
        <v>9</v>
      </c>
      <c r="F1418" t="s">
        <v>15</v>
      </c>
      <c r="H1418" s="2"/>
    </row>
    <row r="1419" spans="1:8" customFormat="1" ht="16" x14ac:dyDescent="0.2">
      <c r="A1419" t="s">
        <v>238</v>
      </c>
      <c r="B1419">
        <v>2.3299378853965246E-12</v>
      </c>
      <c r="D1419" t="s">
        <v>14</v>
      </c>
      <c r="E1419" t="s">
        <v>9</v>
      </c>
      <c r="F1419" t="s">
        <v>15</v>
      </c>
      <c r="H1419" s="2"/>
    </row>
    <row r="1420" spans="1:8" customFormat="1" ht="16" x14ac:dyDescent="0.2">
      <c r="A1420" t="s">
        <v>78</v>
      </c>
      <c r="B1420">
        <v>3.968717165204249E-10</v>
      </c>
      <c r="D1420" t="s">
        <v>14</v>
      </c>
      <c r="E1420" t="s">
        <v>9</v>
      </c>
      <c r="F1420" t="s">
        <v>15</v>
      </c>
      <c r="H1420" s="2"/>
    </row>
    <row r="1421" spans="1:8" customFormat="1" ht="16" x14ac:dyDescent="0.2">
      <c r="A1421" t="s">
        <v>62</v>
      </c>
      <c r="B1421">
        <v>1.1906151495612748E-8</v>
      </c>
      <c r="D1421" t="s">
        <v>14</v>
      </c>
      <c r="E1421" t="s">
        <v>9</v>
      </c>
      <c r="F1421" t="s">
        <v>15</v>
      </c>
      <c r="H1421" s="2"/>
    </row>
    <row r="1422" spans="1:8" customFormat="1" ht="16" x14ac:dyDescent="0.2">
      <c r="A1422" t="s">
        <v>51</v>
      </c>
      <c r="B1422">
        <v>5.9530757478063763E-9</v>
      </c>
      <c r="D1422" t="s">
        <v>14</v>
      </c>
      <c r="E1422" t="s">
        <v>9</v>
      </c>
      <c r="F1422" t="s">
        <v>15</v>
      </c>
      <c r="H1422" s="2"/>
    </row>
    <row r="1423" spans="1:8" customFormat="1" ht="16" x14ac:dyDescent="0.2">
      <c r="A1423" t="s">
        <v>54</v>
      </c>
      <c r="B1423">
        <v>2.879508180308284E-5</v>
      </c>
      <c r="D1423" t="s">
        <v>14</v>
      </c>
      <c r="E1423" t="s">
        <v>9</v>
      </c>
      <c r="F1423" t="s">
        <v>15</v>
      </c>
      <c r="H1423" s="2"/>
    </row>
    <row r="1424" spans="1:8" customFormat="1" ht="16" x14ac:dyDescent="0.2">
      <c r="A1424" t="s">
        <v>239</v>
      </c>
      <c r="B1424">
        <v>4.0498920325561916E-8</v>
      </c>
      <c r="D1424" t="s">
        <v>14</v>
      </c>
      <c r="E1424" t="s">
        <v>9</v>
      </c>
      <c r="F1424" t="s">
        <v>15</v>
      </c>
      <c r="H1424" s="2"/>
    </row>
    <row r="1425" spans="1:8" customFormat="1" ht="16" x14ac:dyDescent="0.2">
      <c r="A1425" t="s">
        <v>50</v>
      </c>
      <c r="B1425">
        <v>5.543334554775583E-8</v>
      </c>
      <c r="D1425" t="s">
        <v>14</v>
      </c>
      <c r="E1425" t="s">
        <v>9</v>
      </c>
      <c r="F1425" t="s">
        <v>15</v>
      </c>
      <c r="H1425" s="2"/>
    </row>
    <row r="1426" spans="1:8" customFormat="1" ht="16" x14ac:dyDescent="0.2">
      <c r="A1426" t="s">
        <v>73</v>
      </c>
      <c r="B1426">
        <v>3.9687171652042487E-9</v>
      </c>
      <c r="D1426" t="s">
        <v>14</v>
      </c>
      <c r="E1426" t="s">
        <v>9</v>
      </c>
      <c r="F1426" t="s">
        <v>15</v>
      </c>
      <c r="H1426" s="2"/>
    </row>
    <row r="1427" spans="1:8" customFormat="1" ht="16" x14ac:dyDescent="0.2">
      <c r="A1427" t="s">
        <v>242</v>
      </c>
      <c r="B1427">
        <v>6.9798139227758525E-10</v>
      </c>
      <c r="D1427" t="s">
        <v>14</v>
      </c>
      <c r="E1427" t="s">
        <v>9</v>
      </c>
      <c r="F1427" t="s">
        <v>15</v>
      </c>
      <c r="H1427" s="2"/>
    </row>
    <row r="1428" spans="1:8" customFormat="1" ht="16" x14ac:dyDescent="0.2">
      <c r="A1428" t="s">
        <v>70</v>
      </c>
      <c r="B1428">
        <v>1.8199514812968563E-9</v>
      </c>
      <c r="D1428" t="s">
        <v>14</v>
      </c>
      <c r="E1428" t="s">
        <v>9</v>
      </c>
      <c r="F1428" t="s">
        <v>15</v>
      </c>
      <c r="H1428" s="2"/>
    </row>
    <row r="1429" spans="1:8" customFormat="1" ht="16" x14ac:dyDescent="0.2">
      <c r="A1429" t="s">
        <v>240</v>
      </c>
      <c r="B1429">
        <v>4.9298685729634615E-10</v>
      </c>
      <c r="D1429" t="s">
        <v>14</v>
      </c>
      <c r="E1429" t="s">
        <v>9</v>
      </c>
      <c r="F1429" t="s">
        <v>15</v>
      </c>
      <c r="H1429" s="2"/>
    </row>
    <row r="1430" spans="1:8" customFormat="1" ht="16" x14ac:dyDescent="0.2">
      <c r="A1430" t="s">
        <v>45</v>
      </c>
      <c r="B1430">
        <v>1.8137037444983413E-7</v>
      </c>
      <c r="D1430" t="s">
        <v>14</v>
      </c>
      <c r="E1430" t="s">
        <v>9</v>
      </c>
      <c r="F1430" t="s">
        <v>15</v>
      </c>
      <c r="H1430" s="2"/>
    </row>
    <row r="1431" spans="1:8" customFormat="1" ht="16" x14ac:dyDescent="0.2">
      <c r="B1431" s="3"/>
      <c r="H1431" s="2"/>
    </row>
    <row r="1432" spans="1:8" x14ac:dyDescent="0.2">
      <c r="A1432" s="17" t="s">
        <v>2</v>
      </c>
      <c r="B1432" s="17" t="s">
        <v>274</v>
      </c>
    </row>
    <row r="1433" spans="1:8" customFormat="1" ht="16" x14ac:dyDescent="0.2">
      <c r="A1433" t="s">
        <v>3</v>
      </c>
      <c r="B1433" t="s">
        <v>18</v>
      </c>
      <c r="H1433" s="2"/>
    </row>
    <row r="1434" spans="1:8" customFormat="1" ht="16" x14ac:dyDescent="0.2">
      <c r="A1434" t="s">
        <v>4</v>
      </c>
      <c r="B1434">
        <v>1</v>
      </c>
      <c r="H1434" s="2"/>
    </row>
    <row r="1435" spans="1:8" customFormat="1" ht="16" x14ac:dyDescent="0.2">
      <c r="A1435" t="s">
        <v>5</v>
      </c>
      <c r="B1435" t="s">
        <v>1</v>
      </c>
      <c r="H1435" s="2"/>
    </row>
    <row r="1436" spans="1:8" customFormat="1" ht="16" x14ac:dyDescent="0.2">
      <c r="A1436" t="s">
        <v>6</v>
      </c>
      <c r="B1436" t="s">
        <v>7</v>
      </c>
      <c r="H1436" s="2"/>
    </row>
    <row r="1437" spans="1:8" customFormat="1" ht="16" x14ac:dyDescent="0.2">
      <c r="A1437" t="s">
        <v>8</v>
      </c>
      <c r="B1437" t="s">
        <v>17</v>
      </c>
      <c r="H1437" s="2"/>
    </row>
    <row r="1438" spans="1:8" customFormat="1" ht="16" x14ac:dyDescent="0.2">
      <c r="A1438" t="s">
        <v>206</v>
      </c>
      <c r="B1438" t="s">
        <v>207</v>
      </c>
      <c r="H1438" s="2"/>
    </row>
    <row r="1439" spans="1:8" customFormat="1" ht="16" x14ac:dyDescent="0.2">
      <c r="A1439" t="s">
        <v>200</v>
      </c>
      <c r="B1439" t="s">
        <v>245</v>
      </c>
      <c r="H1439" s="2"/>
    </row>
    <row r="1440" spans="1:8" customFormat="1" ht="16" x14ac:dyDescent="0.2">
      <c r="A1440" t="s">
        <v>153</v>
      </c>
      <c r="B1440" t="s">
        <v>246</v>
      </c>
      <c r="H1440" s="2"/>
    </row>
    <row r="1441" spans="1:12" customFormat="1" ht="16" x14ac:dyDescent="0.2">
      <c r="A1441" t="s">
        <v>354</v>
      </c>
      <c r="B1441" s="2">
        <f>INDEX(Parameters!$B$6:$AL$57,MATCH(Inventories!$B$1432,Parameters!$A$6:$A$57,0),MATCH(Inventories!$A1441,Parameters!$B$4:$AL$4,0))</f>
        <v>300</v>
      </c>
      <c r="C1441" t="s">
        <v>314</v>
      </c>
      <c r="D1441" s="2"/>
      <c r="E1441" s="2"/>
      <c r="F1441" s="2"/>
      <c r="G1441" s="2"/>
      <c r="H1441" s="2"/>
      <c r="I1441" s="2"/>
      <c r="J1441" s="2"/>
      <c r="K1441" s="2"/>
      <c r="L1441" s="2"/>
    </row>
    <row r="1442" spans="1:12" customFormat="1" ht="16" x14ac:dyDescent="0.2">
      <c r="A1442" t="s">
        <v>355</v>
      </c>
      <c r="B1442" s="2">
        <f>INDEX(Parameters!$B$6:$AL$57,MATCH(Inventories!$B$1432,Parameters!$A$6:$A$57,0),MATCH(Inventories!$A1442,Parameters!$B$4:$AL$4,0))</f>
        <v>135</v>
      </c>
      <c r="C1442" t="s">
        <v>314</v>
      </c>
      <c r="D1442" s="2"/>
      <c r="E1442" s="2"/>
      <c r="F1442" s="2"/>
      <c r="G1442" s="2"/>
      <c r="H1442" s="2"/>
      <c r="I1442" s="2"/>
      <c r="J1442" s="2"/>
      <c r="K1442" s="2"/>
      <c r="L1442" s="2"/>
    </row>
    <row r="1443" spans="1:12" customFormat="1" ht="16" x14ac:dyDescent="0.2">
      <c r="A1443" t="s">
        <v>356</v>
      </c>
      <c r="B1443" s="2">
        <f>INDEX(Parameters!$B$6:$AL$57,MATCH(Inventories!$B$1432,Parameters!$A$6:$A$57,0),MATCH(Inventories!$A1443,Parameters!$B$4:$AL$4,0))</f>
        <v>480</v>
      </c>
      <c r="C1443" t="s">
        <v>314</v>
      </c>
      <c r="D1443" s="2"/>
      <c r="E1443" s="2"/>
      <c r="F1443" s="2"/>
      <c r="G1443" s="2"/>
      <c r="H1443" s="2"/>
      <c r="I1443" s="2"/>
      <c r="J1443" s="2"/>
      <c r="K1443" s="2"/>
      <c r="L1443" s="2"/>
    </row>
    <row r="1444" spans="1:12" customFormat="1" ht="16" x14ac:dyDescent="0.2">
      <c r="A1444" t="s">
        <v>318</v>
      </c>
      <c r="B1444" s="24">
        <f>INDEX(Parameters!$B$6:$AL$57,MATCH(Inventories!$B$1432,Parameters!$A$6:$A$57,0),MATCH(Inventories!$A1444,Parameters!$B$4:$AL$4,0))</f>
        <v>1000000</v>
      </c>
      <c r="C1444" t="s">
        <v>315</v>
      </c>
      <c r="D1444" s="2"/>
      <c r="E1444" s="2"/>
      <c r="F1444" s="2"/>
      <c r="G1444" s="2"/>
      <c r="H1444" s="2"/>
      <c r="I1444" s="2"/>
      <c r="J1444" s="2"/>
      <c r="K1444" s="2"/>
      <c r="L1444" s="2"/>
    </row>
    <row r="1445" spans="1:12" customFormat="1" ht="16" x14ac:dyDescent="0.2">
      <c r="A1445" t="s">
        <v>319</v>
      </c>
      <c r="B1445" s="24">
        <f>INDEX(Parameters!$B$6:$AL$57,MATCH(Inventories!$B$1432,Parameters!$A$6:$A$57,0),MATCH(Inventories!$A1445,Parameters!$B$4:$AL$4,0))</f>
        <v>500000</v>
      </c>
      <c r="C1445" t="s">
        <v>315</v>
      </c>
      <c r="D1445" s="2"/>
      <c r="E1445" s="2"/>
      <c r="F1445" s="2"/>
      <c r="G1445" s="2"/>
      <c r="H1445" s="2"/>
      <c r="I1445" s="2"/>
      <c r="J1445" s="2"/>
      <c r="K1445" s="2"/>
      <c r="L1445" s="2"/>
    </row>
    <row r="1446" spans="1:12" customFormat="1" ht="16" x14ac:dyDescent="0.2">
      <c r="A1446" t="s">
        <v>320</v>
      </c>
      <c r="B1446" s="24">
        <f>INDEX(Parameters!$B$6:$AL$57,MATCH(Inventories!$B$1432,Parameters!$A$6:$A$57,0),MATCH(Inventories!$A1446,Parameters!$B$4:$AL$4,0))</f>
        <v>1200000</v>
      </c>
      <c r="C1446" t="s">
        <v>315</v>
      </c>
      <c r="D1446" s="2"/>
      <c r="E1446" s="2"/>
      <c r="F1446" s="2"/>
      <c r="G1446" s="2"/>
      <c r="H1446" s="2"/>
      <c r="I1446" s="2"/>
      <c r="J1446" s="2"/>
      <c r="K1446" s="2"/>
      <c r="L1446" s="2"/>
    </row>
    <row r="1447" spans="1:12" customFormat="1" ht="16" x14ac:dyDescent="0.2">
      <c r="A1447" t="s">
        <v>321</v>
      </c>
      <c r="B1447" s="2">
        <f>INDEX(Parameters!$B$6:$AL$57,MATCH(Inventories!$B$1432,Parameters!$A$6:$A$57,0),MATCH(Inventories!$A1447,Parameters!$B$4:$AL$4,0))</f>
        <v>7500</v>
      </c>
      <c r="C1447" t="s">
        <v>316</v>
      </c>
      <c r="D1447" s="2"/>
      <c r="E1447" s="2"/>
      <c r="F1447" s="2"/>
      <c r="G1447" s="2"/>
      <c r="H1447" s="2"/>
      <c r="I1447" s="2"/>
      <c r="J1447" s="2"/>
      <c r="K1447" s="2"/>
      <c r="L1447" s="2"/>
    </row>
    <row r="1448" spans="1:12" customFormat="1" ht="16" x14ac:dyDescent="0.2">
      <c r="A1448" t="s">
        <v>322</v>
      </c>
      <c r="B1448" s="2">
        <f>INDEX(Parameters!$B$6:$AL$57,MATCH(Inventories!$B$1432,Parameters!$A$6:$A$57,0),MATCH(Inventories!$A1448,Parameters!$B$4:$AL$4,0))</f>
        <v>3570</v>
      </c>
      <c r="C1448" t="s">
        <v>316</v>
      </c>
      <c r="D1448" s="2"/>
      <c r="E1448" s="2"/>
      <c r="F1448" s="2"/>
      <c r="G1448" s="2"/>
      <c r="H1448" s="2"/>
      <c r="I1448" s="2"/>
      <c r="J1448" s="2"/>
      <c r="K1448" s="2"/>
      <c r="L1448" s="2"/>
    </row>
    <row r="1449" spans="1:12" customFormat="1" ht="16" x14ac:dyDescent="0.2">
      <c r="A1449" t="s">
        <v>323</v>
      </c>
      <c r="B1449" s="2">
        <f>INDEX(Parameters!$B$6:$AL$57,MATCH(Inventories!$B$1432,Parameters!$A$6:$A$57,0),MATCH(Inventories!$A1449,Parameters!$B$4:$AL$4,0))</f>
        <v>10165</v>
      </c>
      <c r="C1449" t="s">
        <v>316</v>
      </c>
      <c r="D1449" s="2"/>
      <c r="E1449" s="2"/>
      <c r="F1449" s="2"/>
      <c r="G1449" s="2"/>
      <c r="H1449" s="2"/>
      <c r="I1449" s="2"/>
      <c r="J1449" s="2"/>
      <c r="K1449" s="2"/>
      <c r="L1449" s="2"/>
    </row>
    <row r="1450" spans="1:12" customFormat="1" ht="16" x14ac:dyDescent="0.2">
      <c r="A1450" t="s">
        <v>339</v>
      </c>
      <c r="B1450" s="2">
        <f>INDEX(Parameters!$B$6:$AL$57,MATCH(Inventories!$B$1432,Parameters!$A$6:$A$57,0),MATCH(Inventories!$A1450,Parameters!$B$4:$AL$4,0))</f>
        <v>0</v>
      </c>
      <c r="C1450" t="s">
        <v>338</v>
      </c>
      <c r="D1450" s="2"/>
      <c r="E1450" s="2"/>
      <c r="F1450" s="2"/>
      <c r="G1450" s="2"/>
      <c r="H1450" s="2"/>
      <c r="I1450" s="2"/>
      <c r="J1450" s="2"/>
      <c r="K1450" s="2"/>
      <c r="L1450" s="2"/>
    </row>
    <row r="1451" spans="1:12" customFormat="1" ht="16" x14ac:dyDescent="0.2">
      <c r="A1451" t="s">
        <v>340</v>
      </c>
      <c r="B1451" s="2">
        <f>INDEX(Parameters!$B$6:$AL$57,MATCH(Inventories!$B$1432,Parameters!$A$6:$A$57,0),MATCH(Inventories!$A1451,Parameters!$B$4:$AL$4,0))</f>
        <v>0</v>
      </c>
      <c r="C1451" t="s">
        <v>338</v>
      </c>
      <c r="D1451" s="2"/>
      <c r="E1451" s="2"/>
      <c r="F1451" s="2"/>
      <c r="G1451" s="2"/>
      <c r="H1451" s="2"/>
      <c r="I1451" s="2"/>
      <c r="J1451" s="2"/>
      <c r="K1451" s="2"/>
      <c r="L1451" s="2"/>
    </row>
    <row r="1452" spans="1:12" customFormat="1" ht="16" x14ac:dyDescent="0.2">
      <c r="A1452" t="s">
        <v>341</v>
      </c>
      <c r="B1452" s="2">
        <f>INDEX(Parameters!$B$6:$AL$57,MATCH(Inventories!$B$1432,Parameters!$A$6:$A$57,0),MATCH(Inventories!$A1452,Parameters!$B$4:$AL$4,0))</f>
        <v>0</v>
      </c>
      <c r="C1452" t="s">
        <v>338</v>
      </c>
      <c r="D1452" s="2"/>
      <c r="E1452" s="2"/>
      <c r="F1452" s="2"/>
      <c r="G1452" s="2"/>
      <c r="H1452" s="2"/>
      <c r="I1452" s="2"/>
      <c r="J1452" s="2"/>
      <c r="K1452" s="2"/>
      <c r="L1452" s="2"/>
    </row>
    <row r="1453" spans="1:12" customFormat="1" ht="16" x14ac:dyDescent="0.2">
      <c r="A1453" t="s">
        <v>342</v>
      </c>
      <c r="B1453" s="2">
        <f>INDEX(Parameters!$B$6:$AL$57,MATCH(Inventories!$B$1432,Parameters!$A$6:$A$57,0),MATCH(Inventories!$A1453,Parameters!$B$4:$AL$4,0))</f>
        <v>880</v>
      </c>
      <c r="C1453" t="s">
        <v>338</v>
      </c>
      <c r="D1453" s="2"/>
      <c r="E1453" s="2"/>
      <c r="F1453" s="2"/>
      <c r="G1453" s="2"/>
      <c r="H1453" s="2"/>
      <c r="I1453" s="2"/>
      <c r="J1453" s="2"/>
      <c r="K1453" s="2"/>
      <c r="L1453" s="2"/>
    </row>
    <row r="1454" spans="1:12" customFormat="1" ht="16" x14ac:dyDescent="0.2">
      <c r="A1454" t="s">
        <v>343</v>
      </c>
      <c r="B1454" s="2">
        <f>INDEX(Parameters!$B$6:$AL$57,MATCH(Inventories!$B$1432,Parameters!$A$6:$A$57,0),MATCH(Inventories!$A1454,Parameters!$B$4:$AL$4,0))</f>
        <v>470</v>
      </c>
      <c r="C1454" t="s">
        <v>338</v>
      </c>
      <c r="D1454" s="2"/>
      <c r="E1454" s="2"/>
      <c r="F1454" s="2"/>
      <c r="G1454" s="2"/>
      <c r="H1454" s="2"/>
      <c r="I1454" s="2"/>
      <c r="J1454" s="2"/>
      <c r="K1454" s="2"/>
      <c r="L1454" s="2"/>
    </row>
    <row r="1455" spans="1:12" customFormat="1" ht="16" x14ac:dyDescent="0.2">
      <c r="A1455" t="s">
        <v>344</v>
      </c>
      <c r="B1455" s="2">
        <f>INDEX(Parameters!$B$6:$AL$57,MATCH(Inventories!$B$1432,Parameters!$A$6:$A$57,0),MATCH(Inventories!$A1455,Parameters!$B$4:$AL$4,0))</f>
        <v>1000</v>
      </c>
      <c r="C1455" t="s">
        <v>338</v>
      </c>
      <c r="D1455" s="2"/>
      <c r="E1455" s="2"/>
      <c r="F1455" s="2"/>
      <c r="G1455" s="2"/>
      <c r="H1455" s="2"/>
      <c r="I1455" s="2"/>
      <c r="J1455" s="2"/>
      <c r="K1455" s="2"/>
      <c r="L1455" s="2"/>
    </row>
    <row r="1456" spans="1:12" customFormat="1" ht="16" x14ac:dyDescent="0.2">
      <c r="A1456" t="s">
        <v>335</v>
      </c>
      <c r="B1456" s="2">
        <f>INDEX(Parameters!$B$6:$AL$57,MATCH(Inventories!$B$1432,Parameters!$A$6:$A$57,0),MATCH(Inventories!$A1456,Parameters!$B$4:$AL$4,0))</f>
        <v>44</v>
      </c>
      <c r="C1456" t="s">
        <v>338</v>
      </c>
      <c r="D1456" s="2"/>
      <c r="E1456" s="2"/>
      <c r="F1456" s="2"/>
      <c r="G1456" s="2"/>
      <c r="H1456" s="2"/>
      <c r="I1456" s="2"/>
      <c r="J1456" s="2"/>
      <c r="K1456" s="2"/>
      <c r="L1456" s="2"/>
    </row>
    <row r="1457" spans="1:12" customFormat="1" ht="16" x14ac:dyDescent="0.2">
      <c r="A1457" t="s">
        <v>336</v>
      </c>
      <c r="B1457" s="2">
        <f>INDEX(Parameters!$B$6:$AL$57,MATCH(Inventories!$B$1432,Parameters!$A$6:$A$57,0),MATCH(Inventories!$A1457,Parameters!$B$4:$AL$4,0))</f>
        <v>33</v>
      </c>
      <c r="C1457" t="s">
        <v>338</v>
      </c>
      <c r="D1457" s="2"/>
      <c r="E1457" s="2"/>
      <c r="F1457" s="2"/>
      <c r="G1457" s="2"/>
      <c r="H1457" s="2"/>
      <c r="I1457" s="2"/>
      <c r="J1457" s="2"/>
      <c r="K1457" s="2"/>
      <c r="L1457" s="2"/>
    </row>
    <row r="1458" spans="1:12" customFormat="1" ht="16" x14ac:dyDescent="0.2">
      <c r="A1458" t="s">
        <v>337</v>
      </c>
      <c r="B1458" s="2">
        <f>INDEX(Parameters!$B$6:$AL$57,MATCH(Inventories!$B$1432,Parameters!$A$6:$A$57,0),MATCH(Inventories!$A1458,Parameters!$B$4:$AL$4,0))</f>
        <v>51</v>
      </c>
      <c r="C1458" t="s">
        <v>338</v>
      </c>
      <c r="D1458" s="2"/>
      <c r="E1458" s="2"/>
      <c r="F1458" s="2"/>
      <c r="G1458" s="2"/>
      <c r="H1458" s="2"/>
      <c r="I1458" s="2"/>
      <c r="J1458" s="2"/>
      <c r="K1458" s="2"/>
      <c r="L1458" s="2"/>
    </row>
    <row r="1459" spans="1:12" customFormat="1" ht="16" x14ac:dyDescent="0.2">
      <c r="A1459" t="s">
        <v>324</v>
      </c>
      <c r="B1459" s="2">
        <f>INDEX(Parameters!$B$6:$AL$57,MATCH(Inventories!$B$1432,Parameters!$A$6:$A$57,0),MATCH(Inventories!$A1459,Parameters!$B$4:$AL$4,0))</f>
        <v>0</v>
      </c>
      <c r="C1459" t="s">
        <v>317</v>
      </c>
      <c r="D1459" s="2"/>
      <c r="E1459" s="2"/>
      <c r="F1459" s="2"/>
      <c r="G1459" s="2"/>
      <c r="H1459" s="2"/>
      <c r="I1459" s="2"/>
      <c r="J1459" s="2"/>
      <c r="K1459" s="2"/>
      <c r="L1459" s="2"/>
    </row>
    <row r="1460" spans="1:12" customFormat="1" ht="16" x14ac:dyDescent="0.2">
      <c r="A1460" t="s">
        <v>325</v>
      </c>
      <c r="B1460" s="2">
        <f>INDEX(Parameters!$B$6:$AL$57,MATCH(Inventories!$B$1432,Parameters!$A$6:$A$57,0),MATCH(Inventories!$A1460,Parameters!$B$4:$AL$4,0))</f>
        <v>0</v>
      </c>
      <c r="C1460" t="s">
        <v>317</v>
      </c>
      <c r="D1460" s="2"/>
      <c r="E1460" s="2"/>
      <c r="F1460" s="2"/>
      <c r="G1460" s="2"/>
      <c r="H1460" s="2"/>
      <c r="I1460" s="2"/>
      <c r="J1460" s="2"/>
      <c r="K1460" s="2"/>
      <c r="L1460" s="2"/>
    </row>
    <row r="1461" spans="1:12" customFormat="1" ht="16" x14ac:dyDescent="0.2">
      <c r="A1461" t="s">
        <v>326</v>
      </c>
      <c r="B1461" s="2">
        <f>INDEX(Parameters!$B$6:$AL$57,MATCH(Inventories!$B$1432,Parameters!$A$6:$A$57,0),MATCH(Inventories!$A1461,Parameters!$B$4:$AL$4,0))</f>
        <v>0</v>
      </c>
      <c r="C1461" t="s">
        <v>317</v>
      </c>
      <c r="D1461" s="2"/>
      <c r="E1461" s="2"/>
      <c r="F1461" s="2"/>
      <c r="G1461" s="2"/>
      <c r="H1461" s="2"/>
      <c r="I1461" s="2"/>
      <c r="J1461" s="2"/>
      <c r="K1461" s="2"/>
      <c r="L1461" s="2"/>
    </row>
    <row r="1462" spans="1:12" customFormat="1" ht="16" x14ac:dyDescent="0.2">
      <c r="A1462" t="s">
        <v>332</v>
      </c>
      <c r="B1462" s="2">
        <f>INDEX(Parameters!$B$6:$AL$57,MATCH(Inventories!$B$1432,Parameters!$A$6:$A$57,0),MATCH(Inventories!$A1462,Parameters!$B$4:$AL$4,0))</f>
        <v>0</v>
      </c>
      <c r="C1462" t="s">
        <v>8</v>
      </c>
      <c r="D1462" s="2"/>
      <c r="E1462" s="2"/>
      <c r="F1462" s="2"/>
      <c r="G1462" s="2"/>
      <c r="H1462" s="2"/>
      <c r="I1462" s="2"/>
      <c r="J1462" s="2"/>
      <c r="K1462" s="2"/>
      <c r="L1462" s="2"/>
    </row>
    <row r="1463" spans="1:12" customFormat="1" ht="16" x14ac:dyDescent="0.2">
      <c r="A1463" t="s">
        <v>333</v>
      </c>
      <c r="B1463" s="2">
        <f>INDEX(Parameters!$B$6:$AL$57,MATCH(Inventories!$B$1432,Parameters!$A$6:$A$57,0),MATCH(Inventories!$A1463,Parameters!$B$4:$AL$4,0))</f>
        <v>0</v>
      </c>
      <c r="C1463" t="s">
        <v>8</v>
      </c>
      <c r="D1463" s="2"/>
      <c r="E1463" s="2"/>
      <c r="F1463" s="2"/>
      <c r="G1463" s="2"/>
      <c r="H1463" s="2"/>
      <c r="I1463" s="2"/>
      <c r="J1463" s="2"/>
      <c r="K1463" s="2"/>
      <c r="L1463" s="2"/>
    </row>
    <row r="1464" spans="1:12" customFormat="1" ht="16" x14ac:dyDescent="0.2">
      <c r="A1464" t="s">
        <v>334</v>
      </c>
      <c r="B1464" s="2">
        <f>INDEX(Parameters!$B$6:$AL$57,MATCH(Inventories!$B$1432,Parameters!$A$6:$A$57,0),MATCH(Inventories!$A1464,Parameters!$B$4:$AL$4,0))</f>
        <v>0</v>
      </c>
      <c r="C1464" t="s">
        <v>8</v>
      </c>
      <c r="D1464" s="2"/>
      <c r="E1464" s="2"/>
      <c r="F1464" s="2"/>
      <c r="G1464" s="2"/>
      <c r="H1464" s="2"/>
      <c r="I1464" s="2"/>
      <c r="J1464" s="2"/>
      <c r="K1464" s="2"/>
      <c r="L1464" s="2"/>
    </row>
    <row r="1465" spans="1:12" customFormat="1" ht="16" x14ac:dyDescent="0.2">
      <c r="A1465" t="s">
        <v>348</v>
      </c>
      <c r="B1465" s="2">
        <f>INDEX(Parameters!$B$6:$AL$57,MATCH(Inventories!$B$1432,Parameters!$A$6:$A$57,0),MATCH(Inventories!$A1465,Parameters!$B$4:$AL$4,0))</f>
        <v>0</v>
      </c>
      <c r="C1465" t="s">
        <v>314</v>
      </c>
      <c r="D1465" s="2"/>
      <c r="E1465" s="2"/>
      <c r="F1465" s="2"/>
      <c r="G1465" s="2"/>
      <c r="H1465" s="2"/>
      <c r="I1465" s="2"/>
      <c r="J1465" s="2"/>
      <c r="K1465" s="2"/>
      <c r="L1465" s="2"/>
    </row>
    <row r="1466" spans="1:12" customFormat="1" ht="16" x14ac:dyDescent="0.2">
      <c r="A1466" t="s">
        <v>349</v>
      </c>
      <c r="B1466" s="2">
        <f>INDEX(Parameters!$B$6:$AL$57,MATCH(Inventories!$B$1432,Parameters!$A$6:$A$57,0),MATCH(Inventories!$A1466,Parameters!$B$4:$AL$4,0))</f>
        <v>0</v>
      </c>
      <c r="C1466" t="s">
        <v>314</v>
      </c>
      <c r="D1466" s="2"/>
      <c r="E1466" s="12"/>
      <c r="F1466" s="2"/>
      <c r="G1466" s="2"/>
      <c r="H1466" s="2"/>
      <c r="I1466" s="2"/>
      <c r="J1466" s="2"/>
      <c r="K1466" s="2"/>
      <c r="L1466" s="2"/>
    </row>
    <row r="1467" spans="1:12" customFormat="1" ht="16" x14ac:dyDescent="0.2">
      <c r="A1467" t="s">
        <v>350</v>
      </c>
      <c r="B1467" s="2">
        <f>INDEX(Parameters!$B$6:$AL$57,MATCH(Inventories!$B$1432,Parameters!$A$6:$A$57,0),MATCH(Inventories!$A1467,Parameters!$B$4:$AL$4,0))</f>
        <v>0</v>
      </c>
      <c r="C1467" t="s">
        <v>314</v>
      </c>
      <c r="D1467" s="2"/>
      <c r="E1467" s="2"/>
      <c r="F1467" s="2"/>
      <c r="G1467" s="2"/>
      <c r="H1467" s="2"/>
      <c r="I1467" s="2"/>
      <c r="J1467" s="2"/>
      <c r="K1467" s="2"/>
      <c r="L1467" s="2"/>
    </row>
    <row r="1468" spans="1:12" customFormat="1" ht="16" x14ac:dyDescent="0.2">
      <c r="A1468" t="s">
        <v>351</v>
      </c>
      <c r="B1468" s="2">
        <f>INDEX(Parameters!$B$6:$AL$57,MATCH(Inventories!$B$1432,Parameters!$A$6:$A$57,0),MATCH(Inventories!$A1468,Parameters!$B$4:$AL$4,0))</f>
        <v>0</v>
      </c>
      <c r="C1468" t="s">
        <v>8</v>
      </c>
      <c r="D1468" s="2"/>
      <c r="E1468" s="2"/>
      <c r="F1468" s="2"/>
      <c r="G1468" s="2"/>
      <c r="H1468" s="2"/>
      <c r="I1468" s="2"/>
      <c r="J1468" s="2"/>
      <c r="K1468" s="2"/>
      <c r="L1468" s="2"/>
    </row>
    <row r="1469" spans="1:12" customFormat="1" ht="16" x14ac:dyDescent="0.2">
      <c r="A1469" t="s">
        <v>352</v>
      </c>
      <c r="B1469" s="2">
        <f>INDEX(Parameters!$B$6:$AL$57,MATCH(Inventories!$B$1432,Parameters!$A$6:$A$57,0),MATCH(Inventories!$A1469,Parameters!$B$4:$AL$4,0))</f>
        <v>0</v>
      </c>
      <c r="C1469" t="s">
        <v>8</v>
      </c>
      <c r="D1469" s="2"/>
      <c r="E1469" s="2"/>
      <c r="F1469" s="2"/>
      <c r="G1469" s="2"/>
      <c r="H1469" s="2"/>
      <c r="I1469" s="2"/>
      <c r="J1469" s="2"/>
      <c r="K1469" s="2"/>
      <c r="L1469" s="2"/>
    </row>
    <row r="1470" spans="1:12" customFormat="1" ht="16" x14ac:dyDescent="0.2">
      <c r="A1470" t="s">
        <v>353</v>
      </c>
      <c r="B1470" s="2">
        <f>INDEX(Parameters!$B$6:$AL$57,MATCH(Inventories!$B$1432,Parameters!$A$6:$A$57,0),MATCH(Inventories!$A1470,Parameters!$B$4:$AL$4,0))</f>
        <v>0</v>
      </c>
      <c r="C1470" t="s">
        <v>8</v>
      </c>
      <c r="D1470" s="2"/>
      <c r="E1470" s="2"/>
      <c r="F1470" s="2"/>
      <c r="G1470" s="2"/>
      <c r="H1470" s="2"/>
      <c r="I1470" s="2"/>
      <c r="J1470" s="2"/>
      <c r="K1470" s="2"/>
      <c r="L1470" s="2"/>
    </row>
    <row r="1471" spans="1:12" customFormat="1" ht="16" x14ac:dyDescent="0.2">
      <c r="A1471" t="s">
        <v>367</v>
      </c>
      <c r="B1471" s="2">
        <f>INDEX(Parameters!$B$6:$AL$57,MATCH(Inventories!$B$1432,Parameters!$A$6:$A$57,0),MATCH(Inventories!$A1471,Parameters!$B$4:$AL$4,0))</f>
        <v>0</v>
      </c>
      <c r="C1471" t="s">
        <v>338</v>
      </c>
      <c r="D1471" s="2"/>
      <c r="E1471" s="2"/>
      <c r="F1471" s="2"/>
      <c r="G1471" s="2"/>
      <c r="H1471" s="2"/>
      <c r="I1471" s="2"/>
      <c r="J1471" s="2"/>
      <c r="K1471" s="2"/>
      <c r="L1471" s="2"/>
    </row>
    <row r="1472" spans="1:12" customFormat="1" ht="16" x14ac:dyDescent="0.2">
      <c r="A1472" t="s">
        <v>368</v>
      </c>
      <c r="B1472" s="2">
        <f>INDEX(Parameters!$B$6:$AL$57,MATCH(Inventories!$B$1432,Parameters!$A$6:$A$57,0),MATCH(Inventories!$A1472,Parameters!$B$4:$AL$4,0))</f>
        <v>0</v>
      </c>
      <c r="C1472" t="s">
        <v>338</v>
      </c>
      <c r="D1472" s="2"/>
      <c r="E1472" s="2"/>
      <c r="F1472" s="2"/>
      <c r="G1472" s="2"/>
      <c r="H1472" s="2"/>
      <c r="I1472" s="2"/>
      <c r="J1472" s="2"/>
      <c r="K1472" s="2"/>
      <c r="L1472" s="2"/>
    </row>
    <row r="1473" spans="1:12" customFormat="1" ht="16" x14ac:dyDescent="0.2">
      <c r="A1473" t="s">
        <v>369</v>
      </c>
      <c r="B1473" s="2">
        <f>INDEX(Parameters!$B$6:$AL$57,MATCH(Inventories!$B$1432,Parameters!$A$6:$A$57,0),MATCH(Inventories!$A1473,Parameters!$B$4:$AL$4,0))</f>
        <v>0</v>
      </c>
      <c r="C1473" t="s">
        <v>338</v>
      </c>
      <c r="D1473" s="2"/>
      <c r="E1473" s="2"/>
      <c r="F1473" s="2"/>
      <c r="G1473" s="2"/>
      <c r="H1473" s="2"/>
      <c r="I1473" s="2"/>
      <c r="J1473" s="2"/>
      <c r="K1473" s="2"/>
      <c r="L1473" s="2"/>
    </row>
    <row r="1474" spans="1:12" customFormat="1" ht="16" x14ac:dyDescent="0.2">
      <c r="A1474" t="s">
        <v>370</v>
      </c>
      <c r="B1474" s="2">
        <f>INDEX(Parameters!$B$6:$AL$57,MATCH(Inventories!$B$1432,Parameters!$A$6:$A$57,0),MATCH(Inventories!$A1474,Parameters!$B$4:$AL$4,0))</f>
        <v>0</v>
      </c>
      <c r="C1474" t="s">
        <v>338</v>
      </c>
      <c r="D1474" s="2"/>
      <c r="E1474" s="2"/>
      <c r="F1474" s="2"/>
      <c r="G1474" s="2"/>
      <c r="H1474" s="2"/>
      <c r="I1474" s="2"/>
      <c r="J1474" s="2"/>
      <c r="K1474" s="2"/>
      <c r="L1474" s="2"/>
    </row>
    <row r="1475" spans="1:12" customFormat="1" ht="16" x14ac:dyDescent="0.2">
      <c r="A1475" t="s">
        <v>371</v>
      </c>
      <c r="B1475" s="2">
        <f>INDEX(Parameters!$B$6:$AL$57,MATCH(Inventories!$B$1432,Parameters!$A$6:$A$57,0),MATCH(Inventories!$A1475,Parameters!$B$4:$AL$4,0))</f>
        <v>0</v>
      </c>
      <c r="C1475" t="s">
        <v>338</v>
      </c>
      <c r="D1475" s="2"/>
      <c r="E1475" s="2"/>
      <c r="F1475" s="2"/>
      <c r="G1475" s="2"/>
      <c r="H1475" s="2"/>
      <c r="I1475" s="2"/>
      <c r="J1475" s="2"/>
      <c r="K1475" s="2"/>
      <c r="L1475" s="2"/>
    </row>
    <row r="1476" spans="1:12" customFormat="1" ht="16" x14ac:dyDescent="0.2">
      <c r="A1476" t="s">
        <v>346</v>
      </c>
      <c r="B1476" s="32">
        <f>INDEX(Parameters!$B$6:$AL$57,MATCH(Inventories!$B$1432,Parameters!$A$6:$A$57,0),MATCH(Inventories!$A1476,Parameters!$B$4:$AL$4,0))</f>
        <v>0.15823489199999999</v>
      </c>
      <c r="C1476" t="s">
        <v>347</v>
      </c>
      <c r="D1476" s="2"/>
      <c r="E1476" s="2"/>
      <c r="F1476" s="2"/>
      <c r="G1476" s="2"/>
      <c r="H1476" s="2"/>
      <c r="I1476" s="2"/>
      <c r="J1476" s="2"/>
      <c r="K1476" s="2"/>
      <c r="L1476" s="2"/>
    </row>
    <row r="1477" spans="1:12" customFormat="1" ht="16" x14ac:dyDescent="0.2">
      <c r="A1477" t="s">
        <v>345</v>
      </c>
      <c r="B1477" s="32">
        <f>INDEX(Parameters!$B$6:$AL$57,MATCH(Inventories!$B$1432,Parameters!$A$6:$A$57,0),MATCH(Inventories!$A1477,Parameters!$B$4:$AL$4,0))</f>
        <v>2.13184E-4</v>
      </c>
      <c r="C1477" t="s">
        <v>347</v>
      </c>
      <c r="D1477" s="2"/>
      <c r="E1477" s="2"/>
      <c r="F1477" s="2"/>
      <c r="G1477" s="2"/>
      <c r="H1477" s="2"/>
      <c r="I1477" s="2"/>
      <c r="J1477" s="2"/>
      <c r="K1477" s="2"/>
      <c r="L1477" s="2"/>
    </row>
    <row r="1478" spans="1:12" customFormat="1" ht="16" x14ac:dyDescent="0.2">
      <c r="A1478" s="1" t="s">
        <v>10</v>
      </c>
      <c r="H1478" s="2"/>
    </row>
    <row r="1479" spans="1:12" x14ac:dyDescent="0.2">
      <c r="A1479" s="17" t="s">
        <v>11</v>
      </c>
      <c r="B1479" s="17" t="s">
        <v>12</v>
      </c>
      <c r="C1479" s="17" t="s">
        <v>3</v>
      </c>
      <c r="D1479" s="17" t="s">
        <v>13</v>
      </c>
      <c r="E1479" s="17" t="s">
        <v>8</v>
      </c>
      <c r="F1479" s="17" t="s">
        <v>6</v>
      </c>
      <c r="G1479" s="17" t="s">
        <v>5</v>
      </c>
      <c r="H1479" s="17" t="s">
        <v>153</v>
      </c>
      <c r="I1479" s="17" t="s">
        <v>181</v>
      </c>
      <c r="J1479" s="17" t="s">
        <v>182</v>
      </c>
      <c r="K1479" s="17" t="s">
        <v>183</v>
      </c>
      <c r="L1479" s="17" t="s">
        <v>184</v>
      </c>
    </row>
    <row r="1480" spans="1:12" customFormat="1" ht="16" x14ac:dyDescent="0.2">
      <c r="A1480" s="22" t="s">
        <v>274</v>
      </c>
      <c r="B1480">
        <v>1</v>
      </c>
      <c r="C1480" t="s">
        <v>18</v>
      </c>
      <c r="D1480" t="s">
        <v>213</v>
      </c>
      <c r="E1480" t="s">
        <v>17</v>
      </c>
      <c r="F1480" t="s">
        <v>19</v>
      </c>
      <c r="G1480" t="s">
        <v>1</v>
      </c>
      <c r="H1480" s="2"/>
    </row>
    <row r="1481" spans="1:12" customFormat="1" ht="16" x14ac:dyDescent="0.2">
      <c r="A1481" t="s">
        <v>146</v>
      </c>
      <c r="B1481" s="3">
        <f>(B1453/B1444)/(B1447/1000)</f>
        <v>1.1733333333333334E-4</v>
      </c>
      <c r="C1481" t="s">
        <v>18</v>
      </c>
      <c r="D1481" t="s">
        <v>213</v>
      </c>
      <c r="E1481" t="s">
        <v>9</v>
      </c>
      <c r="F1481" t="s">
        <v>23</v>
      </c>
      <c r="G1481" t="s">
        <v>146</v>
      </c>
      <c r="H1481" s="2"/>
      <c r="I1481">
        <v>5</v>
      </c>
      <c r="J1481" s="3">
        <f>B1481</f>
        <v>1.1733333333333334E-4</v>
      </c>
      <c r="K1481" s="3">
        <f>(B1454/B1446)/(B1449/1000)</f>
        <v>3.8530906706017381E-5</v>
      </c>
      <c r="L1481" s="3">
        <f>(B1455/B1445)/(B1448/1000)</f>
        <v>5.6022408963585441E-4</v>
      </c>
    </row>
    <row r="1482" spans="1:12" customFormat="1" ht="16" x14ac:dyDescent="0.2">
      <c r="A1482" t="s">
        <v>202</v>
      </c>
      <c r="B1482" s="3">
        <f>(B1456/B1444)/(B1447/1000)</f>
        <v>5.8666666666666667E-6</v>
      </c>
      <c r="C1482" t="s">
        <v>18</v>
      </c>
      <c r="D1482" t="s">
        <v>213</v>
      </c>
      <c r="E1482" t="s">
        <v>9</v>
      </c>
      <c r="F1482" t="s">
        <v>23</v>
      </c>
      <c r="G1482" t="s">
        <v>203</v>
      </c>
      <c r="H1482" s="2"/>
      <c r="I1482">
        <v>5</v>
      </c>
      <c r="J1482" s="3">
        <f>B1482</f>
        <v>5.8666666666666667E-6</v>
      </c>
      <c r="K1482" s="3">
        <f>(B1457/B1446)/(B1449/1000)</f>
        <v>2.7053615346778165E-6</v>
      </c>
      <c r="L1482" s="3">
        <f>(B1458/B1445)/(B1448/1000)</f>
        <v>2.8571428571428571E-5</v>
      </c>
    </row>
    <row r="1483" spans="1:12" customFormat="1" ht="16" x14ac:dyDescent="0.2">
      <c r="A1483" t="s">
        <v>275</v>
      </c>
      <c r="B1483">
        <f>1/43</f>
        <v>2.3255813953488372E-2</v>
      </c>
      <c r="C1483" t="s">
        <v>18</v>
      </c>
      <c r="E1483" t="s">
        <v>9</v>
      </c>
      <c r="F1483" t="s">
        <v>23</v>
      </c>
      <c r="G1483" t="s">
        <v>276</v>
      </c>
      <c r="H1483" s="2"/>
    </row>
    <row r="1484" spans="1:12" customFormat="1" ht="16" x14ac:dyDescent="0.2">
      <c r="A1484" t="s">
        <v>59</v>
      </c>
      <c r="B1484">
        <v>1.1906151495612746E-9</v>
      </c>
      <c r="D1484" t="s">
        <v>14</v>
      </c>
      <c r="E1484" t="s">
        <v>9</v>
      </c>
      <c r="F1484" t="s">
        <v>15</v>
      </c>
      <c r="H1484" s="2"/>
    </row>
    <row r="1485" spans="1:12" customFormat="1" ht="16" x14ac:dyDescent="0.2">
      <c r="A1485" t="s">
        <v>247</v>
      </c>
      <c r="B1485">
        <v>8.8352086295850824E-8</v>
      </c>
      <c r="D1485" t="s">
        <v>117</v>
      </c>
      <c r="E1485" t="s">
        <v>9</v>
      </c>
      <c r="F1485" t="s">
        <v>15</v>
      </c>
      <c r="H1485" s="2"/>
    </row>
    <row r="1486" spans="1:12" customFormat="1" ht="16" x14ac:dyDescent="0.2">
      <c r="A1486" t="s">
        <v>80</v>
      </c>
      <c r="B1486">
        <v>3.8893428219001639E-8</v>
      </c>
      <c r="D1486" t="s">
        <v>14</v>
      </c>
      <c r="E1486" t="s">
        <v>9</v>
      </c>
      <c r="F1486" t="s">
        <v>15</v>
      </c>
      <c r="H1486" s="2"/>
    </row>
    <row r="1487" spans="1:12" customFormat="1" ht="16" x14ac:dyDescent="0.2">
      <c r="A1487" t="s">
        <v>49</v>
      </c>
      <c r="B1487">
        <v>5.4371425163298209E-8</v>
      </c>
      <c r="D1487" t="s">
        <v>14</v>
      </c>
      <c r="E1487" t="s">
        <v>9</v>
      </c>
      <c r="F1487" t="s">
        <v>15</v>
      </c>
      <c r="H1487" s="2"/>
    </row>
    <row r="1488" spans="1:12" customFormat="1" ht="16" x14ac:dyDescent="0.2">
      <c r="A1488" t="s">
        <v>48</v>
      </c>
      <c r="B1488">
        <v>1.240062968043404E-6</v>
      </c>
      <c r="D1488" t="s">
        <v>14</v>
      </c>
      <c r="E1488" t="s">
        <v>9</v>
      </c>
      <c r="F1488" t="s">
        <v>15</v>
      </c>
      <c r="H1488" s="2"/>
    </row>
    <row r="1489" spans="1:8" customFormat="1" ht="16" x14ac:dyDescent="0.2">
      <c r="A1489" t="s">
        <v>47</v>
      </c>
      <c r="B1489">
        <v>7.024629382411521E-8</v>
      </c>
      <c r="D1489" t="s">
        <v>14</v>
      </c>
      <c r="E1489" t="s">
        <v>9</v>
      </c>
      <c r="F1489" t="s">
        <v>15</v>
      </c>
      <c r="H1489" s="2"/>
    </row>
    <row r="1490" spans="1:8" customFormat="1" ht="16" x14ac:dyDescent="0.2">
      <c r="A1490" t="s">
        <v>77</v>
      </c>
      <c r="B1490">
        <v>4.6511627906976743E-7</v>
      </c>
      <c r="D1490" t="s">
        <v>117</v>
      </c>
      <c r="E1490" t="s">
        <v>9</v>
      </c>
      <c r="F1490" t="s">
        <v>15</v>
      </c>
      <c r="H1490" s="2"/>
    </row>
    <row r="1491" spans="1:8" customFormat="1" ht="16" x14ac:dyDescent="0.2">
      <c r="A1491" t="s">
        <v>179</v>
      </c>
      <c r="B1491">
        <v>7.9664689206792323E-8</v>
      </c>
      <c r="D1491" t="s">
        <v>14</v>
      </c>
      <c r="E1491" t="s">
        <v>9</v>
      </c>
      <c r="F1491" t="s">
        <v>15</v>
      </c>
      <c r="H1491" s="2"/>
    </row>
    <row r="1492" spans="1:8" customFormat="1" ht="16" x14ac:dyDescent="0.2">
      <c r="A1492" t="s">
        <v>76</v>
      </c>
      <c r="B1492">
        <v>2.2224816125143791E-8</v>
      </c>
      <c r="D1492" t="s">
        <v>14</v>
      </c>
      <c r="E1492" t="s">
        <v>9</v>
      </c>
      <c r="F1492" t="s">
        <v>15</v>
      </c>
      <c r="H1492" s="2"/>
    </row>
    <row r="1493" spans="1:8" customFormat="1" ht="16" x14ac:dyDescent="0.2">
      <c r="A1493" t="s">
        <v>58</v>
      </c>
      <c r="B1493">
        <v>3.9687171652042503E-6</v>
      </c>
      <c r="D1493" t="s">
        <v>14</v>
      </c>
      <c r="E1493" t="s">
        <v>9</v>
      </c>
      <c r="F1493" t="s">
        <v>15</v>
      </c>
      <c r="H1493" s="2"/>
    </row>
    <row r="1494" spans="1:8" customFormat="1" ht="16" x14ac:dyDescent="0.2">
      <c r="A1494" t="s">
        <v>234</v>
      </c>
      <c r="B1494">
        <v>2.6338739709305827E-6</v>
      </c>
      <c r="D1494" t="s">
        <v>14</v>
      </c>
      <c r="E1494" t="s">
        <v>9</v>
      </c>
      <c r="F1494" t="s">
        <v>15</v>
      </c>
      <c r="H1494" s="2"/>
    </row>
    <row r="1495" spans="1:8" customFormat="1" ht="16" x14ac:dyDescent="0.2">
      <c r="A1495" t="s">
        <v>61</v>
      </c>
      <c r="B1495">
        <v>3.3337224187715699E-7</v>
      </c>
      <c r="D1495" t="s">
        <v>14</v>
      </c>
      <c r="E1495" t="s">
        <v>9</v>
      </c>
      <c r="F1495" t="s">
        <v>15</v>
      </c>
      <c r="H1495" s="2"/>
    </row>
    <row r="1496" spans="1:8" customFormat="1" ht="16" x14ac:dyDescent="0.2">
      <c r="A1496" t="s">
        <v>243</v>
      </c>
      <c r="B1496">
        <v>1.229967209887436E-10</v>
      </c>
      <c r="D1496" t="s">
        <v>14</v>
      </c>
      <c r="E1496" t="s">
        <v>9</v>
      </c>
      <c r="F1496" t="s">
        <v>15</v>
      </c>
      <c r="H1496" s="2"/>
    </row>
    <row r="1497" spans="1:8" customFormat="1" ht="16" x14ac:dyDescent="0.2">
      <c r="A1497" t="s">
        <v>241</v>
      </c>
      <c r="B1497">
        <v>2.0499453498123931E-10</v>
      </c>
      <c r="D1497" t="s">
        <v>14</v>
      </c>
      <c r="E1497" t="s">
        <v>9</v>
      </c>
      <c r="F1497" t="s">
        <v>15</v>
      </c>
      <c r="H1497" s="2"/>
    </row>
    <row r="1498" spans="1:8" customFormat="1" ht="16" x14ac:dyDescent="0.2">
      <c r="A1498" t="s">
        <v>233</v>
      </c>
      <c r="B1498">
        <f>B1477/1000</f>
        <v>2.1318399999999999E-7</v>
      </c>
      <c r="D1498" t="s">
        <v>14</v>
      </c>
      <c r="E1498" t="s">
        <v>9</v>
      </c>
      <c r="F1498" t="s">
        <v>15</v>
      </c>
      <c r="H1498" s="2"/>
    </row>
    <row r="1499" spans="1:8" customFormat="1" ht="16" x14ac:dyDescent="0.2">
      <c r="A1499" t="s">
        <v>123</v>
      </c>
      <c r="B1499">
        <f>B1483*3.15</f>
        <v>7.3255813953488375E-2</v>
      </c>
      <c r="D1499" t="s">
        <v>117</v>
      </c>
      <c r="E1499" t="s">
        <v>9</v>
      </c>
      <c r="F1499" t="s">
        <v>15</v>
      </c>
      <c r="H1499" s="2"/>
    </row>
    <row r="1500" spans="1:8" customFormat="1" ht="16" x14ac:dyDescent="0.2">
      <c r="A1500" t="s">
        <v>237</v>
      </c>
      <c r="B1500">
        <v>2.3299378853965246E-12</v>
      </c>
      <c r="D1500" t="s">
        <v>14</v>
      </c>
      <c r="E1500" t="s">
        <v>9</v>
      </c>
      <c r="F1500" t="s">
        <v>15</v>
      </c>
      <c r="H1500" s="2"/>
    </row>
    <row r="1501" spans="1:8" customFormat="1" ht="16" x14ac:dyDescent="0.2">
      <c r="A1501" t="s">
        <v>69</v>
      </c>
      <c r="B1501">
        <f>B1476/1000</f>
        <v>1.5823489199999998E-4</v>
      </c>
      <c r="D1501" t="s">
        <v>14</v>
      </c>
      <c r="E1501" t="s">
        <v>9</v>
      </c>
      <c r="F1501" t="s">
        <v>15</v>
      </c>
      <c r="H1501" s="2"/>
    </row>
    <row r="1502" spans="1:8" customFormat="1" ht="16" x14ac:dyDescent="0.2">
      <c r="A1502" t="s">
        <v>244</v>
      </c>
      <c r="B1502">
        <v>2.0199461495712361E-10</v>
      </c>
      <c r="D1502" t="s">
        <v>14</v>
      </c>
      <c r="E1502" t="s">
        <v>9</v>
      </c>
      <c r="F1502" t="s">
        <v>15</v>
      </c>
      <c r="H1502" s="2"/>
    </row>
    <row r="1503" spans="1:8" customFormat="1" ht="16" x14ac:dyDescent="0.2">
      <c r="A1503" t="s">
        <v>81</v>
      </c>
      <c r="B1503">
        <v>1.5874868660816998E-8</v>
      </c>
      <c r="D1503" t="s">
        <v>14</v>
      </c>
      <c r="E1503" t="s">
        <v>9</v>
      </c>
      <c r="F1503" t="s">
        <v>15</v>
      </c>
      <c r="H1503" s="2"/>
    </row>
    <row r="1504" spans="1:8" customFormat="1" ht="16" x14ac:dyDescent="0.2">
      <c r="A1504" t="s">
        <v>56</v>
      </c>
      <c r="B1504">
        <v>1.3999626779206586E-12</v>
      </c>
      <c r="D1504" t="s">
        <v>14</v>
      </c>
      <c r="E1504" t="s">
        <v>9</v>
      </c>
      <c r="F1504" t="s">
        <v>15</v>
      </c>
      <c r="H1504" s="2"/>
    </row>
    <row r="1505" spans="1:8" customFormat="1" ht="16" x14ac:dyDescent="0.2">
      <c r="A1505" t="s">
        <v>248</v>
      </c>
      <c r="B1505">
        <v>3.3193620217056908E-6</v>
      </c>
      <c r="D1505" t="s">
        <v>14</v>
      </c>
      <c r="E1505" t="s">
        <v>9</v>
      </c>
      <c r="F1505" t="s">
        <v>15</v>
      </c>
      <c r="H1505" s="2"/>
    </row>
    <row r="1506" spans="1:8" customFormat="1" ht="16" x14ac:dyDescent="0.2">
      <c r="A1506" t="s">
        <v>72</v>
      </c>
      <c r="B1506">
        <v>2.3812302991225493E-9</v>
      </c>
      <c r="D1506" t="s">
        <v>14</v>
      </c>
      <c r="E1506" t="s">
        <v>9</v>
      </c>
      <c r="F1506" t="s">
        <v>15</v>
      </c>
      <c r="H1506" s="2"/>
    </row>
    <row r="1507" spans="1:8" customFormat="1" ht="16" x14ac:dyDescent="0.2">
      <c r="A1507" t="s">
        <v>238</v>
      </c>
      <c r="B1507">
        <v>2.3299378853965246E-12</v>
      </c>
      <c r="D1507" t="s">
        <v>14</v>
      </c>
      <c r="E1507" t="s">
        <v>9</v>
      </c>
      <c r="F1507" t="s">
        <v>15</v>
      </c>
      <c r="H1507" s="2"/>
    </row>
    <row r="1508" spans="1:8" customFormat="1" ht="16" x14ac:dyDescent="0.2">
      <c r="A1508" t="s">
        <v>78</v>
      </c>
      <c r="B1508">
        <v>3.968717165204249E-10</v>
      </c>
      <c r="D1508" t="s">
        <v>14</v>
      </c>
      <c r="E1508" t="s">
        <v>9</v>
      </c>
      <c r="F1508" t="s">
        <v>15</v>
      </c>
      <c r="H1508" s="2"/>
    </row>
    <row r="1509" spans="1:8" customFormat="1" ht="16" x14ac:dyDescent="0.2">
      <c r="A1509" t="s">
        <v>62</v>
      </c>
      <c r="B1509">
        <v>1.1906151495612748E-8</v>
      </c>
      <c r="D1509" t="s">
        <v>14</v>
      </c>
      <c r="E1509" t="s">
        <v>9</v>
      </c>
      <c r="F1509" t="s">
        <v>15</v>
      </c>
      <c r="H1509" s="2"/>
    </row>
    <row r="1510" spans="1:8" customFormat="1" ht="16" x14ac:dyDescent="0.2">
      <c r="A1510" t="s">
        <v>51</v>
      </c>
      <c r="B1510">
        <v>5.9530757478063763E-9</v>
      </c>
      <c r="D1510" t="s">
        <v>14</v>
      </c>
      <c r="E1510" t="s">
        <v>9</v>
      </c>
      <c r="F1510" t="s">
        <v>15</v>
      </c>
      <c r="H1510" s="2"/>
    </row>
    <row r="1511" spans="1:8" customFormat="1" ht="16" x14ac:dyDescent="0.2">
      <c r="A1511" t="s">
        <v>124</v>
      </c>
      <c r="B1511">
        <v>2.879508180308284E-5</v>
      </c>
      <c r="D1511" t="s">
        <v>14</v>
      </c>
      <c r="E1511" t="s">
        <v>9</v>
      </c>
      <c r="F1511" t="s">
        <v>15</v>
      </c>
      <c r="H1511" s="2"/>
    </row>
    <row r="1512" spans="1:8" customFormat="1" ht="16" x14ac:dyDescent="0.2">
      <c r="A1512" t="s">
        <v>239</v>
      </c>
      <c r="B1512">
        <v>4.0498920325561916E-8</v>
      </c>
      <c r="D1512" t="s">
        <v>14</v>
      </c>
      <c r="E1512" t="s">
        <v>9</v>
      </c>
      <c r="F1512" t="s">
        <v>15</v>
      </c>
      <c r="H1512" s="2"/>
    </row>
    <row r="1513" spans="1:8" customFormat="1" ht="16" x14ac:dyDescent="0.2">
      <c r="A1513" t="s">
        <v>50</v>
      </c>
      <c r="B1513">
        <v>5.543334554775583E-8</v>
      </c>
      <c r="D1513" t="s">
        <v>14</v>
      </c>
      <c r="E1513" t="s">
        <v>9</v>
      </c>
      <c r="F1513" t="s">
        <v>15</v>
      </c>
      <c r="H1513" s="2"/>
    </row>
    <row r="1514" spans="1:8" customFormat="1" ht="16" x14ac:dyDescent="0.2">
      <c r="A1514" t="s">
        <v>73</v>
      </c>
      <c r="B1514">
        <v>3.9687171652042487E-9</v>
      </c>
      <c r="D1514" t="s">
        <v>14</v>
      </c>
      <c r="E1514" t="s">
        <v>9</v>
      </c>
      <c r="F1514" t="s">
        <v>15</v>
      </c>
      <c r="H1514" s="2"/>
    </row>
    <row r="1515" spans="1:8" customFormat="1" ht="16" x14ac:dyDescent="0.2">
      <c r="A1515" t="s">
        <v>242</v>
      </c>
      <c r="B1515">
        <v>6.9798139227758525E-10</v>
      </c>
      <c r="D1515" t="s">
        <v>14</v>
      </c>
      <c r="E1515" t="s">
        <v>9</v>
      </c>
      <c r="F1515" t="s">
        <v>15</v>
      </c>
      <c r="H1515" s="2"/>
    </row>
    <row r="1516" spans="1:8" customFormat="1" ht="16" x14ac:dyDescent="0.2">
      <c r="A1516" t="s">
        <v>242</v>
      </c>
      <c r="B1516">
        <v>1.8199514812968563E-9</v>
      </c>
      <c r="D1516" t="s">
        <v>14</v>
      </c>
      <c r="E1516" t="s">
        <v>9</v>
      </c>
      <c r="F1516" t="s">
        <v>15</v>
      </c>
      <c r="H1516" s="2"/>
    </row>
    <row r="1517" spans="1:8" customFormat="1" ht="16" x14ac:dyDescent="0.2">
      <c r="A1517" t="s">
        <v>240</v>
      </c>
      <c r="B1517">
        <v>4.9298685729634615E-10</v>
      </c>
      <c r="D1517" t="s">
        <v>14</v>
      </c>
      <c r="E1517" t="s">
        <v>9</v>
      </c>
      <c r="F1517" t="s">
        <v>15</v>
      </c>
      <c r="H1517" s="2"/>
    </row>
    <row r="1518" spans="1:8" customFormat="1" ht="16" x14ac:dyDescent="0.2">
      <c r="A1518" t="s">
        <v>45</v>
      </c>
      <c r="B1518">
        <v>1.8137037444983413E-7</v>
      </c>
      <c r="D1518" t="s">
        <v>14</v>
      </c>
      <c r="E1518" t="s">
        <v>9</v>
      </c>
      <c r="F1518" t="s">
        <v>15</v>
      </c>
      <c r="H1518" s="2"/>
    </row>
    <row r="1519" spans="1:8" customFormat="1" ht="16" x14ac:dyDescent="0.2">
      <c r="B1519" s="3"/>
      <c r="H1519" s="2"/>
    </row>
    <row r="1520" spans="1:8" customFormat="1" ht="16" x14ac:dyDescent="0.2">
      <c r="B1520" s="3"/>
      <c r="H1520" s="2"/>
    </row>
    <row r="1521" spans="1:12" x14ac:dyDescent="0.2">
      <c r="A1521" s="17" t="s">
        <v>2</v>
      </c>
      <c r="B1521" s="17" t="s">
        <v>307</v>
      </c>
    </row>
    <row r="1522" spans="1:12" customFormat="1" ht="16" x14ac:dyDescent="0.2">
      <c r="A1522" t="s">
        <v>3</v>
      </c>
      <c r="B1522" t="s">
        <v>18</v>
      </c>
      <c r="H1522" s="2"/>
    </row>
    <row r="1523" spans="1:12" customFormat="1" ht="16" x14ac:dyDescent="0.2">
      <c r="A1523" t="s">
        <v>4</v>
      </c>
      <c r="B1523">
        <v>1</v>
      </c>
      <c r="H1523" s="2"/>
    </row>
    <row r="1524" spans="1:12" customFormat="1" ht="16" x14ac:dyDescent="0.2">
      <c r="A1524" t="s">
        <v>5</v>
      </c>
      <c r="B1524" t="s">
        <v>143</v>
      </c>
      <c r="H1524" s="2"/>
    </row>
    <row r="1525" spans="1:12" customFormat="1" ht="16" x14ac:dyDescent="0.2">
      <c r="A1525" t="s">
        <v>6</v>
      </c>
      <c r="B1525" t="s">
        <v>7</v>
      </c>
      <c r="H1525" s="2"/>
    </row>
    <row r="1526" spans="1:12" customFormat="1" ht="16" x14ac:dyDescent="0.2">
      <c r="A1526" t="s">
        <v>8</v>
      </c>
      <c r="B1526" t="s">
        <v>17</v>
      </c>
      <c r="H1526" s="2"/>
    </row>
    <row r="1527" spans="1:12" customFormat="1" ht="16" x14ac:dyDescent="0.2">
      <c r="A1527" t="s">
        <v>206</v>
      </c>
      <c r="B1527" t="s">
        <v>207</v>
      </c>
      <c r="H1527" s="2"/>
    </row>
    <row r="1528" spans="1:12" customFormat="1" ht="16" x14ac:dyDescent="0.2">
      <c r="A1528" t="s">
        <v>200</v>
      </c>
      <c r="B1528" t="s">
        <v>245</v>
      </c>
      <c r="H1528" s="2"/>
    </row>
    <row r="1529" spans="1:12" customFormat="1" ht="16" x14ac:dyDescent="0.2">
      <c r="A1529" t="s">
        <v>153</v>
      </c>
      <c r="B1529" t="s">
        <v>249</v>
      </c>
      <c r="H1529" s="2"/>
    </row>
    <row r="1530" spans="1:12" customFormat="1" ht="16" x14ac:dyDescent="0.2">
      <c r="A1530" t="s">
        <v>354</v>
      </c>
      <c r="B1530" s="2">
        <f>INDEX(Parameters!$B$6:$AL$57,MATCH(Inventories!$B$1521,Parameters!$A$6:$A$57,0),MATCH(Inventories!$A1530,Parameters!$B$4:$AL$4,0))</f>
        <v>323</v>
      </c>
      <c r="C1530" t="s">
        <v>314</v>
      </c>
      <c r="D1530" s="2"/>
      <c r="E1530" s="2"/>
      <c r="F1530" s="2"/>
      <c r="G1530" s="2"/>
      <c r="H1530" s="2"/>
      <c r="I1530" s="2"/>
      <c r="J1530" s="2"/>
      <c r="K1530" s="2"/>
      <c r="L1530" s="2"/>
    </row>
    <row r="1531" spans="1:12" customFormat="1" ht="16" x14ac:dyDescent="0.2">
      <c r="A1531" t="s">
        <v>355</v>
      </c>
      <c r="B1531" s="2">
        <f>INDEX(Parameters!$B$6:$AL$57,MATCH(Inventories!$B$1521,Parameters!$A$6:$A$57,0),MATCH(Inventories!$A1531,Parameters!$B$4:$AL$4,0))</f>
        <v>130</v>
      </c>
      <c r="C1531" t="s">
        <v>314</v>
      </c>
      <c r="D1531" s="2"/>
      <c r="E1531" s="2"/>
      <c r="F1531" s="2"/>
      <c r="G1531" s="2"/>
      <c r="H1531" s="2"/>
      <c r="I1531" s="2"/>
      <c r="J1531" s="2"/>
      <c r="K1531" s="2"/>
      <c r="L1531" s="2"/>
    </row>
    <row r="1532" spans="1:12" customFormat="1" ht="16" x14ac:dyDescent="0.2">
      <c r="A1532" t="s">
        <v>356</v>
      </c>
      <c r="B1532" s="2">
        <f>INDEX(Parameters!$B$6:$AL$57,MATCH(Inventories!$B$1521,Parameters!$A$6:$A$57,0),MATCH(Inventories!$A1532,Parameters!$B$4:$AL$4,0))</f>
        <v>460</v>
      </c>
      <c r="C1532" t="s">
        <v>314</v>
      </c>
      <c r="D1532" s="2"/>
      <c r="E1532" s="2"/>
      <c r="F1532" s="2"/>
      <c r="G1532" s="2"/>
      <c r="H1532" s="2"/>
      <c r="I1532" s="2"/>
      <c r="J1532" s="2"/>
      <c r="K1532" s="2"/>
      <c r="L1532" s="2"/>
    </row>
    <row r="1533" spans="1:12" customFormat="1" ht="16" x14ac:dyDescent="0.2">
      <c r="A1533" t="s">
        <v>318</v>
      </c>
      <c r="B1533" s="24">
        <f>INDEX(Parameters!$B$6:$AL$57,MATCH(Inventories!$B$1521,Parameters!$A$6:$A$57,0),MATCH(Inventories!$A1533,Parameters!$B$4:$AL$4,0))</f>
        <v>1000000</v>
      </c>
      <c r="C1533" t="s">
        <v>315</v>
      </c>
      <c r="D1533" s="2"/>
      <c r="E1533" s="2"/>
      <c r="F1533" s="2"/>
      <c r="G1533" s="2"/>
      <c r="H1533" s="2"/>
      <c r="I1533" s="2"/>
      <c r="J1533" s="2"/>
      <c r="K1533" s="2"/>
      <c r="L1533" s="2"/>
    </row>
    <row r="1534" spans="1:12" customFormat="1" ht="16" x14ac:dyDescent="0.2">
      <c r="A1534" t="s">
        <v>319</v>
      </c>
      <c r="B1534" s="24">
        <f>INDEX(Parameters!$B$6:$AL$57,MATCH(Inventories!$B$1521,Parameters!$A$6:$A$57,0),MATCH(Inventories!$A1534,Parameters!$B$4:$AL$4,0))</f>
        <v>500000</v>
      </c>
      <c r="C1534" t="s">
        <v>315</v>
      </c>
      <c r="D1534" s="2"/>
      <c r="E1534" s="2"/>
      <c r="F1534" s="2"/>
      <c r="G1534" s="2"/>
      <c r="H1534" s="2"/>
      <c r="I1534" s="2"/>
      <c r="J1534" s="2"/>
      <c r="K1534" s="2"/>
      <c r="L1534" s="2"/>
    </row>
    <row r="1535" spans="1:12" customFormat="1" ht="16" x14ac:dyDescent="0.2">
      <c r="A1535" t="s">
        <v>320</v>
      </c>
      <c r="B1535" s="24">
        <f>INDEX(Parameters!$B$6:$AL$57,MATCH(Inventories!$B$1521,Parameters!$A$6:$A$57,0),MATCH(Inventories!$A1535,Parameters!$B$4:$AL$4,0))</f>
        <v>1200000</v>
      </c>
      <c r="C1535" t="s">
        <v>315</v>
      </c>
      <c r="D1535" s="2"/>
      <c r="E1535" s="2"/>
      <c r="F1535" s="2"/>
      <c r="G1535" s="2"/>
      <c r="H1535" s="2"/>
      <c r="I1535" s="2"/>
      <c r="J1535" s="2"/>
      <c r="K1535" s="2"/>
      <c r="L1535" s="2"/>
    </row>
    <row r="1536" spans="1:12" customFormat="1" ht="16" x14ac:dyDescent="0.2">
      <c r="A1536" t="s">
        <v>321</v>
      </c>
      <c r="B1536" s="2">
        <f>INDEX(Parameters!$B$6:$AL$57,MATCH(Inventories!$B$1521,Parameters!$A$6:$A$57,0),MATCH(Inventories!$A1536,Parameters!$B$4:$AL$4,0))</f>
        <v>3440</v>
      </c>
      <c r="C1536" t="s">
        <v>316</v>
      </c>
      <c r="D1536" s="2"/>
      <c r="E1536" s="2"/>
      <c r="F1536" s="2"/>
      <c r="G1536" s="2"/>
      <c r="H1536" s="2"/>
      <c r="I1536" s="2"/>
      <c r="J1536" s="2"/>
      <c r="K1536" s="2"/>
      <c r="L1536" s="2"/>
    </row>
    <row r="1537" spans="1:12" customFormat="1" ht="16" x14ac:dyDescent="0.2">
      <c r="A1537" t="s">
        <v>322</v>
      </c>
      <c r="B1537" s="2">
        <f>INDEX(Parameters!$B$6:$AL$57,MATCH(Inventories!$B$1521,Parameters!$A$6:$A$57,0),MATCH(Inventories!$A1537,Parameters!$B$4:$AL$4,0))</f>
        <v>1730</v>
      </c>
      <c r="C1537" t="s">
        <v>316</v>
      </c>
      <c r="D1537" s="2"/>
      <c r="E1537" s="2"/>
      <c r="F1537" s="2"/>
      <c r="G1537" s="2"/>
      <c r="H1537" s="2"/>
      <c r="I1537" s="2"/>
      <c r="J1537" s="2"/>
      <c r="K1537" s="2"/>
      <c r="L1537" s="2"/>
    </row>
    <row r="1538" spans="1:12" customFormat="1" ht="16" x14ac:dyDescent="0.2">
      <c r="A1538" t="s">
        <v>323</v>
      </c>
      <c r="B1538" s="2">
        <f>INDEX(Parameters!$B$6:$AL$57,MATCH(Inventories!$B$1521,Parameters!$A$6:$A$57,0),MATCH(Inventories!$A1538,Parameters!$B$4:$AL$4,0))</f>
        <v>4720</v>
      </c>
      <c r="C1538" t="s">
        <v>316</v>
      </c>
      <c r="D1538" s="2"/>
      <c r="E1538" s="2"/>
      <c r="F1538" s="2"/>
      <c r="G1538" s="2"/>
      <c r="H1538" s="2"/>
      <c r="I1538" s="2"/>
      <c r="J1538" s="2"/>
      <c r="K1538" s="2"/>
      <c r="L1538" s="2"/>
    </row>
    <row r="1539" spans="1:12" customFormat="1" ht="16" x14ac:dyDescent="0.2">
      <c r="A1539" t="s">
        <v>339</v>
      </c>
      <c r="B1539" s="2">
        <f>INDEX(Parameters!$B$6:$AL$57,MATCH(Inventories!$B$1521,Parameters!$A$6:$A$57,0),MATCH(Inventories!$A1539,Parameters!$B$4:$AL$4,0))</f>
        <v>360</v>
      </c>
      <c r="C1539" t="s">
        <v>338</v>
      </c>
      <c r="D1539" s="2"/>
      <c r="E1539" s="2"/>
      <c r="F1539" s="2"/>
      <c r="G1539" s="2"/>
      <c r="H1539" s="2"/>
      <c r="I1539" s="2"/>
      <c r="J1539" s="2"/>
      <c r="K1539" s="2"/>
      <c r="L1539" s="2"/>
    </row>
    <row r="1540" spans="1:12" customFormat="1" ht="16" x14ac:dyDescent="0.2">
      <c r="A1540" t="s">
        <v>340</v>
      </c>
      <c r="B1540" s="2">
        <f>INDEX(Parameters!$B$6:$AL$57,MATCH(Inventories!$B$1521,Parameters!$A$6:$A$57,0),MATCH(Inventories!$A1540,Parameters!$B$4:$AL$4,0))</f>
        <v>66</v>
      </c>
      <c r="C1540" t="s">
        <v>338</v>
      </c>
      <c r="D1540" s="2"/>
      <c r="E1540" s="2"/>
      <c r="F1540" s="2"/>
      <c r="G1540" s="2"/>
      <c r="H1540" s="2"/>
      <c r="I1540" s="2"/>
      <c r="J1540" s="2"/>
      <c r="K1540" s="2"/>
      <c r="L1540" s="2"/>
    </row>
    <row r="1541" spans="1:12" customFormat="1" ht="16" x14ac:dyDescent="0.2">
      <c r="A1541" t="s">
        <v>341</v>
      </c>
      <c r="B1541" s="2">
        <f>INDEX(Parameters!$B$6:$AL$57,MATCH(Inventories!$B$1521,Parameters!$A$6:$A$57,0),MATCH(Inventories!$A1541,Parameters!$B$4:$AL$4,0))</f>
        <v>350</v>
      </c>
      <c r="C1541" t="s">
        <v>338</v>
      </c>
      <c r="D1541" s="2"/>
      <c r="E1541" s="2"/>
      <c r="F1541" s="2"/>
      <c r="G1541" s="2"/>
      <c r="H1541" s="2"/>
      <c r="I1541" s="2"/>
      <c r="J1541" s="2"/>
      <c r="K1541" s="2"/>
      <c r="L1541" s="2"/>
    </row>
    <row r="1542" spans="1:12" customFormat="1" ht="16" x14ac:dyDescent="0.2">
      <c r="A1542" t="s">
        <v>342</v>
      </c>
      <c r="B1542" s="2">
        <f>INDEX(Parameters!$B$6:$AL$57,MATCH(Inventories!$B$1521,Parameters!$A$6:$A$57,0),MATCH(Inventories!$A1542,Parameters!$B$4:$AL$4,0))</f>
        <v>0</v>
      </c>
      <c r="C1542" t="s">
        <v>338</v>
      </c>
      <c r="D1542" s="2"/>
      <c r="E1542" s="2"/>
      <c r="F1542" s="2"/>
      <c r="G1542" s="2"/>
      <c r="H1542" s="2"/>
      <c r="I1542" s="2"/>
      <c r="J1542" s="2"/>
      <c r="K1542" s="2"/>
      <c r="L1542" s="2"/>
    </row>
    <row r="1543" spans="1:12" customFormat="1" ht="16" x14ac:dyDescent="0.2">
      <c r="A1543" t="s">
        <v>343</v>
      </c>
      <c r="B1543" s="2">
        <f>INDEX(Parameters!$B$6:$AL$57,MATCH(Inventories!$B$1521,Parameters!$A$6:$A$57,0),MATCH(Inventories!$A1543,Parameters!$B$4:$AL$4,0))</f>
        <v>0</v>
      </c>
      <c r="C1543" t="s">
        <v>338</v>
      </c>
      <c r="D1543" s="2"/>
      <c r="E1543" s="2"/>
      <c r="F1543" s="2"/>
      <c r="G1543" s="2"/>
      <c r="H1543" s="2"/>
      <c r="I1543" s="2"/>
      <c r="J1543" s="2"/>
      <c r="K1543" s="2"/>
      <c r="L1543" s="2"/>
    </row>
    <row r="1544" spans="1:12" customFormat="1" ht="16" x14ac:dyDescent="0.2">
      <c r="A1544" t="s">
        <v>344</v>
      </c>
      <c r="B1544" s="2">
        <f>INDEX(Parameters!$B$6:$AL$57,MATCH(Inventories!$B$1521,Parameters!$A$6:$A$57,0),MATCH(Inventories!$A1544,Parameters!$B$4:$AL$4,0))</f>
        <v>0</v>
      </c>
      <c r="C1544" t="s">
        <v>338</v>
      </c>
      <c r="D1544" s="2"/>
      <c r="E1544" s="2"/>
      <c r="F1544" s="2"/>
      <c r="G1544" s="2"/>
      <c r="H1544" s="2"/>
      <c r="I1544" s="2"/>
      <c r="J1544" s="2"/>
      <c r="K1544" s="2"/>
      <c r="L1544" s="2"/>
    </row>
    <row r="1545" spans="1:12" customFormat="1" ht="16" x14ac:dyDescent="0.2">
      <c r="A1545" t="s">
        <v>335</v>
      </c>
      <c r="B1545" s="2">
        <f>INDEX(Parameters!$B$6:$AL$57,MATCH(Inventories!$B$1521,Parameters!$A$6:$A$57,0),MATCH(Inventories!$A1545,Parameters!$B$4:$AL$4,0))</f>
        <v>0</v>
      </c>
      <c r="C1545" t="s">
        <v>338</v>
      </c>
      <c r="D1545" s="2"/>
      <c r="E1545" s="2"/>
      <c r="F1545" s="2"/>
      <c r="G1545" s="2"/>
      <c r="H1545" s="2"/>
      <c r="I1545" s="2"/>
      <c r="J1545" s="2"/>
      <c r="K1545" s="2"/>
      <c r="L1545" s="2"/>
    </row>
    <row r="1546" spans="1:12" customFormat="1" ht="16" x14ac:dyDescent="0.2">
      <c r="A1546" t="s">
        <v>336</v>
      </c>
      <c r="B1546" s="2">
        <f>INDEX(Parameters!$B$6:$AL$57,MATCH(Inventories!$B$1521,Parameters!$A$6:$A$57,0),MATCH(Inventories!$A1546,Parameters!$B$4:$AL$4,0))</f>
        <v>0</v>
      </c>
      <c r="C1546" t="s">
        <v>338</v>
      </c>
      <c r="D1546" s="2"/>
      <c r="E1546" s="2"/>
      <c r="F1546" s="2"/>
      <c r="G1546" s="2"/>
      <c r="H1546" s="2"/>
      <c r="I1546" s="2"/>
      <c r="J1546" s="2"/>
      <c r="K1546" s="2"/>
      <c r="L1546" s="2"/>
    </row>
    <row r="1547" spans="1:12" customFormat="1" ht="16" x14ac:dyDescent="0.2">
      <c r="A1547" t="s">
        <v>337</v>
      </c>
      <c r="B1547" s="2">
        <f>INDEX(Parameters!$B$6:$AL$57,MATCH(Inventories!$B$1521,Parameters!$A$6:$A$57,0),MATCH(Inventories!$A1547,Parameters!$B$4:$AL$4,0))</f>
        <v>0</v>
      </c>
      <c r="C1547" t="s">
        <v>338</v>
      </c>
      <c r="D1547" s="2"/>
      <c r="E1547" s="2"/>
      <c r="F1547" s="2"/>
      <c r="G1547" s="2"/>
      <c r="H1547" s="2"/>
      <c r="I1547" s="2"/>
      <c r="J1547" s="2"/>
      <c r="K1547" s="2"/>
      <c r="L1547" s="2"/>
    </row>
    <row r="1548" spans="1:12" customFormat="1" ht="16" x14ac:dyDescent="0.2">
      <c r="A1548" t="s">
        <v>324</v>
      </c>
      <c r="B1548" s="2">
        <f>INDEX(Parameters!$B$6:$AL$57,MATCH(Inventories!$B$1521,Parameters!$A$6:$A$57,0),MATCH(Inventories!$A1548,Parameters!$B$4:$AL$4,0))</f>
        <v>480</v>
      </c>
      <c r="C1548" t="s">
        <v>317</v>
      </c>
      <c r="D1548" s="2"/>
      <c r="E1548" s="2"/>
      <c r="F1548" s="2"/>
      <c r="G1548" s="2"/>
      <c r="H1548" s="2"/>
      <c r="I1548" s="2"/>
      <c r="J1548" s="2"/>
      <c r="K1548" s="2"/>
      <c r="L1548" s="2"/>
    </row>
    <row r="1549" spans="1:12" customFormat="1" ht="16" x14ac:dyDescent="0.2">
      <c r="A1549" t="s">
        <v>325</v>
      </c>
      <c r="B1549" s="2">
        <f>INDEX(Parameters!$B$6:$AL$57,MATCH(Inventories!$B$1521,Parameters!$A$6:$A$57,0),MATCH(Inventories!$A1549,Parameters!$B$4:$AL$4,0))</f>
        <v>240</v>
      </c>
      <c r="C1549" t="s">
        <v>317</v>
      </c>
      <c r="D1549" s="2"/>
      <c r="E1549" s="2"/>
      <c r="F1549" s="2"/>
      <c r="G1549" s="2"/>
      <c r="H1549" s="2"/>
      <c r="I1549" s="2"/>
      <c r="J1549" s="2"/>
      <c r="K1549" s="2"/>
      <c r="L1549" s="2"/>
    </row>
    <row r="1550" spans="1:12" customFormat="1" ht="16" x14ac:dyDescent="0.2">
      <c r="A1550" t="s">
        <v>326</v>
      </c>
      <c r="B1550" s="2">
        <f>INDEX(Parameters!$B$6:$AL$57,MATCH(Inventories!$B$1521,Parameters!$A$6:$A$57,0),MATCH(Inventories!$A1550,Parameters!$B$4:$AL$4,0))</f>
        <v>655</v>
      </c>
      <c r="C1550" t="s">
        <v>317</v>
      </c>
      <c r="D1550" s="2"/>
      <c r="E1550" s="2"/>
      <c r="F1550" s="2"/>
      <c r="G1550" s="2"/>
      <c r="H1550" s="2"/>
      <c r="I1550" s="2"/>
      <c r="J1550" s="2"/>
      <c r="K1550" s="2"/>
      <c r="L1550" s="2"/>
    </row>
    <row r="1551" spans="1:12" customFormat="1" ht="16" x14ac:dyDescent="0.2">
      <c r="A1551" t="s">
        <v>332</v>
      </c>
      <c r="B1551" s="2">
        <f>INDEX(Parameters!$B$6:$AL$57,MATCH(Inventories!$B$1521,Parameters!$A$6:$A$57,0),MATCH(Inventories!$A1551,Parameters!$B$4:$AL$4,0))</f>
        <v>0</v>
      </c>
      <c r="C1551" t="s">
        <v>8</v>
      </c>
      <c r="D1551" s="2"/>
      <c r="E1551" s="2"/>
      <c r="F1551" s="2"/>
      <c r="G1551" s="2"/>
      <c r="H1551" s="2"/>
      <c r="I1551" s="2"/>
      <c r="J1551" s="2"/>
      <c r="K1551" s="2"/>
      <c r="L1551" s="2"/>
    </row>
    <row r="1552" spans="1:12" customFormat="1" ht="16" x14ac:dyDescent="0.2">
      <c r="A1552" t="s">
        <v>333</v>
      </c>
      <c r="B1552" s="2">
        <f>INDEX(Parameters!$B$6:$AL$57,MATCH(Inventories!$B$1521,Parameters!$A$6:$A$57,0),MATCH(Inventories!$A1552,Parameters!$B$4:$AL$4,0))</f>
        <v>0</v>
      </c>
      <c r="C1552" t="s">
        <v>8</v>
      </c>
      <c r="D1552" s="2"/>
      <c r="E1552" s="2"/>
      <c r="F1552" s="2"/>
      <c r="G1552" s="2"/>
      <c r="H1552" s="2"/>
      <c r="I1552" s="2"/>
      <c r="J1552" s="2"/>
      <c r="K1552" s="2"/>
      <c r="L1552" s="2"/>
    </row>
    <row r="1553" spans="1:12" customFormat="1" ht="16" x14ac:dyDescent="0.2">
      <c r="A1553" t="s">
        <v>334</v>
      </c>
      <c r="B1553" s="2">
        <f>INDEX(Parameters!$B$6:$AL$57,MATCH(Inventories!$B$1521,Parameters!$A$6:$A$57,0),MATCH(Inventories!$A1553,Parameters!$B$4:$AL$4,0))</f>
        <v>0</v>
      </c>
      <c r="C1553" t="s">
        <v>8</v>
      </c>
      <c r="D1553" s="2"/>
      <c r="E1553" s="2"/>
      <c r="F1553" s="2"/>
      <c r="G1553" s="2"/>
      <c r="H1553" s="2"/>
      <c r="I1553" s="2"/>
      <c r="J1553" s="2"/>
      <c r="K1553" s="2"/>
      <c r="L1553" s="2"/>
    </row>
    <row r="1554" spans="1:12" customFormat="1" ht="16" x14ac:dyDescent="0.2">
      <c r="A1554" t="s">
        <v>348</v>
      </c>
      <c r="B1554" s="2">
        <f>INDEX(Parameters!$B$6:$AL$57,MATCH(Inventories!$B$1521,Parameters!$A$6:$A$57,0),MATCH(Inventories!$A1554,Parameters!$B$4:$AL$4,0))</f>
        <v>0</v>
      </c>
      <c r="C1554" t="s">
        <v>314</v>
      </c>
      <c r="D1554" s="2"/>
      <c r="E1554" s="2"/>
      <c r="F1554" s="2"/>
      <c r="G1554" s="2"/>
      <c r="H1554" s="2"/>
      <c r="I1554" s="2"/>
      <c r="J1554" s="2"/>
      <c r="K1554" s="2"/>
      <c r="L1554" s="2"/>
    </row>
    <row r="1555" spans="1:12" customFormat="1" ht="16" x14ac:dyDescent="0.2">
      <c r="A1555" t="s">
        <v>349</v>
      </c>
      <c r="B1555" s="2">
        <f>INDEX(Parameters!$B$6:$AL$57,MATCH(Inventories!$B$1521,Parameters!$A$6:$A$57,0),MATCH(Inventories!$A1555,Parameters!$B$4:$AL$4,0))</f>
        <v>0</v>
      </c>
      <c r="C1555" t="s">
        <v>314</v>
      </c>
      <c r="D1555" s="2"/>
      <c r="E1555" s="12"/>
      <c r="F1555" s="2"/>
      <c r="G1555" s="2"/>
      <c r="H1555" s="2"/>
      <c r="I1555" s="2"/>
      <c r="J1555" s="2"/>
      <c r="K1555" s="2"/>
      <c r="L1555" s="2"/>
    </row>
    <row r="1556" spans="1:12" customFormat="1" ht="16" x14ac:dyDescent="0.2">
      <c r="A1556" t="s">
        <v>350</v>
      </c>
      <c r="B1556" s="2">
        <f>INDEX(Parameters!$B$6:$AL$57,MATCH(Inventories!$B$1521,Parameters!$A$6:$A$57,0),MATCH(Inventories!$A1556,Parameters!$B$4:$AL$4,0))</f>
        <v>0</v>
      </c>
      <c r="C1556" t="s">
        <v>314</v>
      </c>
      <c r="D1556" s="2"/>
      <c r="E1556" s="2"/>
      <c r="F1556" s="2"/>
      <c r="G1556" s="2"/>
      <c r="H1556" s="2"/>
      <c r="I1556" s="2"/>
      <c r="J1556" s="2"/>
      <c r="K1556" s="2"/>
      <c r="L1556" s="2"/>
    </row>
    <row r="1557" spans="1:12" customFormat="1" ht="16" x14ac:dyDescent="0.2">
      <c r="A1557" t="s">
        <v>351</v>
      </c>
      <c r="B1557" s="2">
        <f>INDEX(Parameters!$B$6:$AL$57,MATCH(Inventories!$B$1521,Parameters!$A$6:$A$57,0),MATCH(Inventories!$A1557,Parameters!$B$4:$AL$4,0))</f>
        <v>0</v>
      </c>
      <c r="C1557" t="s">
        <v>8</v>
      </c>
      <c r="D1557" s="2"/>
      <c r="E1557" s="2"/>
      <c r="F1557" s="2"/>
      <c r="G1557" s="2"/>
      <c r="H1557" s="2"/>
      <c r="I1557" s="2"/>
      <c r="J1557" s="2"/>
      <c r="K1557" s="2"/>
      <c r="L1557" s="2"/>
    </row>
    <row r="1558" spans="1:12" customFormat="1" ht="16" x14ac:dyDescent="0.2">
      <c r="A1558" t="s">
        <v>352</v>
      </c>
      <c r="B1558" s="2">
        <f>INDEX(Parameters!$B$6:$AL$57,MATCH(Inventories!$B$1521,Parameters!$A$6:$A$57,0),MATCH(Inventories!$A1558,Parameters!$B$4:$AL$4,0))</f>
        <v>0</v>
      </c>
      <c r="C1558" t="s">
        <v>8</v>
      </c>
      <c r="D1558" s="2"/>
      <c r="E1558" s="2"/>
      <c r="F1558" s="2"/>
      <c r="G1558" s="2"/>
      <c r="H1558" s="2"/>
      <c r="I1558" s="2"/>
      <c r="J1558" s="2"/>
      <c r="K1558" s="2"/>
      <c r="L1558" s="2"/>
    </row>
    <row r="1559" spans="1:12" customFormat="1" ht="16" x14ac:dyDescent="0.2">
      <c r="A1559" t="s">
        <v>353</v>
      </c>
      <c r="B1559" s="2">
        <f>INDEX(Parameters!$B$6:$AL$57,MATCH(Inventories!$B$1521,Parameters!$A$6:$A$57,0),MATCH(Inventories!$A1559,Parameters!$B$4:$AL$4,0))</f>
        <v>0</v>
      </c>
      <c r="C1559" t="s">
        <v>8</v>
      </c>
      <c r="D1559" s="2"/>
      <c r="E1559" s="2"/>
      <c r="F1559" s="2"/>
      <c r="G1559" s="2"/>
      <c r="H1559" s="2"/>
      <c r="I1559" s="2"/>
      <c r="J1559" s="2"/>
      <c r="K1559" s="2"/>
      <c r="L1559" s="2"/>
    </row>
    <row r="1560" spans="1:12" customFormat="1" ht="16" x14ac:dyDescent="0.2">
      <c r="A1560" t="s">
        <v>367</v>
      </c>
      <c r="B1560" s="2">
        <f>INDEX(Parameters!$B$6:$AL$57,MATCH(Inventories!$B$1521,Parameters!$A$6:$A$57,0),MATCH(Inventories!$A1560,Parameters!$B$4:$AL$4,0))</f>
        <v>0</v>
      </c>
      <c r="C1560" t="s">
        <v>338</v>
      </c>
      <c r="D1560" s="2"/>
      <c r="E1560" s="2"/>
      <c r="F1560" s="2"/>
      <c r="G1560" s="2"/>
      <c r="H1560" s="2"/>
      <c r="I1560" s="2"/>
      <c r="J1560" s="2"/>
      <c r="K1560" s="2"/>
      <c r="L1560" s="2"/>
    </row>
    <row r="1561" spans="1:12" customFormat="1" ht="16" x14ac:dyDescent="0.2">
      <c r="A1561" t="s">
        <v>368</v>
      </c>
      <c r="B1561" s="2">
        <f>INDEX(Parameters!$B$6:$AL$57,MATCH(Inventories!$B$1521,Parameters!$A$6:$A$57,0),MATCH(Inventories!$A1561,Parameters!$B$4:$AL$4,0))</f>
        <v>0</v>
      </c>
      <c r="C1561" t="s">
        <v>338</v>
      </c>
      <c r="D1561" s="2"/>
      <c r="E1561" s="2"/>
      <c r="F1561" s="2"/>
      <c r="G1561" s="2"/>
      <c r="H1561" s="2"/>
      <c r="I1561" s="2"/>
      <c r="J1561" s="2"/>
      <c r="K1561" s="2"/>
      <c r="L1561" s="2"/>
    </row>
    <row r="1562" spans="1:12" customFormat="1" ht="16" x14ac:dyDescent="0.2">
      <c r="A1562" t="s">
        <v>369</v>
      </c>
      <c r="B1562" s="2">
        <f>INDEX(Parameters!$B$6:$AL$57,MATCH(Inventories!$B$1521,Parameters!$A$6:$A$57,0),MATCH(Inventories!$A1562,Parameters!$B$4:$AL$4,0))</f>
        <v>25</v>
      </c>
      <c r="C1562" t="s">
        <v>338</v>
      </c>
      <c r="D1562" s="2"/>
      <c r="E1562" s="2"/>
      <c r="F1562" s="2"/>
      <c r="G1562" s="2"/>
      <c r="H1562" s="2"/>
      <c r="I1562" s="2"/>
      <c r="J1562" s="2"/>
      <c r="K1562" s="2"/>
      <c r="L1562" s="2"/>
    </row>
    <row r="1563" spans="1:12" customFormat="1" ht="16" x14ac:dyDescent="0.2">
      <c r="A1563" t="s">
        <v>370</v>
      </c>
      <c r="B1563" s="2">
        <f>INDEX(Parameters!$B$6:$AL$57,MATCH(Inventories!$B$1521,Parameters!$A$6:$A$57,0),MATCH(Inventories!$A1563,Parameters!$B$4:$AL$4,0))</f>
        <v>166</v>
      </c>
      <c r="C1563" t="s">
        <v>338</v>
      </c>
      <c r="D1563" s="2"/>
      <c r="E1563" s="2"/>
      <c r="F1563" s="2"/>
      <c r="G1563" s="2"/>
      <c r="H1563" s="2"/>
      <c r="I1563" s="2"/>
      <c r="J1563" s="2"/>
      <c r="K1563" s="2"/>
      <c r="L1563" s="2"/>
    </row>
    <row r="1564" spans="1:12" customFormat="1" ht="16" x14ac:dyDescent="0.2">
      <c r="A1564" t="s">
        <v>371</v>
      </c>
      <c r="B1564" s="2">
        <f>INDEX(Parameters!$B$6:$AL$57,MATCH(Inventories!$B$1521,Parameters!$A$6:$A$57,0),MATCH(Inventories!$A1564,Parameters!$B$4:$AL$4,0))</f>
        <v>15</v>
      </c>
      <c r="C1564" t="s">
        <v>338</v>
      </c>
      <c r="D1564" s="2"/>
      <c r="E1564" s="2"/>
      <c r="F1564" s="2"/>
      <c r="G1564" s="2"/>
      <c r="H1564" s="2"/>
      <c r="I1564" s="2"/>
      <c r="J1564" s="2"/>
      <c r="K1564" s="2"/>
      <c r="L1564" s="2"/>
    </row>
    <row r="1565" spans="1:12" customFormat="1" ht="16" x14ac:dyDescent="0.2">
      <c r="A1565" t="s">
        <v>346</v>
      </c>
      <c r="B1565" s="32">
        <f>INDEX(Parameters!$B$6:$AL$57,MATCH(Inventories!$B$1521,Parameters!$A$6:$A$57,0),MATCH(Inventories!$A1565,Parameters!$B$4:$AL$4,0))</f>
        <v>0</v>
      </c>
      <c r="C1565" t="s">
        <v>347</v>
      </c>
      <c r="D1565" s="2"/>
      <c r="E1565" s="2"/>
      <c r="F1565" s="2"/>
      <c r="G1565" s="2"/>
      <c r="H1565" s="2"/>
      <c r="I1565" s="2"/>
      <c r="J1565" s="2"/>
      <c r="K1565" s="2"/>
      <c r="L1565" s="2"/>
    </row>
    <row r="1566" spans="1:12" customFormat="1" ht="16" x14ac:dyDescent="0.2">
      <c r="A1566" t="s">
        <v>345</v>
      </c>
      <c r="B1566" s="32">
        <f>INDEX(Parameters!$B$6:$AL$57,MATCH(Inventories!$B$1521,Parameters!$A$6:$A$57,0),MATCH(Inventories!$A1566,Parameters!$B$4:$AL$4,0))</f>
        <v>0</v>
      </c>
      <c r="C1566" t="s">
        <v>347</v>
      </c>
      <c r="D1566" s="2"/>
      <c r="E1566" s="2"/>
      <c r="F1566" s="2"/>
      <c r="G1566" s="2"/>
      <c r="H1566" s="2"/>
      <c r="I1566" s="2"/>
      <c r="J1566" s="2"/>
      <c r="K1566" s="2"/>
      <c r="L1566" s="2"/>
    </row>
    <row r="1567" spans="1:12" customFormat="1" ht="16" x14ac:dyDescent="0.2">
      <c r="A1567" s="1" t="s">
        <v>10</v>
      </c>
      <c r="H1567" s="2"/>
    </row>
    <row r="1568" spans="1:12" x14ac:dyDescent="0.2">
      <c r="A1568" s="17" t="s">
        <v>11</v>
      </c>
      <c r="B1568" s="17" t="s">
        <v>12</v>
      </c>
      <c r="C1568" s="17" t="s">
        <v>3</v>
      </c>
      <c r="D1568" s="17" t="s">
        <v>13</v>
      </c>
      <c r="E1568" s="17" t="s">
        <v>8</v>
      </c>
      <c r="F1568" s="17" t="s">
        <v>6</v>
      </c>
      <c r="G1568" s="17" t="s">
        <v>5</v>
      </c>
      <c r="H1568" s="17" t="s">
        <v>153</v>
      </c>
      <c r="I1568" s="17" t="s">
        <v>181</v>
      </c>
      <c r="J1568" s="17" t="s">
        <v>182</v>
      </c>
      <c r="K1568" s="17" t="s">
        <v>183</v>
      </c>
      <c r="L1568" s="17" t="s">
        <v>184</v>
      </c>
    </row>
    <row r="1569" spans="1:12" customFormat="1" ht="16" x14ac:dyDescent="0.2">
      <c r="A1569" s="22" t="s">
        <v>307</v>
      </c>
      <c r="B1569">
        <v>1</v>
      </c>
      <c r="C1569" t="s">
        <v>18</v>
      </c>
      <c r="D1569" t="s">
        <v>213</v>
      </c>
      <c r="E1569" t="s">
        <v>17</v>
      </c>
      <c r="F1569" t="s">
        <v>19</v>
      </c>
      <c r="G1569" t="s">
        <v>143</v>
      </c>
      <c r="H1569" s="2"/>
    </row>
    <row r="1570" spans="1:12" customFormat="1" ht="16" x14ac:dyDescent="0.2">
      <c r="A1570" t="s">
        <v>141</v>
      </c>
      <c r="B1570" s="33">
        <f>1/3.6</f>
        <v>0.27777777777777779</v>
      </c>
      <c r="C1570" t="s">
        <v>18</v>
      </c>
      <c r="E1570" t="s">
        <v>142</v>
      </c>
      <c r="F1570" t="s">
        <v>23</v>
      </c>
      <c r="G1570" t="s">
        <v>143</v>
      </c>
      <c r="H1570" s="2"/>
      <c r="I1570" s="2"/>
    </row>
    <row r="1571" spans="1:12" customFormat="1" ht="16" x14ac:dyDescent="0.2">
      <c r="A1571" t="s">
        <v>189</v>
      </c>
      <c r="B1571" s="3">
        <f>(B1563/B1533)/(B1536/1000)</f>
        <v>4.8255813953488368E-5</v>
      </c>
      <c r="C1571" t="s">
        <v>114</v>
      </c>
      <c r="D1571" t="s">
        <v>213</v>
      </c>
      <c r="E1571" t="s">
        <v>9</v>
      </c>
      <c r="F1571" t="s">
        <v>23</v>
      </c>
      <c r="G1571" t="s">
        <v>190</v>
      </c>
      <c r="H1571" s="2"/>
    </row>
    <row r="1572" spans="1:12" customFormat="1" ht="16" x14ac:dyDescent="0.2">
      <c r="A1572" t="s">
        <v>185</v>
      </c>
      <c r="B1572" s="3">
        <f>(B1562/B1533)/(B1536/1000)</f>
        <v>7.2674418604651167E-6</v>
      </c>
      <c r="C1572" t="s">
        <v>114</v>
      </c>
      <c r="D1572" t="s">
        <v>213</v>
      </c>
      <c r="E1572" t="s">
        <v>9</v>
      </c>
      <c r="F1572" t="s">
        <v>23</v>
      </c>
      <c r="G1572" t="s">
        <v>186</v>
      </c>
      <c r="H1572" s="2"/>
    </row>
    <row r="1573" spans="1:12" customFormat="1" ht="16" x14ac:dyDescent="0.2">
      <c r="A1573" t="s">
        <v>187</v>
      </c>
      <c r="B1573" s="3">
        <f>(B1564/B1533)/(B1536/1000)</f>
        <v>4.3604651162790704E-6</v>
      </c>
      <c r="C1573" t="s">
        <v>114</v>
      </c>
      <c r="D1573" t="s">
        <v>213</v>
      </c>
      <c r="E1573" t="s">
        <v>9</v>
      </c>
      <c r="F1573" t="s">
        <v>23</v>
      </c>
      <c r="G1573" t="s">
        <v>188</v>
      </c>
      <c r="H1573" s="2"/>
    </row>
    <row r="1574" spans="1:12" customFormat="1" ht="16" x14ac:dyDescent="0.2">
      <c r="A1574" t="s">
        <v>147</v>
      </c>
      <c r="B1574" s="3">
        <f>(B1539/B1533)/(B1536/1000)</f>
        <v>1.0465116279069768E-4</v>
      </c>
      <c r="C1574" t="s">
        <v>114</v>
      </c>
      <c r="D1574" t="s">
        <v>213</v>
      </c>
      <c r="E1574" t="s">
        <v>9</v>
      </c>
      <c r="F1574" t="s">
        <v>23</v>
      </c>
      <c r="G1574" t="s">
        <v>148</v>
      </c>
      <c r="H1574" s="2"/>
      <c r="I1574">
        <v>5</v>
      </c>
      <c r="J1574">
        <f>B1574</f>
        <v>1.0465116279069768E-4</v>
      </c>
      <c r="K1574" s="3">
        <f>(B1540/B1535)/(B1538/1000)</f>
        <v>1.1652542372881356E-5</v>
      </c>
      <c r="L1574" s="3">
        <f>(B1541/B1534)/(B1537/1000)</f>
        <v>4.0462427745664741E-4</v>
      </c>
    </row>
    <row r="1575" spans="1:12" customFormat="1" ht="16" x14ac:dyDescent="0.2">
      <c r="A1575" t="s">
        <v>191</v>
      </c>
      <c r="B1575" s="3">
        <f>(B1548/B1533)/(B1536/1000)</f>
        <v>1.3953488372093025E-4</v>
      </c>
      <c r="C1575" s="2" t="s">
        <v>114</v>
      </c>
      <c r="E1575" t="s">
        <v>142</v>
      </c>
      <c r="F1575" t="s">
        <v>23</v>
      </c>
      <c r="G1575" t="s">
        <v>192</v>
      </c>
      <c r="H1575" s="2"/>
      <c r="I1575">
        <v>5</v>
      </c>
      <c r="J1575">
        <f>B1575</f>
        <v>1.3953488372093025E-4</v>
      </c>
      <c r="K1575" s="3">
        <f>(B1549/B1535)/(B1538/1000)</f>
        <v>4.2372881355932206E-5</v>
      </c>
      <c r="L1575" s="3">
        <f>(B1550/B1534)/(B1537/1000)</f>
        <v>7.5722543352601157E-4</v>
      </c>
    </row>
    <row r="1576" spans="1:12" customFormat="1" ht="16" x14ac:dyDescent="0.2">
      <c r="H1576" s="2"/>
    </row>
    <row r="1577" spans="1:12" x14ac:dyDescent="0.2">
      <c r="A1577" s="17" t="s">
        <v>2</v>
      </c>
      <c r="B1577" s="17" t="s">
        <v>303</v>
      </c>
    </row>
    <row r="1578" spans="1:12" customFormat="1" ht="16" x14ac:dyDescent="0.2">
      <c r="A1578" t="s">
        <v>3</v>
      </c>
      <c r="B1578" t="s">
        <v>18</v>
      </c>
      <c r="H1578" s="2"/>
    </row>
    <row r="1579" spans="1:12" customFormat="1" ht="16" x14ac:dyDescent="0.2">
      <c r="A1579" t="s">
        <v>4</v>
      </c>
      <c r="B1579">
        <v>1</v>
      </c>
      <c r="H1579" s="2"/>
    </row>
    <row r="1580" spans="1:12" customFormat="1" ht="16" x14ac:dyDescent="0.2">
      <c r="A1580" t="s">
        <v>5</v>
      </c>
      <c r="B1580" t="s">
        <v>1</v>
      </c>
      <c r="H1580" s="2"/>
    </row>
    <row r="1581" spans="1:12" customFormat="1" ht="16" x14ac:dyDescent="0.2">
      <c r="A1581" t="s">
        <v>6</v>
      </c>
      <c r="B1581" t="s">
        <v>7</v>
      </c>
      <c r="H1581" s="2"/>
    </row>
    <row r="1582" spans="1:12" customFormat="1" ht="16" x14ac:dyDescent="0.2">
      <c r="A1582" t="s">
        <v>8</v>
      </c>
      <c r="B1582" t="s">
        <v>17</v>
      </c>
      <c r="H1582" s="2"/>
    </row>
    <row r="1583" spans="1:12" customFormat="1" ht="16" x14ac:dyDescent="0.2">
      <c r="A1583" t="s">
        <v>206</v>
      </c>
      <c r="B1583" t="s">
        <v>207</v>
      </c>
      <c r="H1583" s="2"/>
    </row>
    <row r="1584" spans="1:12" customFormat="1" ht="16" x14ac:dyDescent="0.2">
      <c r="A1584" t="s">
        <v>200</v>
      </c>
      <c r="B1584" t="s">
        <v>245</v>
      </c>
      <c r="H1584" s="2"/>
    </row>
    <row r="1585" spans="1:12" customFormat="1" ht="16" x14ac:dyDescent="0.2">
      <c r="A1585" t="s">
        <v>153</v>
      </c>
      <c r="B1585" t="s">
        <v>250</v>
      </c>
      <c r="H1585" s="2"/>
    </row>
    <row r="1586" spans="1:12" customFormat="1" ht="16" x14ac:dyDescent="0.2">
      <c r="A1586" t="s">
        <v>354</v>
      </c>
      <c r="B1586" s="2">
        <f>INDEX(Parameters!$B$6:$AL$57,MATCH(Inventories!$B$1577,Parameters!$A$6:$A$57,0),MATCH(Inventories!$A1586,Parameters!$B$4:$AL$4,0))</f>
        <v>220</v>
      </c>
      <c r="C1586" t="s">
        <v>314</v>
      </c>
      <c r="D1586" s="2"/>
      <c r="E1586" s="2"/>
      <c r="F1586" s="2"/>
      <c r="G1586" s="2"/>
      <c r="H1586" s="2"/>
      <c r="I1586" s="2"/>
      <c r="J1586" s="2"/>
      <c r="K1586" s="2"/>
      <c r="L1586" s="2"/>
    </row>
    <row r="1587" spans="1:12" customFormat="1" ht="16" x14ac:dyDescent="0.2">
      <c r="A1587" t="s">
        <v>355</v>
      </c>
      <c r="B1587" s="2">
        <f>INDEX(Parameters!$B$6:$AL$57,MATCH(Inventories!$B$1577,Parameters!$A$6:$A$57,0),MATCH(Inventories!$A1587,Parameters!$B$4:$AL$4,0))</f>
        <v>100</v>
      </c>
      <c r="C1587" t="s">
        <v>314</v>
      </c>
      <c r="D1587" s="2"/>
      <c r="E1587" s="2"/>
      <c r="F1587" s="2"/>
      <c r="G1587" s="2"/>
      <c r="H1587" s="2"/>
      <c r="I1587" s="2"/>
      <c r="J1587" s="2"/>
      <c r="K1587" s="2"/>
      <c r="L1587" s="2"/>
    </row>
    <row r="1588" spans="1:12" customFormat="1" ht="16" x14ac:dyDescent="0.2">
      <c r="A1588" t="s">
        <v>356</v>
      </c>
      <c r="B1588" s="2">
        <f>INDEX(Parameters!$B$6:$AL$57,MATCH(Inventories!$B$1577,Parameters!$A$6:$A$57,0),MATCH(Inventories!$A1588,Parameters!$B$4:$AL$4,0))</f>
        <v>290</v>
      </c>
      <c r="C1588" t="s">
        <v>314</v>
      </c>
      <c r="D1588" s="2"/>
      <c r="E1588" s="2"/>
      <c r="F1588" s="2"/>
      <c r="G1588" s="2"/>
      <c r="H1588" s="2"/>
      <c r="I1588" s="2"/>
      <c r="J1588" s="2"/>
      <c r="K1588" s="2"/>
      <c r="L1588" s="2"/>
    </row>
    <row r="1589" spans="1:12" customFormat="1" ht="16" x14ac:dyDescent="0.2">
      <c r="A1589" t="s">
        <v>318</v>
      </c>
      <c r="B1589" s="24">
        <f>INDEX(Parameters!$B$6:$AL$57,MATCH(Inventories!$B$1577,Parameters!$A$6:$A$57,0),MATCH(Inventories!$A1589,Parameters!$B$4:$AL$4,0))</f>
        <v>1000000</v>
      </c>
      <c r="C1589" t="s">
        <v>315</v>
      </c>
      <c r="D1589" s="2"/>
      <c r="E1589" s="2"/>
      <c r="F1589" s="2"/>
      <c r="G1589" s="2"/>
      <c r="H1589" s="2"/>
      <c r="I1589" s="2"/>
      <c r="J1589" s="2"/>
      <c r="K1589" s="2"/>
      <c r="L1589" s="2"/>
    </row>
    <row r="1590" spans="1:12" customFormat="1" ht="16" x14ac:dyDescent="0.2">
      <c r="A1590" t="s">
        <v>319</v>
      </c>
      <c r="B1590" s="24">
        <f>INDEX(Parameters!$B$6:$AL$57,MATCH(Inventories!$B$1577,Parameters!$A$6:$A$57,0),MATCH(Inventories!$A1590,Parameters!$B$4:$AL$4,0))</f>
        <v>500000</v>
      </c>
      <c r="C1590" t="s">
        <v>315</v>
      </c>
      <c r="D1590" s="2"/>
      <c r="E1590" s="2"/>
      <c r="F1590" s="2"/>
      <c r="G1590" s="2"/>
      <c r="H1590" s="2"/>
      <c r="I1590" s="2"/>
      <c r="J1590" s="2"/>
      <c r="K1590" s="2"/>
      <c r="L1590" s="2"/>
    </row>
    <row r="1591" spans="1:12" customFormat="1" ht="16" x14ac:dyDescent="0.2">
      <c r="A1591" t="s">
        <v>320</v>
      </c>
      <c r="B1591" s="24">
        <f>INDEX(Parameters!$B$6:$AL$57,MATCH(Inventories!$B$1577,Parameters!$A$6:$A$57,0),MATCH(Inventories!$A1591,Parameters!$B$4:$AL$4,0))</f>
        <v>1200000</v>
      </c>
      <c r="C1591" t="s">
        <v>315</v>
      </c>
      <c r="D1591" s="2"/>
      <c r="E1591" s="2"/>
      <c r="F1591" s="2"/>
      <c r="G1591" s="2"/>
      <c r="H1591" s="2"/>
      <c r="I1591" s="2"/>
      <c r="J1591" s="2"/>
      <c r="K1591" s="2"/>
      <c r="L1591" s="2"/>
    </row>
    <row r="1592" spans="1:12" customFormat="1" ht="16" x14ac:dyDescent="0.2">
      <c r="A1592" t="s">
        <v>321</v>
      </c>
      <c r="B1592" s="2">
        <f>INDEX(Parameters!$B$6:$AL$57,MATCH(Inventories!$B$1577,Parameters!$A$6:$A$57,0),MATCH(Inventories!$A1592,Parameters!$B$4:$AL$4,0))</f>
        <v>4930</v>
      </c>
      <c r="C1592" t="s">
        <v>316</v>
      </c>
      <c r="D1592" s="2"/>
      <c r="E1592" s="2"/>
      <c r="F1592" s="2"/>
      <c r="G1592" s="2"/>
      <c r="H1592" s="2"/>
      <c r="I1592" s="2"/>
      <c r="J1592" s="2"/>
      <c r="K1592" s="2"/>
      <c r="L1592" s="2"/>
    </row>
    <row r="1593" spans="1:12" customFormat="1" ht="16" x14ac:dyDescent="0.2">
      <c r="A1593" t="s">
        <v>322</v>
      </c>
      <c r="B1593" s="2">
        <f>INDEX(Parameters!$B$6:$AL$57,MATCH(Inventories!$B$1577,Parameters!$A$6:$A$57,0),MATCH(Inventories!$A1593,Parameters!$B$4:$AL$4,0))</f>
        <v>2360</v>
      </c>
      <c r="C1593" t="s">
        <v>316</v>
      </c>
      <c r="D1593" s="2"/>
      <c r="E1593" s="2"/>
      <c r="F1593" s="2"/>
      <c r="G1593" s="2"/>
      <c r="H1593" s="2"/>
      <c r="I1593" s="2"/>
      <c r="J1593" s="2"/>
      <c r="K1593" s="2"/>
      <c r="L1593" s="2"/>
    </row>
    <row r="1594" spans="1:12" customFormat="1" ht="16" x14ac:dyDescent="0.2">
      <c r="A1594" t="s">
        <v>323</v>
      </c>
      <c r="B1594" s="2">
        <f>INDEX(Parameters!$B$6:$AL$57,MATCH(Inventories!$B$1577,Parameters!$A$6:$A$57,0),MATCH(Inventories!$A1594,Parameters!$B$4:$AL$4,0))</f>
        <v>6500</v>
      </c>
      <c r="C1594" t="s">
        <v>316</v>
      </c>
      <c r="D1594" s="2"/>
      <c r="E1594" s="2"/>
      <c r="F1594" s="2"/>
      <c r="G1594" s="2"/>
      <c r="H1594" s="2"/>
      <c r="I1594" s="2"/>
      <c r="J1594" s="2"/>
      <c r="K1594" s="2"/>
      <c r="L1594" s="2"/>
    </row>
    <row r="1595" spans="1:12" customFormat="1" ht="16" x14ac:dyDescent="0.2">
      <c r="A1595" t="s">
        <v>339</v>
      </c>
      <c r="B1595" s="2">
        <f>INDEX(Parameters!$B$6:$AL$57,MATCH(Inventories!$B$1577,Parameters!$A$6:$A$57,0),MATCH(Inventories!$A1595,Parameters!$B$4:$AL$4,0))</f>
        <v>150</v>
      </c>
      <c r="C1595" t="s">
        <v>338</v>
      </c>
      <c r="D1595" s="2"/>
      <c r="E1595" s="2"/>
      <c r="F1595" s="2"/>
      <c r="G1595" s="2"/>
      <c r="H1595" s="2"/>
      <c r="I1595" s="2"/>
      <c r="J1595" s="2"/>
      <c r="K1595" s="2"/>
      <c r="L1595" s="2"/>
    </row>
    <row r="1596" spans="1:12" customFormat="1" ht="16" x14ac:dyDescent="0.2">
      <c r="A1596" t="s">
        <v>340</v>
      </c>
      <c r="B1596" s="2">
        <f>INDEX(Parameters!$B$6:$AL$57,MATCH(Inventories!$B$1577,Parameters!$A$6:$A$57,0),MATCH(Inventories!$A1596,Parameters!$B$4:$AL$4,0))</f>
        <v>50</v>
      </c>
      <c r="C1596" t="s">
        <v>338</v>
      </c>
      <c r="D1596" s="2"/>
      <c r="E1596" s="2"/>
      <c r="F1596" s="2"/>
      <c r="G1596" s="2"/>
      <c r="H1596" s="2"/>
      <c r="I1596" s="2"/>
      <c r="J1596" s="2"/>
      <c r="K1596" s="2"/>
      <c r="L1596" s="2"/>
    </row>
    <row r="1597" spans="1:12" customFormat="1" ht="16" x14ac:dyDescent="0.2">
      <c r="A1597" t="s">
        <v>341</v>
      </c>
      <c r="B1597" s="2">
        <f>INDEX(Parameters!$B$6:$AL$57,MATCH(Inventories!$B$1577,Parameters!$A$6:$A$57,0),MATCH(Inventories!$A1597,Parameters!$B$4:$AL$4,0))</f>
        <v>240</v>
      </c>
      <c r="C1597" t="s">
        <v>338</v>
      </c>
      <c r="D1597" s="2"/>
      <c r="E1597" s="2"/>
      <c r="F1597" s="2"/>
      <c r="G1597" s="2"/>
      <c r="H1597" s="2"/>
      <c r="I1597" s="2"/>
      <c r="J1597" s="2"/>
      <c r="K1597" s="2"/>
      <c r="L1597" s="2"/>
    </row>
    <row r="1598" spans="1:12" customFormat="1" ht="16" x14ac:dyDescent="0.2">
      <c r="A1598" t="s">
        <v>342</v>
      </c>
      <c r="B1598" s="2">
        <f>INDEX(Parameters!$B$6:$AL$57,MATCH(Inventories!$B$1577,Parameters!$A$6:$A$57,0),MATCH(Inventories!$A1598,Parameters!$B$4:$AL$4,0))</f>
        <v>0</v>
      </c>
      <c r="C1598" t="s">
        <v>338</v>
      </c>
      <c r="D1598" s="2"/>
      <c r="E1598" s="2"/>
      <c r="F1598" s="2"/>
      <c r="G1598" s="2"/>
      <c r="H1598" s="2"/>
      <c r="I1598" s="2"/>
      <c r="J1598" s="2"/>
      <c r="K1598" s="2"/>
      <c r="L1598" s="2"/>
    </row>
    <row r="1599" spans="1:12" customFormat="1" ht="16" x14ac:dyDescent="0.2">
      <c r="A1599" t="s">
        <v>343</v>
      </c>
      <c r="B1599" s="2">
        <f>INDEX(Parameters!$B$6:$AL$57,MATCH(Inventories!$B$1577,Parameters!$A$6:$A$57,0),MATCH(Inventories!$A1599,Parameters!$B$4:$AL$4,0))</f>
        <v>0</v>
      </c>
      <c r="C1599" t="s">
        <v>338</v>
      </c>
      <c r="D1599" s="2"/>
      <c r="E1599" s="2"/>
      <c r="F1599" s="2"/>
      <c r="G1599" s="2"/>
      <c r="H1599" s="2"/>
      <c r="I1599" s="2"/>
      <c r="J1599" s="2"/>
      <c r="K1599" s="2"/>
      <c r="L1599" s="2"/>
    </row>
    <row r="1600" spans="1:12" customFormat="1" ht="16" x14ac:dyDescent="0.2">
      <c r="A1600" t="s">
        <v>344</v>
      </c>
      <c r="B1600" s="2">
        <f>INDEX(Parameters!$B$6:$AL$57,MATCH(Inventories!$B$1577,Parameters!$A$6:$A$57,0),MATCH(Inventories!$A1600,Parameters!$B$4:$AL$4,0))</f>
        <v>0</v>
      </c>
      <c r="C1600" t="s">
        <v>338</v>
      </c>
      <c r="D1600" s="2"/>
      <c r="E1600" s="2"/>
      <c r="F1600" s="2"/>
      <c r="G1600" s="2"/>
      <c r="H1600" s="2"/>
      <c r="I1600" s="2"/>
      <c r="J1600" s="2"/>
      <c r="K1600" s="2"/>
      <c r="L1600" s="2"/>
    </row>
    <row r="1601" spans="1:12" customFormat="1" ht="16" x14ac:dyDescent="0.2">
      <c r="A1601" t="s">
        <v>335</v>
      </c>
      <c r="B1601" s="2">
        <f>INDEX(Parameters!$B$6:$AL$57,MATCH(Inventories!$B$1577,Parameters!$A$6:$A$57,0),MATCH(Inventories!$A1601,Parameters!$B$4:$AL$4,0))</f>
        <v>326</v>
      </c>
      <c r="C1601" t="s">
        <v>338</v>
      </c>
      <c r="D1601" s="2"/>
      <c r="E1601" s="2"/>
      <c r="F1601" s="2"/>
      <c r="G1601" s="2"/>
      <c r="H1601" s="2"/>
      <c r="I1601" s="2"/>
      <c r="J1601" s="2"/>
      <c r="K1601" s="2"/>
      <c r="L1601" s="2"/>
    </row>
    <row r="1602" spans="1:12" customFormat="1" ht="16" x14ac:dyDescent="0.2">
      <c r="A1602" t="s">
        <v>336</v>
      </c>
      <c r="B1602" s="2">
        <f>INDEX(Parameters!$B$6:$AL$57,MATCH(Inventories!$B$1577,Parameters!$A$6:$A$57,0),MATCH(Inventories!$A1602,Parameters!$B$4:$AL$4,0))</f>
        <v>180</v>
      </c>
      <c r="C1602" t="s">
        <v>338</v>
      </c>
      <c r="D1602" s="2"/>
      <c r="E1602" s="2"/>
      <c r="F1602" s="2"/>
      <c r="G1602" s="2"/>
      <c r="H1602" s="2"/>
      <c r="I1602" s="2"/>
      <c r="J1602" s="2"/>
      <c r="K1602" s="2"/>
      <c r="L1602" s="2"/>
    </row>
    <row r="1603" spans="1:12" customFormat="1" ht="16" x14ac:dyDescent="0.2">
      <c r="A1603" t="s">
        <v>337</v>
      </c>
      <c r="B1603" s="2">
        <f>INDEX(Parameters!$B$6:$AL$57,MATCH(Inventories!$B$1577,Parameters!$A$6:$A$57,0),MATCH(Inventories!$A1603,Parameters!$B$4:$AL$4,0))</f>
        <v>360</v>
      </c>
      <c r="C1603" t="s">
        <v>338</v>
      </c>
      <c r="D1603" s="2"/>
      <c r="E1603" s="2"/>
      <c r="F1603" s="2"/>
      <c r="G1603" s="2"/>
      <c r="H1603" s="2"/>
      <c r="I1603" s="2"/>
      <c r="J1603" s="2"/>
      <c r="K1603" s="2"/>
      <c r="L1603" s="2"/>
    </row>
    <row r="1604" spans="1:12" customFormat="1" ht="16" x14ac:dyDescent="0.2">
      <c r="A1604" t="s">
        <v>324</v>
      </c>
      <c r="B1604" s="2">
        <f>INDEX(Parameters!$B$6:$AL$57,MATCH(Inventories!$B$1577,Parameters!$A$6:$A$57,0),MATCH(Inventories!$A1604,Parameters!$B$4:$AL$4,0))</f>
        <v>52</v>
      </c>
      <c r="C1604" t="s">
        <v>317</v>
      </c>
      <c r="D1604" s="2"/>
      <c r="E1604" s="2"/>
      <c r="F1604" s="2"/>
      <c r="G1604" s="2"/>
      <c r="H1604" s="2"/>
      <c r="I1604" s="2"/>
      <c r="J1604" s="2"/>
      <c r="K1604" s="2"/>
      <c r="L1604" s="2"/>
    </row>
    <row r="1605" spans="1:12" customFormat="1" ht="16" x14ac:dyDescent="0.2">
      <c r="A1605" t="s">
        <v>325</v>
      </c>
      <c r="B1605" s="2">
        <f>INDEX(Parameters!$B$6:$AL$57,MATCH(Inventories!$B$1577,Parameters!$A$6:$A$57,0),MATCH(Inventories!$A1605,Parameters!$B$4:$AL$4,0))</f>
        <v>35</v>
      </c>
      <c r="C1605" t="s">
        <v>317</v>
      </c>
      <c r="D1605" s="2"/>
      <c r="E1605" s="2"/>
      <c r="F1605" s="2"/>
      <c r="G1605" s="2"/>
      <c r="H1605" s="2"/>
      <c r="I1605" s="2"/>
      <c r="J1605" s="2"/>
      <c r="K1605" s="2"/>
      <c r="L1605" s="2"/>
    </row>
    <row r="1606" spans="1:12" customFormat="1" ht="16" x14ac:dyDescent="0.2">
      <c r="A1606" t="s">
        <v>326</v>
      </c>
      <c r="B1606" s="2">
        <f>INDEX(Parameters!$B$6:$AL$57,MATCH(Inventories!$B$1577,Parameters!$A$6:$A$57,0),MATCH(Inventories!$A1606,Parameters!$B$4:$AL$4,0))</f>
        <v>63</v>
      </c>
      <c r="C1606" t="s">
        <v>317</v>
      </c>
      <c r="D1606" s="2"/>
      <c r="E1606" s="2"/>
      <c r="F1606" s="2"/>
      <c r="G1606" s="2"/>
      <c r="H1606" s="2"/>
      <c r="I1606" s="2"/>
      <c r="J1606" s="2"/>
      <c r="K1606" s="2"/>
      <c r="L1606" s="2"/>
    </row>
    <row r="1607" spans="1:12" customFormat="1" ht="16" x14ac:dyDescent="0.2">
      <c r="A1607" t="s">
        <v>332</v>
      </c>
      <c r="B1607" s="2">
        <f>INDEX(Parameters!$B$6:$AL$57,MATCH(Inventories!$B$1577,Parameters!$A$6:$A$57,0),MATCH(Inventories!$A1607,Parameters!$B$4:$AL$4,0))</f>
        <v>0</v>
      </c>
      <c r="C1607" t="s">
        <v>8</v>
      </c>
      <c r="D1607" s="2"/>
      <c r="E1607" s="2"/>
      <c r="F1607" s="2"/>
      <c r="G1607" s="2"/>
      <c r="H1607" s="2"/>
      <c r="I1607" s="2"/>
      <c r="J1607" s="2"/>
      <c r="K1607" s="2"/>
      <c r="L1607" s="2"/>
    </row>
    <row r="1608" spans="1:12" customFormat="1" ht="16" x14ac:dyDescent="0.2">
      <c r="A1608" t="s">
        <v>333</v>
      </c>
      <c r="B1608" s="2">
        <f>INDEX(Parameters!$B$6:$AL$57,MATCH(Inventories!$B$1577,Parameters!$A$6:$A$57,0),MATCH(Inventories!$A1608,Parameters!$B$4:$AL$4,0))</f>
        <v>0</v>
      </c>
      <c r="C1608" t="s">
        <v>8</v>
      </c>
      <c r="D1608" s="2"/>
      <c r="E1608" s="2"/>
      <c r="F1608" s="2"/>
      <c r="G1608" s="2"/>
      <c r="H1608" s="2"/>
      <c r="I1608" s="2"/>
      <c r="J1608" s="2"/>
      <c r="K1608" s="2"/>
      <c r="L1608" s="2"/>
    </row>
    <row r="1609" spans="1:12" customFormat="1" ht="16" x14ac:dyDescent="0.2">
      <c r="A1609" t="s">
        <v>334</v>
      </c>
      <c r="B1609" s="2">
        <f>INDEX(Parameters!$B$6:$AL$57,MATCH(Inventories!$B$1577,Parameters!$A$6:$A$57,0),MATCH(Inventories!$A1609,Parameters!$B$4:$AL$4,0))</f>
        <v>0</v>
      </c>
      <c r="C1609" t="s">
        <v>8</v>
      </c>
      <c r="D1609" s="2"/>
      <c r="E1609" s="2"/>
      <c r="F1609" s="2"/>
      <c r="G1609" s="2"/>
      <c r="H1609" s="2"/>
      <c r="I1609" s="2"/>
      <c r="J1609" s="2"/>
      <c r="K1609" s="2"/>
      <c r="L1609" s="2"/>
    </row>
    <row r="1610" spans="1:12" customFormat="1" ht="16" x14ac:dyDescent="0.2">
      <c r="A1610" t="s">
        <v>348</v>
      </c>
      <c r="B1610" s="2">
        <f>INDEX(Parameters!$B$6:$AL$57,MATCH(Inventories!$B$1577,Parameters!$A$6:$A$57,0),MATCH(Inventories!$A1610,Parameters!$B$4:$AL$4,0))</f>
        <v>60</v>
      </c>
      <c r="C1610" t="s">
        <v>314</v>
      </c>
      <c r="D1610" s="2"/>
      <c r="E1610" s="2"/>
      <c r="F1610" s="2"/>
      <c r="G1610" s="2"/>
      <c r="H1610" s="2"/>
      <c r="I1610" s="2"/>
      <c r="J1610" s="2"/>
      <c r="K1610" s="2"/>
      <c r="L1610" s="2"/>
    </row>
    <row r="1611" spans="1:12" customFormat="1" ht="16" x14ac:dyDescent="0.2">
      <c r="A1611" t="s">
        <v>349</v>
      </c>
      <c r="B1611" s="2">
        <f>INDEX(Parameters!$B$6:$AL$57,MATCH(Inventories!$B$1577,Parameters!$A$6:$A$57,0),MATCH(Inventories!$A1611,Parameters!$B$4:$AL$4,0))</f>
        <v>20</v>
      </c>
      <c r="C1611" t="s">
        <v>314</v>
      </c>
      <c r="D1611" s="2"/>
      <c r="E1611" s="12"/>
      <c r="F1611" s="2"/>
      <c r="G1611" s="2"/>
      <c r="H1611" s="2"/>
      <c r="I1611" s="2"/>
      <c r="J1611" s="2"/>
      <c r="K1611" s="2"/>
      <c r="L1611" s="2"/>
    </row>
    <row r="1612" spans="1:12" customFormat="1" ht="16" x14ac:dyDescent="0.2">
      <c r="A1612" t="s">
        <v>350</v>
      </c>
      <c r="B1612" s="2">
        <f>INDEX(Parameters!$B$6:$AL$57,MATCH(Inventories!$B$1577,Parameters!$A$6:$A$57,0),MATCH(Inventories!$A1612,Parameters!$B$4:$AL$4,0))</f>
        <v>85</v>
      </c>
      <c r="C1612" t="s">
        <v>314</v>
      </c>
      <c r="D1612" s="2"/>
      <c r="E1612" s="2"/>
      <c r="F1612" s="2"/>
      <c r="G1612" s="2"/>
      <c r="H1612" s="2"/>
      <c r="I1612" s="2"/>
      <c r="J1612" s="2"/>
      <c r="K1612" s="2"/>
      <c r="L1612" s="2"/>
    </row>
    <row r="1613" spans="1:12" customFormat="1" ht="16" x14ac:dyDescent="0.2">
      <c r="A1613" t="s">
        <v>351</v>
      </c>
      <c r="B1613" s="2">
        <f>INDEX(Parameters!$B$6:$AL$57,MATCH(Inventories!$B$1577,Parameters!$A$6:$A$57,0),MATCH(Inventories!$A1613,Parameters!$B$4:$AL$4,0))</f>
        <v>0</v>
      </c>
      <c r="C1613" t="s">
        <v>8</v>
      </c>
      <c r="D1613" s="2"/>
      <c r="E1613" s="2"/>
      <c r="F1613" s="2"/>
      <c r="G1613" s="2"/>
      <c r="H1613" s="2"/>
      <c r="I1613" s="2"/>
      <c r="J1613" s="2"/>
      <c r="K1613" s="2"/>
      <c r="L1613" s="2"/>
    </row>
    <row r="1614" spans="1:12" customFormat="1" ht="16" x14ac:dyDescent="0.2">
      <c r="A1614" t="s">
        <v>352</v>
      </c>
      <c r="B1614" s="2">
        <f>INDEX(Parameters!$B$6:$AL$57,MATCH(Inventories!$B$1577,Parameters!$A$6:$A$57,0),MATCH(Inventories!$A1614,Parameters!$B$4:$AL$4,0))</f>
        <v>0</v>
      </c>
      <c r="C1614" t="s">
        <v>8</v>
      </c>
      <c r="D1614" s="2"/>
      <c r="E1614" s="2"/>
      <c r="F1614" s="2"/>
      <c r="G1614" s="2"/>
      <c r="H1614" s="2"/>
      <c r="I1614" s="2"/>
      <c r="J1614" s="2"/>
      <c r="K1614" s="2"/>
      <c r="L1614" s="2"/>
    </row>
    <row r="1615" spans="1:12" customFormat="1" ht="16" x14ac:dyDescent="0.2">
      <c r="A1615" t="s">
        <v>353</v>
      </c>
      <c r="B1615" s="2">
        <f>INDEX(Parameters!$B$6:$AL$57,MATCH(Inventories!$B$1577,Parameters!$A$6:$A$57,0),MATCH(Inventories!$A1615,Parameters!$B$4:$AL$4,0))</f>
        <v>0</v>
      </c>
      <c r="C1615" t="s">
        <v>8</v>
      </c>
      <c r="D1615" s="2"/>
      <c r="E1615" s="2"/>
      <c r="F1615" s="2"/>
      <c r="G1615" s="2"/>
      <c r="H1615" s="2"/>
      <c r="I1615" s="2"/>
      <c r="J1615" s="2"/>
      <c r="K1615" s="2"/>
      <c r="L1615" s="2"/>
    </row>
    <row r="1616" spans="1:12" customFormat="1" ht="16" x14ac:dyDescent="0.2">
      <c r="A1616" t="s">
        <v>367</v>
      </c>
      <c r="B1616" s="2">
        <f>INDEX(Parameters!$B$6:$AL$57,MATCH(Inventories!$B$1577,Parameters!$A$6:$A$57,0),MATCH(Inventories!$A1616,Parameters!$B$4:$AL$4,0))</f>
        <v>0</v>
      </c>
      <c r="C1616" t="s">
        <v>338</v>
      </c>
      <c r="D1616" s="2"/>
      <c r="E1616" s="2"/>
      <c r="F1616" s="2"/>
      <c r="G1616" s="2"/>
      <c r="H1616" s="2"/>
      <c r="I1616" s="2"/>
      <c r="J1616" s="2"/>
      <c r="K1616" s="2"/>
      <c r="L1616" s="2"/>
    </row>
    <row r="1617" spans="1:12" customFormat="1" ht="16" x14ac:dyDescent="0.2">
      <c r="A1617" t="s">
        <v>368</v>
      </c>
      <c r="B1617" s="2">
        <f>INDEX(Parameters!$B$6:$AL$57,MATCH(Inventories!$B$1577,Parameters!$A$6:$A$57,0),MATCH(Inventories!$A1617,Parameters!$B$4:$AL$4,0))</f>
        <v>0</v>
      </c>
      <c r="C1617" t="s">
        <v>338</v>
      </c>
      <c r="D1617" s="2"/>
      <c r="E1617" s="2"/>
      <c r="F1617" s="2"/>
      <c r="G1617" s="2"/>
      <c r="H1617" s="2"/>
      <c r="I1617" s="2"/>
      <c r="J1617" s="2"/>
      <c r="K1617" s="2"/>
      <c r="L1617" s="2"/>
    </row>
    <row r="1618" spans="1:12" customFormat="1" ht="16" x14ac:dyDescent="0.2">
      <c r="A1618" t="s">
        <v>369</v>
      </c>
      <c r="B1618" s="2">
        <f>INDEX(Parameters!$B$6:$AL$57,MATCH(Inventories!$B$1577,Parameters!$A$6:$A$57,0),MATCH(Inventories!$A1618,Parameters!$B$4:$AL$4,0))</f>
        <v>25</v>
      </c>
      <c r="C1618" t="s">
        <v>338</v>
      </c>
      <c r="D1618" s="2"/>
      <c r="E1618" s="2"/>
      <c r="F1618" s="2"/>
      <c r="G1618" s="2"/>
      <c r="H1618" s="2"/>
      <c r="I1618" s="2"/>
      <c r="J1618" s="2"/>
      <c r="K1618" s="2"/>
      <c r="L1618" s="2"/>
    </row>
    <row r="1619" spans="1:12" customFormat="1" ht="16" x14ac:dyDescent="0.2">
      <c r="A1619" t="s">
        <v>370</v>
      </c>
      <c r="B1619" s="2">
        <f>INDEX(Parameters!$B$6:$AL$57,MATCH(Inventories!$B$1577,Parameters!$A$6:$A$57,0),MATCH(Inventories!$A1619,Parameters!$B$4:$AL$4,0))</f>
        <v>166</v>
      </c>
      <c r="C1619" t="s">
        <v>338</v>
      </c>
      <c r="D1619" s="2"/>
      <c r="E1619" s="2"/>
      <c r="F1619" s="2"/>
      <c r="G1619" s="2"/>
      <c r="H1619" s="2"/>
      <c r="I1619" s="2"/>
      <c r="J1619" s="2"/>
      <c r="K1619" s="2"/>
      <c r="L1619" s="2"/>
    </row>
    <row r="1620" spans="1:12" customFormat="1" ht="16" x14ac:dyDescent="0.2">
      <c r="A1620" t="s">
        <v>371</v>
      </c>
      <c r="B1620" s="2">
        <f>INDEX(Parameters!$B$6:$AL$57,MATCH(Inventories!$B$1577,Parameters!$A$6:$A$57,0),MATCH(Inventories!$A1620,Parameters!$B$4:$AL$4,0))</f>
        <v>15</v>
      </c>
      <c r="C1620" t="s">
        <v>338</v>
      </c>
      <c r="D1620" s="2"/>
      <c r="E1620" s="2"/>
      <c r="F1620" s="2"/>
      <c r="G1620" s="2"/>
      <c r="H1620" s="2"/>
      <c r="I1620" s="2"/>
      <c r="J1620" s="2"/>
      <c r="K1620" s="2"/>
      <c r="L1620" s="2"/>
    </row>
    <row r="1621" spans="1:12" customFormat="1" ht="16" x14ac:dyDescent="0.2">
      <c r="A1621" t="s">
        <v>346</v>
      </c>
      <c r="B1621" s="32">
        <f>INDEX(Parameters!$B$6:$AL$57,MATCH(Inventories!$B$1577,Parameters!$A$6:$A$57,0),MATCH(Inventories!$A1621,Parameters!$B$4:$AL$4,0))</f>
        <v>0</v>
      </c>
      <c r="C1621" t="s">
        <v>347</v>
      </c>
      <c r="D1621" s="2"/>
      <c r="E1621" s="2"/>
      <c r="F1621" s="2"/>
      <c r="G1621" s="2"/>
      <c r="H1621" s="2"/>
      <c r="I1621" s="2"/>
      <c r="J1621" s="2"/>
      <c r="K1621" s="2"/>
      <c r="L1621" s="2"/>
    </row>
    <row r="1622" spans="1:12" customFormat="1" ht="16" x14ac:dyDescent="0.2">
      <c r="A1622" t="s">
        <v>345</v>
      </c>
      <c r="B1622" s="32">
        <f>INDEX(Parameters!$B$6:$AL$57,MATCH(Inventories!$B$1577,Parameters!$A$6:$A$57,0),MATCH(Inventories!$A1622,Parameters!$B$4:$AL$4,0))</f>
        <v>0</v>
      </c>
      <c r="C1622" t="s">
        <v>347</v>
      </c>
      <c r="D1622" s="2"/>
      <c r="E1622" s="2"/>
      <c r="F1622" s="2"/>
      <c r="G1622" s="2"/>
      <c r="H1622" s="2"/>
      <c r="I1622" s="2"/>
      <c r="J1622" s="2"/>
      <c r="K1622" s="2"/>
      <c r="L1622" s="2"/>
    </row>
    <row r="1623" spans="1:12" customFormat="1" ht="16" x14ac:dyDescent="0.2">
      <c r="A1623" s="1" t="s">
        <v>10</v>
      </c>
      <c r="H1623" s="2"/>
    </row>
    <row r="1624" spans="1:12" x14ac:dyDescent="0.2">
      <c r="A1624" s="17" t="s">
        <v>11</v>
      </c>
      <c r="B1624" s="17" t="s">
        <v>12</v>
      </c>
      <c r="C1624" s="17" t="s">
        <v>3</v>
      </c>
      <c r="D1624" s="17" t="s">
        <v>13</v>
      </c>
      <c r="E1624" s="17" t="s">
        <v>8</v>
      </c>
      <c r="F1624" s="17" t="s">
        <v>6</v>
      </c>
      <c r="G1624" s="17" t="s">
        <v>5</v>
      </c>
      <c r="H1624" s="17" t="s">
        <v>153</v>
      </c>
      <c r="I1624" s="17" t="s">
        <v>181</v>
      </c>
      <c r="J1624" s="17" t="s">
        <v>182</v>
      </c>
      <c r="K1624" s="17" t="s">
        <v>183</v>
      </c>
      <c r="L1624" s="17" t="s">
        <v>184</v>
      </c>
    </row>
    <row r="1625" spans="1:12" customFormat="1" ht="16" x14ac:dyDescent="0.2">
      <c r="A1625" s="22" t="s">
        <v>303</v>
      </c>
      <c r="B1625">
        <v>1</v>
      </c>
      <c r="C1625" t="s">
        <v>18</v>
      </c>
      <c r="D1625" t="s">
        <v>213</v>
      </c>
      <c r="E1625" t="s">
        <v>17</v>
      </c>
      <c r="F1625" t="s">
        <v>19</v>
      </c>
      <c r="G1625" t="s">
        <v>1</v>
      </c>
      <c r="H1625" s="2"/>
    </row>
    <row r="1626" spans="1:12" customFormat="1" ht="16" x14ac:dyDescent="0.2">
      <c r="A1626" s="2" t="s">
        <v>160</v>
      </c>
      <c r="B1626" s="19">
        <f>1/120</f>
        <v>8.3333333333333332E-3</v>
      </c>
      <c r="C1626" s="4" t="s">
        <v>18</v>
      </c>
      <c r="E1626" s="4" t="s">
        <v>9</v>
      </c>
      <c r="F1626" s="4" t="s">
        <v>23</v>
      </c>
      <c r="G1626" s="2" t="s">
        <v>161</v>
      </c>
      <c r="H1626" s="2"/>
    </row>
    <row r="1627" spans="1:12" customFormat="1" ht="16" x14ac:dyDescent="0.2">
      <c r="A1627" t="s">
        <v>189</v>
      </c>
      <c r="B1627" s="3">
        <f>(B1619/B1589)/(B1592/1000)</f>
        <v>3.3671399594320486E-5</v>
      </c>
      <c r="C1627" t="s">
        <v>114</v>
      </c>
      <c r="E1627" t="s">
        <v>9</v>
      </c>
      <c r="F1627" t="s">
        <v>23</v>
      </c>
      <c r="G1627" t="s">
        <v>190</v>
      </c>
      <c r="H1627" s="2"/>
    </row>
    <row r="1628" spans="1:12" customFormat="1" ht="16" x14ac:dyDescent="0.2">
      <c r="A1628" t="s">
        <v>185</v>
      </c>
      <c r="B1628" s="3">
        <f>(B1618/B1589)/(B1592/1000)</f>
        <v>5.0709939148073028E-6</v>
      </c>
      <c r="C1628" t="s">
        <v>114</v>
      </c>
      <c r="E1628" t="s">
        <v>9</v>
      </c>
      <c r="F1628" t="s">
        <v>23</v>
      </c>
      <c r="G1628" t="s">
        <v>186</v>
      </c>
      <c r="H1628" s="2"/>
    </row>
    <row r="1629" spans="1:12" customFormat="1" ht="16" x14ac:dyDescent="0.2">
      <c r="A1629" t="s">
        <v>187</v>
      </c>
      <c r="B1629" s="3">
        <f>(B1620/B1589)/(B1592/1000)</f>
        <v>3.0425963488843818E-6</v>
      </c>
      <c r="C1629" t="s">
        <v>114</v>
      </c>
      <c r="E1629" t="s">
        <v>9</v>
      </c>
      <c r="F1629" t="s">
        <v>23</v>
      </c>
      <c r="G1629" t="s">
        <v>188</v>
      </c>
      <c r="H1629" s="2"/>
    </row>
    <row r="1630" spans="1:12" customFormat="1" ht="16" x14ac:dyDescent="0.2">
      <c r="A1630" t="s">
        <v>196</v>
      </c>
      <c r="B1630" s="3">
        <f>(B1601/B1589)/(B1592/1000)</f>
        <v>6.6125760649087223E-5</v>
      </c>
      <c r="C1630" t="s">
        <v>18</v>
      </c>
      <c r="E1630" t="s">
        <v>9</v>
      </c>
      <c r="F1630" t="s">
        <v>23</v>
      </c>
      <c r="G1630" t="s">
        <v>197</v>
      </c>
      <c r="H1630" s="2"/>
      <c r="I1630">
        <v>5</v>
      </c>
      <c r="J1630">
        <f t="shared" ref="J1630:J1633" si="2">B1630</f>
        <v>6.6125760649087223E-5</v>
      </c>
      <c r="K1630" s="3">
        <f>(B1602/B1591)/(B1594/1000)</f>
        <v>2.3076923076923076E-5</v>
      </c>
      <c r="L1630" s="3">
        <f>(B1603/B1590)/(B1593/1000)</f>
        <v>3.050847457627119E-4</v>
      </c>
    </row>
    <row r="1631" spans="1:12" customFormat="1" ht="16" x14ac:dyDescent="0.2">
      <c r="A1631" t="s">
        <v>147</v>
      </c>
      <c r="B1631" s="3">
        <f>(B1595/B1589)/(B1592/1000)</f>
        <v>3.0425963488843814E-5</v>
      </c>
      <c r="C1631" t="s">
        <v>114</v>
      </c>
      <c r="E1631" t="s">
        <v>9</v>
      </c>
      <c r="F1631" t="s">
        <v>23</v>
      </c>
      <c r="G1631" t="s">
        <v>148</v>
      </c>
      <c r="H1631" s="2"/>
      <c r="I1631">
        <v>5</v>
      </c>
      <c r="J1631">
        <f t="shared" si="2"/>
        <v>3.0425963488843814E-5</v>
      </c>
      <c r="K1631" s="3">
        <f>(B1596/B1591)/(B1594/1000)</f>
        <v>6.4102564102564099E-6</v>
      </c>
      <c r="L1631" s="3">
        <f>(B1597/B1590)/(B1593/1000)</f>
        <v>2.033898305084746E-4</v>
      </c>
    </row>
    <row r="1632" spans="1:12" customFormat="1" ht="16" x14ac:dyDescent="0.2">
      <c r="A1632" t="s">
        <v>113</v>
      </c>
      <c r="B1632" s="3">
        <f>(B1610/B1589)/(B1592/1000)</f>
        <v>1.2170385395537527E-5</v>
      </c>
      <c r="C1632" t="s">
        <v>114</v>
      </c>
      <c r="E1632" t="s">
        <v>8</v>
      </c>
      <c r="F1632" t="s">
        <v>23</v>
      </c>
      <c r="G1632" t="s">
        <v>115</v>
      </c>
      <c r="H1632" s="2"/>
      <c r="I1632">
        <v>5</v>
      </c>
      <c r="J1632">
        <f t="shared" si="2"/>
        <v>1.2170385395537527E-5</v>
      </c>
      <c r="K1632" s="3">
        <f>(B1611/B1591)/(B1594/1000)</f>
        <v>2.5641025641025644E-6</v>
      </c>
      <c r="L1632" s="3">
        <f>(B1612/B1590)/(B1593/1000)</f>
        <v>7.2033898305084757E-5</v>
      </c>
    </row>
    <row r="1633" spans="1:12" customFormat="1" ht="16" x14ac:dyDescent="0.2">
      <c r="A1633" t="s">
        <v>191</v>
      </c>
      <c r="B1633" s="3">
        <f>(B1604/B1589)/(B1592/1000)</f>
        <v>1.0547667342799189E-5</v>
      </c>
      <c r="C1633" s="2" t="s">
        <v>114</v>
      </c>
      <c r="E1633" t="s">
        <v>142</v>
      </c>
      <c r="F1633" t="s">
        <v>23</v>
      </c>
      <c r="G1633" t="s">
        <v>192</v>
      </c>
      <c r="H1633" s="2"/>
      <c r="I1633">
        <v>5</v>
      </c>
      <c r="J1633">
        <f t="shared" si="2"/>
        <v>1.0547667342799189E-5</v>
      </c>
      <c r="K1633" s="3">
        <f>(B1605/B1591)/(B1594/1000)</f>
        <v>4.4871794871794869E-6</v>
      </c>
      <c r="L1633" s="3">
        <f>(B1606/B1590)/(B1593/1000)</f>
        <v>5.338983050847458E-5</v>
      </c>
    </row>
    <row r="1634" spans="1:12" customFormat="1" ht="16" x14ac:dyDescent="0.2">
      <c r="H1634" s="2"/>
    </row>
    <row r="1635" spans="1:12" x14ac:dyDescent="0.2">
      <c r="A1635" s="17" t="s">
        <v>2</v>
      </c>
      <c r="B1635" s="17" t="s">
        <v>273</v>
      </c>
    </row>
    <row r="1636" spans="1:12" customFormat="1" ht="16" x14ac:dyDescent="0.2">
      <c r="A1636" t="s">
        <v>153</v>
      </c>
      <c r="B1636" t="s">
        <v>252</v>
      </c>
      <c r="H1636" s="2"/>
    </row>
    <row r="1637" spans="1:12" customFormat="1" ht="16" x14ac:dyDescent="0.2">
      <c r="A1637" t="s">
        <v>200</v>
      </c>
      <c r="B1637" t="s">
        <v>201</v>
      </c>
      <c r="H1637" s="2"/>
    </row>
    <row r="1638" spans="1:12" customFormat="1" ht="16" x14ac:dyDescent="0.2">
      <c r="A1638" t="s">
        <v>3</v>
      </c>
      <c r="B1638" t="s">
        <v>18</v>
      </c>
      <c r="H1638" s="2"/>
    </row>
    <row r="1639" spans="1:12" customFormat="1" ht="16" x14ac:dyDescent="0.2">
      <c r="A1639" t="s">
        <v>4</v>
      </c>
      <c r="B1639">
        <v>1</v>
      </c>
      <c r="H1639" s="2"/>
    </row>
    <row r="1640" spans="1:12" customFormat="1" ht="16" x14ac:dyDescent="0.2">
      <c r="A1640" t="s">
        <v>5</v>
      </c>
      <c r="B1640" t="s">
        <v>1</v>
      </c>
      <c r="H1640" s="2"/>
    </row>
    <row r="1641" spans="1:12" customFormat="1" ht="16" x14ac:dyDescent="0.2">
      <c r="A1641" t="s">
        <v>206</v>
      </c>
      <c r="B1641" t="s">
        <v>207</v>
      </c>
      <c r="H1641" s="2"/>
    </row>
    <row r="1642" spans="1:12" customFormat="1" ht="16" x14ac:dyDescent="0.2">
      <c r="A1642" t="s">
        <v>6</v>
      </c>
      <c r="B1642" t="s">
        <v>7</v>
      </c>
      <c r="H1642" s="2"/>
    </row>
    <row r="1643" spans="1:12" customFormat="1" ht="16" x14ac:dyDescent="0.2">
      <c r="A1643" t="s">
        <v>8</v>
      </c>
      <c r="B1643" t="s">
        <v>17</v>
      </c>
      <c r="H1643" s="2"/>
    </row>
    <row r="1644" spans="1:12" customFormat="1" ht="16" x14ac:dyDescent="0.2">
      <c r="A1644" t="s">
        <v>354</v>
      </c>
      <c r="B1644" s="2">
        <f>INDEX(Parameters!$B$6:$AL$57,MATCH(Inventories!$B$1635,Parameters!$A$6:$A$57,0),MATCH(Inventories!$A1644,Parameters!$B$4:$AL$4,0))</f>
        <v>308</v>
      </c>
      <c r="C1644" t="s">
        <v>314</v>
      </c>
      <c r="D1644" s="2"/>
      <c r="E1644" s="2"/>
      <c r="F1644" s="2"/>
      <c r="G1644" s="2"/>
      <c r="H1644" s="2"/>
      <c r="I1644" s="2"/>
      <c r="J1644" s="2"/>
      <c r="K1644" s="2"/>
      <c r="L1644" s="2"/>
    </row>
    <row r="1645" spans="1:12" customFormat="1" ht="16" x14ac:dyDescent="0.2">
      <c r="A1645" t="s">
        <v>355</v>
      </c>
      <c r="B1645" s="2">
        <f>INDEX(Parameters!$B$6:$AL$57,MATCH(Inventories!$B$1635,Parameters!$A$6:$A$57,0),MATCH(Inventories!$A1645,Parameters!$B$4:$AL$4,0))</f>
        <v>155</v>
      </c>
      <c r="C1645" t="s">
        <v>314</v>
      </c>
      <c r="D1645" s="2"/>
      <c r="E1645" s="2"/>
      <c r="F1645" s="2"/>
      <c r="G1645" s="2"/>
      <c r="H1645" s="2"/>
      <c r="I1645" s="2"/>
      <c r="J1645" s="2"/>
      <c r="K1645" s="2"/>
      <c r="L1645" s="2"/>
    </row>
    <row r="1646" spans="1:12" customFormat="1" ht="16" x14ac:dyDescent="0.2">
      <c r="A1646" t="s">
        <v>356</v>
      </c>
      <c r="B1646" s="2">
        <f>INDEX(Parameters!$B$6:$AL$57,MATCH(Inventories!$B$1635,Parameters!$A$6:$A$57,0),MATCH(Inventories!$A1646,Parameters!$B$4:$AL$4,0))</f>
        <v>485</v>
      </c>
      <c r="C1646" t="s">
        <v>314</v>
      </c>
      <c r="D1646" s="2"/>
      <c r="E1646" s="2"/>
      <c r="F1646" s="2"/>
      <c r="G1646" s="2"/>
      <c r="H1646" s="2"/>
      <c r="I1646" s="2"/>
      <c r="J1646" s="2"/>
      <c r="K1646" s="2"/>
      <c r="L1646" s="2"/>
    </row>
    <row r="1647" spans="1:12" customFormat="1" ht="16" x14ac:dyDescent="0.2">
      <c r="A1647" t="s">
        <v>318</v>
      </c>
      <c r="B1647" s="24">
        <f>INDEX(Parameters!$B$6:$AL$57,MATCH(Inventories!$B$1635,Parameters!$A$6:$A$57,0),MATCH(Inventories!$A1647,Parameters!$B$4:$AL$4,0))</f>
        <v>1000000</v>
      </c>
      <c r="C1647" t="s">
        <v>315</v>
      </c>
      <c r="D1647" s="2"/>
      <c r="E1647" s="2"/>
      <c r="F1647" s="2"/>
      <c r="G1647" s="2"/>
      <c r="H1647" s="2"/>
      <c r="I1647" s="2"/>
      <c r="J1647" s="2"/>
      <c r="K1647" s="2"/>
      <c r="L1647" s="2"/>
    </row>
    <row r="1648" spans="1:12" customFormat="1" ht="16" x14ac:dyDescent="0.2">
      <c r="A1648" t="s">
        <v>319</v>
      </c>
      <c r="B1648" s="24">
        <f>INDEX(Parameters!$B$6:$AL$57,MATCH(Inventories!$B$1635,Parameters!$A$6:$A$57,0),MATCH(Inventories!$A1648,Parameters!$B$4:$AL$4,0))</f>
        <v>500000</v>
      </c>
      <c r="C1648" t="s">
        <v>315</v>
      </c>
      <c r="D1648" s="2"/>
      <c r="E1648" s="2"/>
      <c r="F1648" s="2"/>
      <c r="G1648" s="2"/>
      <c r="H1648" s="2"/>
      <c r="I1648" s="2"/>
      <c r="J1648" s="2"/>
      <c r="K1648" s="2"/>
      <c r="L1648" s="2"/>
    </row>
    <row r="1649" spans="1:12" customFormat="1" ht="16" x14ac:dyDescent="0.2">
      <c r="A1649" t="s">
        <v>320</v>
      </c>
      <c r="B1649" s="24">
        <f>INDEX(Parameters!$B$6:$AL$57,MATCH(Inventories!$B$1635,Parameters!$A$6:$A$57,0),MATCH(Inventories!$A1649,Parameters!$B$4:$AL$4,0))</f>
        <v>1200000</v>
      </c>
      <c r="C1649" t="s">
        <v>315</v>
      </c>
      <c r="D1649" s="2"/>
      <c r="E1649" s="2"/>
      <c r="F1649" s="2"/>
      <c r="G1649" s="2"/>
      <c r="H1649" s="2"/>
      <c r="I1649" s="2"/>
      <c r="J1649" s="2"/>
      <c r="K1649" s="2"/>
      <c r="L1649" s="2"/>
    </row>
    <row r="1650" spans="1:12" customFormat="1" ht="16" x14ac:dyDescent="0.2">
      <c r="A1650" t="s">
        <v>321</v>
      </c>
      <c r="B1650" s="2">
        <f>INDEX(Parameters!$B$6:$AL$57,MATCH(Inventories!$B$1635,Parameters!$A$6:$A$57,0),MATCH(Inventories!$A1650,Parameters!$B$4:$AL$4,0))</f>
        <v>7530</v>
      </c>
      <c r="C1650" t="s">
        <v>316</v>
      </c>
      <c r="D1650" s="2"/>
      <c r="E1650" s="2"/>
      <c r="F1650" s="2"/>
      <c r="G1650" s="2"/>
      <c r="H1650" s="2"/>
      <c r="I1650" s="2"/>
      <c r="J1650" s="2"/>
      <c r="K1650" s="2"/>
      <c r="L1650" s="2"/>
    </row>
    <row r="1651" spans="1:12" customFormat="1" ht="16" x14ac:dyDescent="0.2">
      <c r="A1651" t="s">
        <v>322</v>
      </c>
      <c r="B1651" s="2">
        <f>INDEX(Parameters!$B$6:$AL$57,MATCH(Inventories!$B$1635,Parameters!$A$6:$A$57,0),MATCH(Inventories!$A1651,Parameters!$B$4:$AL$4,0))</f>
        <v>3600</v>
      </c>
      <c r="C1651" t="s">
        <v>316</v>
      </c>
      <c r="D1651" s="2"/>
      <c r="E1651" s="2"/>
      <c r="F1651" s="2"/>
      <c r="G1651" s="2"/>
      <c r="H1651" s="2"/>
      <c r="I1651" s="2"/>
      <c r="J1651" s="2"/>
      <c r="K1651" s="2"/>
      <c r="L1651" s="2"/>
    </row>
    <row r="1652" spans="1:12" customFormat="1" ht="16" x14ac:dyDescent="0.2">
      <c r="A1652" t="s">
        <v>323</v>
      </c>
      <c r="B1652" s="2">
        <f>INDEX(Parameters!$B$6:$AL$57,MATCH(Inventories!$B$1635,Parameters!$A$6:$A$57,0),MATCH(Inventories!$A1652,Parameters!$B$4:$AL$4,0))</f>
        <v>10315</v>
      </c>
      <c r="C1652" t="s">
        <v>316</v>
      </c>
      <c r="D1652" s="2"/>
      <c r="E1652" s="2"/>
      <c r="F1652" s="2"/>
      <c r="G1652" s="2"/>
      <c r="H1652" s="2"/>
      <c r="I1652" s="2"/>
      <c r="J1652" s="2"/>
      <c r="K1652" s="2"/>
      <c r="L1652" s="2"/>
    </row>
    <row r="1653" spans="1:12" customFormat="1" ht="16" x14ac:dyDescent="0.2">
      <c r="A1653" t="s">
        <v>339</v>
      </c>
      <c r="B1653" s="2">
        <f>INDEX(Parameters!$B$6:$AL$57,MATCH(Inventories!$B$1635,Parameters!$A$6:$A$57,0),MATCH(Inventories!$A1653,Parameters!$B$4:$AL$4,0))</f>
        <v>0</v>
      </c>
      <c r="C1653" t="s">
        <v>338</v>
      </c>
      <c r="D1653" s="2"/>
      <c r="E1653" s="2"/>
      <c r="F1653" s="2"/>
      <c r="G1653" s="2"/>
      <c r="H1653" s="2"/>
      <c r="I1653" s="2"/>
      <c r="J1653" s="2"/>
      <c r="K1653" s="2"/>
      <c r="L1653" s="2"/>
    </row>
    <row r="1654" spans="1:12" customFormat="1" ht="16" x14ac:dyDescent="0.2">
      <c r="A1654" t="s">
        <v>340</v>
      </c>
      <c r="B1654" s="2">
        <f>INDEX(Parameters!$B$6:$AL$57,MATCH(Inventories!$B$1635,Parameters!$A$6:$A$57,0),MATCH(Inventories!$A1654,Parameters!$B$4:$AL$4,0))</f>
        <v>0</v>
      </c>
      <c r="C1654" t="s">
        <v>338</v>
      </c>
      <c r="D1654" s="2"/>
      <c r="E1654" s="2"/>
      <c r="F1654" s="2"/>
      <c r="G1654" s="2"/>
      <c r="H1654" s="2"/>
      <c r="I1654" s="2"/>
      <c r="J1654" s="2"/>
      <c r="K1654" s="2"/>
      <c r="L1654" s="2"/>
    </row>
    <row r="1655" spans="1:12" customFormat="1" ht="16" x14ac:dyDescent="0.2">
      <c r="A1655" t="s">
        <v>341</v>
      </c>
      <c r="B1655" s="2">
        <f>INDEX(Parameters!$B$6:$AL$57,MATCH(Inventories!$B$1635,Parameters!$A$6:$A$57,0),MATCH(Inventories!$A1655,Parameters!$B$4:$AL$4,0))</f>
        <v>0</v>
      </c>
      <c r="C1655" t="s">
        <v>338</v>
      </c>
      <c r="D1655" s="2"/>
      <c r="E1655" s="2"/>
      <c r="F1655" s="2"/>
      <c r="G1655" s="2"/>
      <c r="H1655" s="2"/>
      <c r="I1655" s="2"/>
      <c r="J1655" s="2"/>
      <c r="K1655" s="2"/>
      <c r="L1655" s="2"/>
    </row>
    <row r="1656" spans="1:12" customFormat="1" ht="16" x14ac:dyDescent="0.2">
      <c r="A1656" t="s">
        <v>342</v>
      </c>
      <c r="B1656" s="2">
        <f>INDEX(Parameters!$B$6:$AL$57,MATCH(Inventories!$B$1635,Parameters!$A$6:$A$57,0),MATCH(Inventories!$A1656,Parameters!$B$4:$AL$4,0))</f>
        <v>1040</v>
      </c>
      <c r="C1656" t="s">
        <v>338</v>
      </c>
      <c r="D1656" s="2"/>
      <c r="E1656" s="2"/>
      <c r="F1656" s="2"/>
      <c r="G1656" s="2"/>
      <c r="H1656" s="2"/>
      <c r="I1656" s="2"/>
      <c r="J1656" s="2"/>
      <c r="K1656" s="2"/>
      <c r="L1656" s="2"/>
    </row>
    <row r="1657" spans="1:12" customFormat="1" ht="16" x14ac:dyDescent="0.2">
      <c r="A1657" t="s">
        <v>343</v>
      </c>
      <c r="B1657" s="2">
        <f>INDEX(Parameters!$B$6:$AL$57,MATCH(Inventories!$B$1635,Parameters!$A$6:$A$57,0),MATCH(Inventories!$A1657,Parameters!$B$4:$AL$4,0))</f>
        <v>610</v>
      </c>
      <c r="C1657" t="s">
        <v>338</v>
      </c>
      <c r="D1657" s="2"/>
      <c r="E1657" s="2"/>
      <c r="F1657" s="2"/>
      <c r="G1657" s="2"/>
      <c r="H1657" s="2"/>
      <c r="I1657" s="2"/>
      <c r="J1657" s="2"/>
      <c r="K1657" s="2"/>
      <c r="L1657" s="2"/>
    </row>
    <row r="1658" spans="1:12" customFormat="1" ht="16" x14ac:dyDescent="0.2">
      <c r="A1658" t="s">
        <v>344</v>
      </c>
      <c r="B1658" s="2">
        <f>INDEX(Parameters!$B$6:$AL$57,MATCH(Inventories!$B$1635,Parameters!$A$6:$A$57,0),MATCH(Inventories!$A1658,Parameters!$B$4:$AL$4,0))</f>
        <v>1230</v>
      </c>
      <c r="C1658" t="s">
        <v>338</v>
      </c>
      <c r="D1658" s="2"/>
      <c r="E1658" s="2"/>
      <c r="F1658" s="2"/>
      <c r="G1658" s="2"/>
      <c r="H1658" s="2"/>
      <c r="I1658" s="2"/>
      <c r="J1658" s="2"/>
      <c r="K1658" s="2"/>
      <c r="L1658" s="2"/>
    </row>
    <row r="1659" spans="1:12" customFormat="1" ht="16" x14ac:dyDescent="0.2">
      <c r="A1659" t="s">
        <v>335</v>
      </c>
      <c r="B1659" s="2">
        <f>INDEX(Parameters!$B$6:$AL$57,MATCH(Inventories!$B$1635,Parameters!$A$6:$A$57,0),MATCH(Inventories!$A1659,Parameters!$B$4:$AL$4,0))</f>
        <v>123</v>
      </c>
      <c r="C1659" t="s">
        <v>338</v>
      </c>
      <c r="D1659" s="2"/>
      <c r="E1659" s="2"/>
      <c r="F1659" s="2"/>
      <c r="G1659" s="2"/>
      <c r="H1659" s="2"/>
      <c r="I1659" s="2"/>
      <c r="J1659" s="2"/>
      <c r="K1659" s="2"/>
      <c r="L1659" s="2"/>
    </row>
    <row r="1660" spans="1:12" customFormat="1" ht="16" x14ac:dyDescent="0.2">
      <c r="A1660" t="s">
        <v>336</v>
      </c>
      <c r="B1660" s="2">
        <f>INDEX(Parameters!$B$6:$AL$57,MATCH(Inventories!$B$1635,Parameters!$A$6:$A$57,0),MATCH(Inventories!$A1660,Parameters!$B$4:$AL$4,0))</f>
        <v>77</v>
      </c>
      <c r="C1660" t="s">
        <v>338</v>
      </c>
      <c r="D1660" s="2"/>
      <c r="E1660" s="2"/>
      <c r="F1660" s="2"/>
      <c r="G1660" s="2"/>
      <c r="H1660" s="2"/>
      <c r="I1660" s="2"/>
      <c r="J1660" s="2"/>
      <c r="K1660" s="2"/>
      <c r="L1660" s="2"/>
    </row>
    <row r="1661" spans="1:12" customFormat="1" ht="16" x14ac:dyDescent="0.2">
      <c r="A1661" t="s">
        <v>337</v>
      </c>
      <c r="B1661" s="2">
        <f>INDEX(Parameters!$B$6:$AL$57,MATCH(Inventories!$B$1635,Parameters!$A$6:$A$57,0),MATCH(Inventories!$A1661,Parameters!$B$4:$AL$4,0))</f>
        <v>155</v>
      </c>
      <c r="C1661" t="s">
        <v>338</v>
      </c>
      <c r="D1661" s="2"/>
      <c r="E1661" s="2"/>
      <c r="F1661" s="2"/>
      <c r="G1661" s="2"/>
      <c r="H1661" s="2"/>
      <c r="I1661" s="2"/>
      <c r="J1661" s="2"/>
      <c r="K1661" s="2"/>
      <c r="L1661" s="2"/>
    </row>
    <row r="1662" spans="1:12" customFormat="1" ht="16" x14ac:dyDescent="0.2">
      <c r="A1662" t="s">
        <v>324</v>
      </c>
      <c r="B1662" s="2">
        <f>INDEX(Parameters!$B$6:$AL$57,MATCH(Inventories!$B$1635,Parameters!$A$6:$A$57,0),MATCH(Inventories!$A1662,Parameters!$B$4:$AL$4,0))</f>
        <v>0</v>
      </c>
      <c r="C1662" t="s">
        <v>317</v>
      </c>
      <c r="D1662" s="2"/>
      <c r="E1662" s="2"/>
      <c r="F1662" s="2"/>
      <c r="G1662" s="2"/>
      <c r="H1662" s="2"/>
      <c r="I1662" s="2"/>
      <c r="J1662" s="2"/>
      <c r="K1662" s="2"/>
      <c r="L1662" s="2"/>
    </row>
    <row r="1663" spans="1:12" customFormat="1" ht="16" x14ac:dyDescent="0.2">
      <c r="A1663" t="s">
        <v>325</v>
      </c>
      <c r="B1663" s="2">
        <f>INDEX(Parameters!$B$6:$AL$57,MATCH(Inventories!$B$1635,Parameters!$A$6:$A$57,0),MATCH(Inventories!$A1663,Parameters!$B$4:$AL$4,0))</f>
        <v>0</v>
      </c>
      <c r="C1663" t="s">
        <v>317</v>
      </c>
      <c r="D1663" s="2"/>
      <c r="E1663" s="2"/>
      <c r="F1663" s="2"/>
      <c r="G1663" s="2"/>
      <c r="H1663" s="2"/>
      <c r="I1663" s="2"/>
      <c r="J1663" s="2"/>
      <c r="K1663" s="2"/>
      <c r="L1663" s="2"/>
    </row>
    <row r="1664" spans="1:12" customFormat="1" ht="16" x14ac:dyDescent="0.2">
      <c r="A1664" t="s">
        <v>326</v>
      </c>
      <c r="B1664" s="2">
        <f>INDEX(Parameters!$B$6:$AL$57,MATCH(Inventories!$B$1635,Parameters!$A$6:$A$57,0),MATCH(Inventories!$A1664,Parameters!$B$4:$AL$4,0))</f>
        <v>0</v>
      </c>
      <c r="C1664" t="s">
        <v>317</v>
      </c>
      <c r="D1664" s="2"/>
      <c r="E1664" s="2"/>
      <c r="F1664" s="2"/>
      <c r="G1664" s="2"/>
      <c r="H1664" s="2"/>
      <c r="I1664" s="2"/>
      <c r="J1664" s="2"/>
      <c r="K1664" s="2"/>
      <c r="L1664" s="2"/>
    </row>
    <row r="1665" spans="1:12" customFormat="1" ht="16" x14ac:dyDescent="0.2">
      <c r="A1665" t="s">
        <v>332</v>
      </c>
      <c r="B1665" s="2">
        <f>INDEX(Parameters!$B$6:$AL$57,MATCH(Inventories!$B$1635,Parameters!$A$6:$A$57,0),MATCH(Inventories!$A1665,Parameters!$B$4:$AL$4,0))</f>
        <v>0</v>
      </c>
      <c r="C1665" t="s">
        <v>8</v>
      </c>
      <c r="D1665" s="2"/>
      <c r="E1665" s="2"/>
      <c r="F1665" s="2"/>
      <c r="G1665" s="2"/>
      <c r="H1665" s="2"/>
      <c r="I1665" s="2"/>
      <c r="J1665" s="2"/>
      <c r="K1665" s="2"/>
      <c r="L1665" s="2"/>
    </row>
    <row r="1666" spans="1:12" customFormat="1" ht="16" x14ac:dyDescent="0.2">
      <c r="A1666" t="s">
        <v>333</v>
      </c>
      <c r="B1666" s="2">
        <f>INDEX(Parameters!$B$6:$AL$57,MATCH(Inventories!$B$1635,Parameters!$A$6:$A$57,0),MATCH(Inventories!$A1666,Parameters!$B$4:$AL$4,0))</f>
        <v>0</v>
      </c>
      <c r="C1666" t="s">
        <v>8</v>
      </c>
      <c r="D1666" s="2"/>
      <c r="E1666" s="2"/>
      <c r="F1666" s="2"/>
      <c r="G1666" s="2"/>
      <c r="H1666" s="2"/>
      <c r="I1666" s="2"/>
      <c r="J1666" s="2"/>
      <c r="K1666" s="2"/>
      <c r="L1666" s="2"/>
    </row>
    <row r="1667" spans="1:12" customFormat="1" ht="16" x14ac:dyDescent="0.2">
      <c r="A1667" t="s">
        <v>334</v>
      </c>
      <c r="B1667" s="2">
        <f>INDEX(Parameters!$B$6:$AL$57,MATCH(Inventories!$B$1635,Parameters!$A$6:$A$57,0),MATCH(Inventories!$A1667,Parameters!$B$4:$AL$4,0))</f>
        <v>0</v>
      </c>
      <c r="C1667" t="s">
        <v>8</v>
      </c>
      <c r="D1667" s="2"/>
      <c r="E1667" s="2"/>
      <c r="F1667" s="2"/>
      <c r="G1667" s="2"/>
      <c r="H1667" s="2"/>
      <c r="I1667" s="2"/>
      <c r="J1667" s="2"/>
      <c r="K1667" s="2"/>
      <c r="L1667" s="2"/>
    </row>
    <row r="1668" spans="1:12" customFormat="1" ht="16" x14ac:dyDescent="0.2">
      <c r="A1668" t="s">
        <v>348</v>
      </c>
      <c r="B1668" s="2">
        <f>INDEX(Parameters!$B$6:$AL$57,MATCH(Inventories!$B$1635,Parameters!$A$6:$A$57,0),MATCH(Inventories!$A1668,Parameters!$B$4:$AL$4,0))</f>
        <v>0</v>
      </c>
      <c r="C1668" t="s">
        <v>314</v>
      </c>
      <c r="D1668" s="2"/>
      <c r="E1668" s="2"/>
      <c r="F1668" s="2"/>
      <c r="G1668" s="2"/>
      <c r="H1668" s="2"/>
      <c r="I1668" s="2"/>
      <c r="J1668" s="2"/>
      <c r="K1668" s="2"/>
      <c r="L1668" s="2"/>
    </row>
    <row r="1669" spans="1:12" customFormat="1" ht="16" x14ac:dyDescent="0.2">
      <c r="A1669" t="s">
        <v>349</v>
      </c>
      <c r="B1669" s="2">
        <f>INDEX(Parameters!$B$6:$AL$57,MATCH(Inventories!$B$1635,Parameters!$A$6:$A$57,0),MATCH(Inventories!$A1669,Parameters!$B$4:$AL$4,0))</f>
        <v>0</v>
      </c>
      <c r="C1669" t="s">
        <v>314</v>
      </c>
      <c r="D1669" s="2"/>
      <c r="E1669" s="12"/>
      <c r="F1669" s="2"/>
      <c r="G1669" s="2"/>
      <c r="H1669" s="2"/>
      <c r="I1669" s="2"/>
      <c r="J1669" s="2"/>
      <c r="K1669" s="2"/>
      <c r="L1669" s="2"/>
    </row>
    <row r="1670" spans="1:12" customFormat="1" ht="16" x14ac:dyDescent="0.2">
      <c r="A1670" t="s">
        <v>350</v>
      </c>
      <c r="B1670" s="2">
        <f>INDEX(Parameters!$B$6:$AL$57,MATCH(Inventories!$B$1635,Parameters!$A$6:$A$57,0),MATCH(Inventories!$A1670,Parameters!$B$4:$AL$4,0))</f>
        <v>0</v>
      </c>
      <c r="C1670" t="s">
        <v>314</v>
      </c>
      <c r="D1670" s="2"/>
      <c r="E1670" s="2"/>
      <c r="F1670" s="2"/>
      <c r="G1670" s="2"/>
      <c r="H1670" s="2"/>
      <c r="I1670" s="2"/>
      <c r="J1670" s="2"/>
      <c r="K1670" s="2"/>
      <c r="L1670" s="2"/>
    </row>
    <row r="1671" spans="1:12" customFormat="1" ht="16" x14ac:dyDescent="0.2">
      <c r="A1671" t="s">
        <v>351</v>
      </c>
      <c r="B1671" s="2">
        <f>INDEX(Parameters!$B$6:$AL$57,MATCH(Inventories!$B$1635,Parameters!$A$6:$A$57,0),MATCH(Inventories!$A1671,Parameters!$B$4:$AL$4,0))</f>
        <v>0</v>
      </c>
      <c r="C1671" t="s">
        <v>8</v>
      </c>
      <c r="D1671" s="2"/>
      <c r="E1671" s="2"/>
      <c r="F1671" s="2"/>
      <c r="G1671" s="2"/>
      <c r="H1671" s="2"/>
      <c r="I1671" s="2"/>
      <c r="J1671" s="2"/>
      <c r="K1671" s="2"/>
      <c r="L1671" s="2"/>
    </row>
    <row r="1672" spans="1:12" customFormat="1" ht="16" x14ac:dyDescent="0.2">
      <c r="A1672" t="s">
        <v>352</v>
      </c>
      <c r="B1672" s="2">
        <f>INDEX(Parameters!$B$6:$AL$57,MATCH(Inventories!$B$1635,Parameters!$A$6:$A$57,0),MATCH(Inventories!$A1672,Parameters!$B$4:$AL$4,0))</f>
        <v>0</v>
      </c>
      <c r="C1672" t="s">
        <v>8</v>
      </c>
      <c r="D1672" s="2"/>
      <c r="E1672" s="2"/>
      <c r="F1672" s="2"/>
      <c r="G1672" s="2"/>
      <c r="H1672" s="2"/>
      <c r="I1672" s="2"/>
      <c r="J1672" s="2"/>
      <c r="K1672" s="2"/>
      <c r="L1672" s="2"/>
    </row>
    <row r="1673" spans="1:12" customFormat="1" ht="16" x14ac:dyDescent="0.2">
      <c r="A1673" t="s">
        <v>353</v>
      </c>
      <c r="B1673" s="2">
        <f>INDEX(Parameters!$B$6:$AL$57,MATCH(Inventories!$B$1635,Parameters!$A$6:$A$57,0),MATCH(Inventories!$A1673,Parameters!$B$4:$AL$4,0))</f>
        <v>0</v>
      </c>
      <c r="C1673" t="s">
        <v>8</v>
      </c>
      <c r="D1673" s="2"/>
      <c r="E1673" s="2"/>
      <c r="F1673" s="2"/>
      <c r="G1673" s="2"/>
      <c r="H1673" s="2"/>
      <c r="I1673" s="2"/>
      <c r="J1673" s="2"/>
      <c r="K1673" s="2"/>
      <c r="L1673" s="2"/>
    </row>
    <row r="1674" spans="1:12" customFormat="1" ht="16" x14ac:dyDescent="0.2">
      <c r="A1674" t="s">
        <v>367</v>
      </c>
      <c r="B1674" s="2">
        <f>INDEX(Parameters!$B$6:$AL$57,MATCH(Inventories!$B$1635,Parameters!$A$6:$A$57,0),MATCH(Inventories!$A1674,Parameters!$B$4:$AL$4,0))</f>
        <v>0</v>
      </c>
      <c r="C1674" t="s">
        <v>338</v>
      </c>
      <c r="D1674" s="2"/>
      <c r="E1674" s="2"/>
      <c r="F1674" s="2"/>
      <c r="G1674" s="2"/>
      <c r="H1674" s="2"/>
      <c r="I1674" s="2"/>
      <c r="J1674" s="2"/>
      <c r="K1674" s="2"/>
      <c r="L1674" s="2"/>
    </row>
    <row r="1675" spans="1:12" customFormat="1" ht="16" x14ac:dyDescent="0.2">
      <c r="A1675" t="s">
        <v>368</v>
      </c>
      <c r="B1675" s="2">
        <f>INDEX(Parameters!$B$6:$AL$57,MATCH(Inventories!$B$1635,Parameters!$A$6:$A$57,0),MATCH(Inventories!$A1675,Parameters!$B$4:$AL$4,0))</f>
        <v>0</v>
      </c>
      <c r="C1675" t="s">
        <v>338</v>
      </c>
      <c r="D1675" s="2"/>
      <c r="E1675" s="2"/>
      <c r="F1675" s="2"/>
      <c r="G1675" s="2"/>
      <c r="H1675" s="2"/>
      <c r="I1675" s="2"/>
      <c r="J1675" s="2"/>
      <c r="K1675" s="2"/>
      <c r="L1675" s="2"/>
    </row>
    <row r="1676" spans="1:12" customFormat="1" ht="16" x14ac:dyDescent="0.2">
      <c r="A1676" t="s">
        <v>369</v>
      </c>
      <c r="B1676" s="2">
        <f>INDEX(Parameters!$B$6:$AL$57,MATCH(Inventories!$B$1635,Parameters!$A$6:$A$57,0),MATCH(Inventories!$A1676,Parameters!$B$4:$AL$4,0))</f>
        <v>0</v>
      </c>
      <c r="C1676" t="s">
        <v>338</v>
      </c>
      <c r="D1676" s="2"/>
      <c r="E1676" s="2"/>
      <c r="F1676" s="2"/>
      <c r="G1676" s="2"/>
      <c r="H1676" s="2"/>
      <c r="I1676" s="2"/>
      <c r="J1676" s="2"/>
      <c r="K1676" s="2"/>
      <c r="L1676" s="2"/>
    </row>
    <row r="1677" spans="1:12" customFormat="1" ht="16" x14ac:dyDescent="0.2">
      <c r="A1677" t="s">
        <v>370</v>
      </c>
      <c r="B1677" s="2">
        <f>INDEX(Parameters!$B$6:$AL$57,MATCH(Inventories!$B$1635,Parameters!$A$6:$A$57,0),MATCH(Inventories!$A1677,Parameters!$B$4:$AL$4,0))</f>
        <v>0</v>
      </c>
      <c r="C1677" t="s">
        <v>338</v>
      </c>
      <c r="D1677" s="2"/>
      <c r="E1677" s="2"/>
      <c r="F1677" s="2"/>
      <c r="G1677" s="2"/>
      <c r="H1677" s="2"/>
      <c r="I1677" s="2"/>
      <c r="J1677" s="2"/>
      <c r="K1677" s="2"/>
      <c r="L1677" s="2"/>
    </row>
    <row r="1678" spans="1:12" customFormat="1" ht="16" x14ac:dyDescent="0.2">
      <c r="A1678" t="s">
        <v>371</v>
      </c>
      <c r="B1678" s="2">
        <f>INDEX(Parameters!$B$6:$AL$57,MATCH(Inventories!$B$1635,Parameters!$A$6:$A$57,0),MATCH(Inventories!$A1678,Parameters!$B$4:$AL$4,0))</f>
        <v>0</v>
      </c>
      <c r="C1678" t="s">
        <v>338</v>
      </c>
      <c r="D1678" s="2"/>
      <c r="E1678" s="2"/>
      <c r="F1678" s="2"/>
      <c r="G1678" s="2"/>
      <c r="H1678" s="2"/>
      <c r="I1678" s="2"/>
      <c r="J1678" s="2"/>
      <c r="K1678" s="2"/>
      <c r="L1678" s="2"/>
    </row>
    <row r="1679" spans="1:12" customFormat="1" ht="16" x14ac:dyDescent="0.2">
      <c r="A1679" t="s">
        <v>346</v>
      </c>
      <c r="B1679" s="32">
        <f>INDEX(Parameters!$B$6:$AL$57,MATCH(Inventories!$B$1635,Parameters!$A$6:$A$57,0),MATCH(Inventories!$A1679,Parameters!$B$4:$AL$4,0))</f>
        <v>3.0144679000000001E-2</v>
      </c>
      <c r="C1679" t="s">
        <v>347</v>
      </c>
      <c r="D1679" s="2"/>
      <c r="E1679" s="2"/>
      <c r="F1679" s="2"/>
      <c r="G1679" s="2"/>
      <c r="H1679" s="2"/>
      <c r="I1679" s="2"/>
      <c r="J1679" s="2"/>
      <c r="K1679" s="2"/>
      <c r="L1679" s="2"/>
    </row>
    <row r="1680" spans="1:12" customFormat="1" ht="16" x14ac:dyDescent="0.2">
      <c r="A1680" t="s">
        <v>345</v>
      </c>
      <c r="B1680" s="32">
        <f>INDEX(Parameters!$B$6:$AL$57,MATCH(Inventories!$B$1635,Parameters!$A$6:$A$57,0),MATCH(Inventories!$A1680,Parameters!$B$4:$AL$4,0))</f>
        <v>4.0642500000000003E-4</v>
      </c>
      <c r="C1680" t="s">
        <v>347</v>
      </c>
      <c r="D1680" s="2"/>
      <c r="E1680" s="2"/>
      <c r="F1680" s="2"/>
      <c r="G1680" s="2"/>
      <c r="H1680" s="2"/>
      <c r="I1680" s="2"/>
      <c r="J1680" s="2"/>
      <c r="K1680" s="2"/>
      <c r="L1680" s="2"/>
    </row>
    <row r="1681" spans="1:12" customFormat="1" ht="16" x14ac:dyDescent="0.2">
      <c r="A1681" s="1" t="s">
        <v>10</v>
      </c>
      <c r="H1681" s="2"/>
    </row>
    <row r="1682" spans="1:12" x14ac:dyDescent="0.2">
      <c r="A1682" s="17" t="s">
        <v>11</v>
      </c>
      <c r="B1682" s="17" t="s">
        <v>12</v>
      </c>
      <c r="C1682" s="17" t="s">
        <v>3</v>
      </c>
      <c r="D1682" s="17" t="s">
        <v>13</v>
      </c>
      <c r="E1682" s="17" t="s">
        <v>8</v>
      </c>
      <c r="F1682" s="17" t="s">
        <v>6</v>
      </c>
      <c r="G1682" s="17" t="s">
        <v>5</v>
      </c>
      <c r="H1682" s="17" t="s">
        <v>153</v>
      </c>
      <c r="I1682" s="17" t="s">
        <v>181</v>
      </c>
      <c r="J1682" s="17" t="s">
        <v>182</v>
      </c>
      <c r="K1682" s="17" t="s">
        <v>183</v>
      </c>
      <c r="L1682" s="17" t="s">
        <v>184</v>
      </c>
    </row>
    <row r="1683" spans="1:12" customFormat="1" ht="16" x14ac:dyDescent="0.2">
      <c r="A1683" s="22" t="s">
        <v>273</v>
      </c>
      <c r="B1683">
        <v>1</v>
      </c>
      <c r="C1683" t="s">
        <v>18</v>
      </c>
      <c r="E1683" t="s">
        <v>17</v>
      </c>
      <c r="F1683" t="s">
        <v>19</v>
      </c>
      <c r="G1683" t="s">
        <v>1</v>
      </c>
      <c r="H1683" s="2"/>
    </row>
    <row r="1684" spans="1:12" customFormat="1" ht="16" x14ac:dyDescent="0.2">
      <c r="A1684" t="s">
        <v>256</v>
      </c>
      <c r="B1684">
        <f>1/47.5</f>
        <v>2.1052631578947368E-2</v>
      </c>
      <c r="C1684" t="s">
        <v>18</v>
      </c>
      <c r="E1684" t="s">
        <v>9</v>
      </c>
      <c r="F1684" t="s">
        <v>23</v>
      </c>
      <c r="G1684" t="s">
        <v>257</v>
      </c>
      <c r="H1684" s="2"/>
    </row>
    <row r="1685" spans="1:12" customFormat="1" ht="16" x14ac:dyDescent="0.2">
      <c r="A1685" t="s">
        <v>146</v>
      </c>
      <c r="B1685" s="3">
        <f>(B1656/B1647)/(B1650/1000)</f>
        <v>1.3811420982735723E-4</v>
      </c>
      <c r="C1685" t="s">
        <v>18</v>
      </c>
      <c r="E1685" t="s">
        <v>9</v>
      </c>
      <c r="F1685" t="s">
        <v>23</v>
      </c>
      <c r="G1685" t="s">
        <v>146</v>
      </c>
      <c r="H1685" s="2"/>
      <c r="I1685">
        <v>5</v>
      </c>
      <c r="J1685">
        <f>B1685</f>
        <v>1.3811420982735723E-4</v>
      </c>
      <c r="K1685" s="3">
        <f>(B1657/B1649)/(B1652/1000)</f>
        <v>4.928098238810793E-5</v>
      </c>
      <c r="L1685" s="3">
        <f>(B1658/B1648)/(B1651/1000)</f>
        <v>6.8333333333333332E-4</v>
      </c>
    </row>
    <row r="1686" spans="1:12" customFormat="1" ht="16" x14ac:dyDescent="0.2">
      <c r="A1686" t="s">
        <v>208</v>
      </c>
      <c r="B1686" s="3">
        <f>(B1659/B1647)/(B1650/1000)</f>
        <v>1.6334661354581674E-5</v>
      </c>
      <c r="C1686" t="s">
        <v>18</v>
      </c>
      <c r="E1686" t="s">
        <v>9</v>
      </c>
      <c r="F1686" t="s">
        <v>23</v>
      </c>
      <c r="G1686" t="s">
        <v>209</v>
      </c>
      <c r="H1686" s="2"/>
      <c r="I1686">
        <v>5</v>
      </c>
      <c r="J1686">
        <f>B1686</f>
        <v>1.6334661354581674E-5</v>
      </c>
      <c r="K1686" s="3">
        <f>(B1660/B1649)/(B1652/1000)</f>
        <v>6.2207141703021493E-6</v>
      </c>
      <c r="L1686" s="3">
        <f>(B1661/B1648)/(B1651/1000)</f>
        <v>8.6111111111111105E-5</v>
      </c>
    </row>
    <row r="1687" spans="1:12" customFormat="1" ht="16" x14ac:dyDescent="0.2">
      <c r="A1687" t="s">
        <v>59</v>
      </c>
      <c r="B1687">
        <v>8.6651209802368515E-11</v>
      </c>
      <c r="D1687" t="s">
        <v>14</v>
      </c>
      <c r="E1687" t="s">
        <v>9</v>
      </c>
      <c r="F1687" t="s">
        <v>15</v>
      </c>
      <c r="H1687" s="2"/>
    </row>
    <row r="1688" spans="1:12" customFormat="1" ht="16" x14ac:dyDescent="0.2">
      <c r="A1688" t="s">
        <v>247</v>
      </c>
      <c r="B1688">
        <v>7.891795688303974E-8</v>
      </c>
      <c r="D1688" t="s">
        <v>117</v>
      </c>
      <c r="E1688" t="s">
        <v>9</v>
      </c>
      <c r="F1688" t="s">
        <v>15</v>
      </c>
      <c r="H1688" s="2"/>
    </row>
    <row r="1689" spans="1:12" customFormat="1" ht="16" x14ac:dyDescent="0.2">
      <c r="A1689" t="s">
        <v>80</v>
      </c>
      <c r="B1689">
        <v>2.8306061868773727E-9</v>
      </c>
      <c r="D1689" t="s">
        <v>14</v>
      </c>
      <c r="E1689" t="s">
        <v>9</v>
      </c>
      <c r="F1689" t="s">
        <v>15</v>
      </c>
      <c r="H1689" s="2"/>
    </row>
    <row r="1690" spans="1:12" customFormat="1" ht="16" x14ac:dyDescent="0.2">
      <c r="A1690" t="s">
        <v>49</v>
      </c>
      <c r="B1690">
        <v>3.9570719143081625E-9</v>
      </c>
      <c r="D1690" t="s">
        <v>14</v>
      </c>
      <c r="E1690" t="s">
        <v>9</v>
      </c>
      <c r="F1690" t="s">
        <v>15</v>
      </c>
      <c r="H1690" s="2"/>
    </row>
    <row r="1691" spans="1:12" customFormat="1" ht="16" x14ac:dyDescent="0.2">
      <c r="A1691" t="s">
        <v>48</v>
      </c>
      <c r="B1691">
        <v>7.9273222551331606E-6</v>
      </c>
      <c r="D1691" t="s">
        <v>14</v>
      </c>
      <c r="E1691" t="s">
        <v>9</v>
      </c>
      <c r="F1691" t="s">
        <v>15</v>
      </c>
      <c r="H1691" s="2"/>
    </row>
    <row r="1692" spans="1:12" customFormat="1" ht="16" x14ac:dyDescent="0.2">
      <c r="A1692" t="s">
        <v>47</v>
      </c>
      <c r="B1692">
        <v>5.1124213783397438E-9</v>
      </c>
      <c r="D1692" t="s">
        <v>14</v>
      </c>
      <c r="E1692" t="s">
        <v>9</v>
      </c>
      <c r="F1692" t="s">
        <v>15</v>
      </c>
      <c r="H1692" s="2"/>
    </row>
    <row r="1693" spans="1:12" customFormat="1" ht="16" x14ac:dyDescent="0.2">
      <c r="A1693" t="s">
        <v>179</v>
      </c>
      <c r="B1693">
        <v>8.3875030178923751E-5</v>
      </c>
      <c r="D1693" t="s">
        <v>117</v>
      </c>
      <c r="E1693" t="s">
        <v>9</v>
      </c>
      <c r="F1693" t="s">
        <v>15</v>
      </c>
      <c r="H1693" s="2"/>
    </row>
    <row r="1694" spans="1:12" customFormat="1" ht="16" x14ac:dyDescent="0.2">
      <c r="A1694" t="s">
        <v>179</v>
      </c>
      <c r="B1694">
        <v>1.0801510989610235E-5</v>
      </c>
      <c r="D1694" t="s">
        <v>14</v>
      </c>
      <c r="E1694" t="s">
        <v>9</v>
      </c>
      <c r="F1694" t="s">
        <v>15</v>
      </c>
      <c r="H1694" s="2"/>
    </row>
    <row r="1695" spans="1:12" customFormat="1" ht="16" x14ac:dyDescent="0.2">
      <c r="A1695" t="s">
        <v>76</v>
      </c>
      <c r="B1695">
        <v>1.6174892496442126E-9</v>
      </c>
      <c r="D1695" t="s">
        <v>14</v>
      </c>
      <c r="E1695" t="s">
        <v>9</v>
      </c>
      <c r="F1695" t="s">
        <v>15</v>
      </c>
      <c r="H1695" s="2"/>
    </row>
    <row r="1696" spans="1:12" customFormat="1" ht="16" x14ac:dyDescent="0.2">
      <c r="A1696" t="s">
        <v>58</v>
      </c>
      <c r="B1696">
        <v>2.888373660078951E-7</v>
      </c>
      <c r="D1696" t="s">
        <v>14</v>
      </c>
      <c r="E1696" t="s">
        <v>9</v>
      </c>
      <c r="F1696" t="s">
        <v>15</v>
      </c>
      <c r="H1696" s="2"/>
    </row>
    <row r="1697" spans="1:8" customFormat="1" ht="16" x14ac:dyDescent="0.2">
      <c r="A1697" t="s">
        <v>234</v>
      </c>
      <c r="B1697">
        <v>7.63619826432997E-7</v>
      </c>
      <c r="D1697" t="s">
        <v>14</v>
      </c>
      <c r="E1697" t="s">
        <v>9</v>
      </c>
      <c r="F1697" t="s">
        <v>15</v>
      </c>
      <c r="H1697" s="2"/>
    </row>
    <row r="1698" spans="1:8" customFormat="1" ht="16" x14ac:dyDescent="0.2">
      <c r="A1698" t="s">
        <v>61</v>
      </c>
      <c r="B1698">
        <v>2.4262338744663193E-8</v>
      </c>
      <c r="D1698" t="s">
        <v>14</v>
      </c>
      <c r="E1698" t="s">
        <v>9</v>
      </c>
      <c r="F1698" t="s">
        <v>15</v>
      </c>
      <c r="H1698" s="2"/>
    </row>
    <row r="1699" spans="1:8" customFormat="1" ht="16" x14ac:dyDescent="0.2">
      <c r="A1699" t="s">
        <v>233</v>
      </c>
      <c r="B1699">
        <f>B1680/1000</f>
        <v>4.0642500000000004E-7</v>
      </c>
      <c r="D1699" t="s">
        <v>14</v>
      </c>
      <c r="E1699" t="s">
        <v>9</v>
      </c>
      <c r="F1699" t="s">
        <v>15</v>
      </c>
      <c r="H1699" s="2"/>
    </row>
    <row r="1700" spans="1:8" customFormat="1" ht="16" x14ac:dyDescent="0.2">
      <c r="A1700" t="s">
        <v>123</v>
      </c>
      <c r="B1700">
        <f>2.74*B1684</f>
        <v>5.7684210526315789E-2</v>
      </c>
      <c r="D1700" t="s">
        <v>117</v>
      </c>
      <c r="E1700" t="s">
        <v>9</v>
      </c>
      <c r="F1700" t="s">
        <v>15</v>
      </c>
      <c r="H1700" s="2"/>
    </row>
    <row r="1701" spans="1:8" customFormat="1" ht="16" x14ac:dyDescent="0.2">
      <c r="A1701" t="s">
        <v>69</v>
      </c>
      <c r="B1701">
        <f>B1679/1000</f>
        <v>3.0144679000000002E-5</v>
      </c>
      <c r="D1701" t="s">
        <v>14</v>
      </c>
      <c r="E1701" t="s">
        <v>9</v>
      </c>
      <c r="F1701" t="s">
        <v>15</v>
      </c>
      <c r="H1701" s="2"/>
    </row>
    <row r="1702" spans="1:8" customFormat="1" ht="16" x14ac:dyDescent="0.2">
      <c r="A1702" t="s">
        <v>81</v>
      </c>
      <c r="B1702">
        <v>1.1553494640315805E-9</v>
      </c>
      <c r="D1702" t="s">
        <v>14</v>
      </c>
      <c r="E1702" t="s">
        <v>9</v>
      </c>
      <c r="F1702" t="s">
        <v>15</v>
      </c>
      <c r="H1702" s="2"/>
    </row>
    <row r="1703" spans="1:8" customFormat="1" ht="16" x14ac:dyDescent="0.2">
      <c r="A1703" t="s">
        <v>248</v>
      </c>
      <c r="B1703">
        <v>1.1740772587352886E-5</v>
      </c>
      <c r="D1703" t="s">
        <v>14</v>
      </c>
      <c r="E1703" t="s">
        <v>9</v>
      </c>
      <c r="F1703" t="s">
        <v>15</v>
      </c>
      <c r="H1703" s="2"/>
    </row>
    <row r="1704" spans="1:8" customFormat="1" ht="16" x14ac:dyDescent="0.2">
      <c r="A1704" t="s">
        <v>72</v>
      </c>
      <c r="B1704">
        <v>1.7330241960473703E-10</v>
      </c>
      <c r="D1704" t="s">
        <v>14</v>
      </c>
      <c r="E1704" t="s">
        <v>9</v>
      </c>
      <c r="F1704" t="s">
        <v>15</v>
      </c>
      <c r="H1704" s="2"/>
    </row>
    <row r="1705" spans="1:8" customFormat="1" ht="16" x14ac:dyDescent="0.2">
      <c r="A1705" t="s">
        <v>78</v>
      </c>
      <c r="B1705">
        <v>2.8883736600789512E-11</v>
      </c>
      <c r="D1705" t="s">
        <v>14</v>
      </c>
      <c r="E1705" t="s">
        <v>9</v>
      </c>
      <c r="F1705" t="s">
        <v>15</v>
      </c>
      <c r="H1705" s="2"/>
    </row>
    <row r="1706" spans="1:8" customFormat="1" ht="16" x14ac:dyDescent="0.2">
      <c r="A1706" t="s">
        <v>62</v>
      </c>
      <c r="B1706">
        <v>8.6651209802368528E-10</v>
      </c>
      <c r="D1706" t="s">
        <v>14</v>
      </c>
      <c r="E1706" t="s">
        <v>9</v>
      </c>
      <c r="F1706" t="s">
        <v>15</v>
      </c>
      <c r="H1706" s="2"/>
    </row>
    <row r="1707" spans="1:8" customFormat="1" ht="16" x14ac:dyDescent="0.2">
      <c r="A1707" t="s">
        <v>51</v>
      </c>
      <c r="B1707">
        <v>4.3325604901184269E-10</v>
      </c>
      <c r="D1707" t="s">
        <v>14</v>
      </c>
      <c r="E1707" t="s">
        <v>9</v>
      </c>
      <c r="F1707" t="s">
        <v>15</v>
      </c>
      <c r="H1707" s="2"/>
    </row>
    <row r="1708" spans="1:8" customFormat="1" ht="16" x14ac:dyDescent="0.2">
      <c r="A1708" t="s">
        <v>124</v>
      </c>
      <c r="B1708">
        <v>4.4309095397735818E-5</v>
      </c>
      <c r="D1708" t="s">
        <v>14</v>
      </c>
      <c r="E1708" t="s">
        <v>9</v>
      </c>
      <c r="F1708" t="s">
        <v>15</v>
      </c>
      <c r="H1708" s="2"/>
    </row>
    <row r="1709" spans="1:8" customFormat="1" ht="16" x14ac:dyDescent="0.2">
      <c r="A1709" t="s">
        <v>73</v>
      </c>
      <c r="B1709">
        <v>2.8883736600789513E-10</v>
      </c>
      <c r="D1709" t="s">
        <v>14</v>
      </c>
      <c r="E1709" t="s">
        <v>9</v>
      </c>
      <c r="F1709" t="s">
        <v>15</v>
      </c>
      <c r="H1709" s="2"/>
    </row>
    <row r="1710" spans="1:8" customFormat="1" ht="16" x14ac:dyDescent="0.2">
      <c r="A1710" t="s">
        <v>45</v>
      </c>
      <c r="B1710">
        <v>1.3199867626560807E-8</v>
      </c>
      <c r="D1710" t="s">
        <v>14</v>
      </c>
      <c r="E1710" t="s">
        <v>9</v>
      </c>
      <c r="F1710" t="s">
        <v>15</v>
      </c>
      <c r="H1710" s="2"/>
    </row>
    <row r="1711" spans="1:8" customFormat="1" ht="16" x14ac:dyDescent="0.2">
      <c r="B1711" s="3"/>
      <c r="H1711" s="2"/>
    </row>
    <row r="1712" spans="1:8" customFormat="1" ht="16" x14ac:dyDescent="0.2">
      <c r="B1712" s="3"/>
      <c r="H1712" s="2"/>
    </row>
    <row r="1713" spans="1:12" x14ac:dyDescent="0.2">
      <c r="A1713" s="17" t="s">
        <v>2</v>
      </c>
      <c r="B1713" s="17" t="s">
        <v>251</v>
      </c>
    </row>
    <row r="1714" spans="1:12" customFormat="1" ht="16" x14ac:dyDescent="0.2">
      <c r="A1714" t="s">
        <v>153</v>
      </c>
      <c r="B1714" t="s">
        <v>252</v>
      </c>
      <c r="H1714" s="2"/>
    </row>
    <row r="1715" spans="1:12" customFormat="1" ht="16" x14ac:dyDescent="0.2">
      <c r="A1715" t="s">
        <v>200</v>
      </c>
      <c r="B1715" t="s">
        <v>201</v>
      </c>
      <c r="H1715" s="2"/>
    </row>
    <row r="1716" spans="1:12" customFormat="1" ht="16" x14ac:dyDescent="0.2">
      <c r="A1716" t="s">
        <v>3</v>
      </c>
      <c r="B1716" t="s">
        <v>18</v>
      </c>
      <c r="H1716" s="2"/>
    </row>
    <row r="1717" spans="1:12" customFormat="1" ht="16" x14ac:dyDescent="0.2">
      <c r="A1717" t="s">
        <v>4</v>
      </c>
      <c r="B1717">
        <v>1</v>
      </c>
      <c r="H1717" s="2"/>
    </row>
    <row r="1718" spans="1:12" customFormat="1" ht="16" x14ac:dyDescent="0.2">
      <c r="A1718" t="s">
        <v>5</v>
      </c>
      <c r="B1718" t="s">
        <v>1</v>
      </c>
      <c r="H1718" s="2"/>
    </row>
    <row r="1719" spans="1:12" customFormat="1" ht="16" x14ac:dyDescent="0.2">
      <c r="A1719" t="s">
        <v>206</v>
      </c>
      <c r="B1719" t="s">
        <v>207</v>
      </c>
      <c r="H1719" s="2"/>
    </row>
    <row r="1720" spans="1:12" customFormat="1" ht="16" x14ac:dyDescent="0.2">
      <c r="A1720" t="s">
        <v>6</v>
      </c>
      <c r="B1720" t="s">
        <v>7</v>
      </c>
      <c r="H1720" s="2"/>
    </row>
    <row r="1721" spans="1:12" customFormat="1" ht="16" x14ac:dyDescent="0.2">
      <c r="A1721" t="s">
        <v>8</v>
      </c>
      <c r="B1721" t="s">
        <v>17</v>
      </c>
      <c r="H1721" s="2"/>
    </row>
    <row r="1722" spans="1:12" customFormat="1" ht="16" x14ac:dyDescent="0.2">
      <c r="A1722" t="s">
        <v>354</v>
      </c>
      <c r="B1722" s="2">
        <f>INDEX(Parameters!$B$6:$AL$57,MATCH(Inventories!$B$1713,Parameters!$A$6:$A$57,0),MATCH(Inventories!$A1722,Parameters!$B$4:$AL$4,0))</f>
        <v>308</v>
      </c>
      <c r="C1722" t="s">
        <v>314</v>
      </c>
      <c r="D1722" s="2"/>
      <c r="E1722" s="2"/>
      <c r="F1722" s="2"/>
      <c r="G1722" s="2"/>
      <c r="H1722" s="2"/>
      <c r="I1722" s="2"/>
      <c r="J1722" s="2"/>
      <c r="K1722" s="2"/>
      <c r="L1722" s="2"/>
    </row>
    <row r="1723" spans="1:12" customFormat="1" ht="16" x14ac:dyDescent="0.2">
      <c r="A1723" t="s">
        <v>355</v>
      </c>
      <c r="B1723" s="2">
        <f>INDEX(Parameters!$B$6:$AL$57,MATCH(Inventories!$B$1713,Parameters!$A$6:$A$57,0),MATCH(Inventories!$A1723,Parameters!$B$4:$AL$4,0))</f>
        <v>155</v>
      </c>
      <c r="C1723" t="s">
        <v>314</v>
      </c>
      <c r="D1723" s="2"/>
      <c r="E1723" s="2"/>
      <c r="F1723" s="2"/>
      <c r="G1723" s="2"/>
      <c r="H1723" s="2"/>
      <c r="I1723" s="2"/>
      <c r="J1723" s="2"/>
      <c r="K1723" s="2"/>
      <c r="L1723" s="2"/>
    </row>
    <row r="1724" spans="1:12" customFormat="1" ht="16" x14ac:dyDescent="0.2">
      <c r="A1724" t="s">
        <v>356</v>
      </c>
      <c r="B1724" s="2">
        <f>INDEX(Parameters!$B$6:$AL$57,MATCH(Inventories!$B$1713,Parameters!$A$6:$A$57,0),MATCH(Inventories!$A1724,Parameters!$B$4:$AL$4,0))</f>
        <v>485</v>
      </c>
      <c r="C1724" t="s">
        <v>314</v>
      </c>
      <c r="D1724" s="2"/>
      <c r="E1724" s="2"/>
      <c r="F1724" s="2"/>
      <c r="G1724" s="2"/>
      <c r="H1724" s="2"/>
      <c r="I1724" s="2"/>
      <c r="J1724" s="2"/>
      <c r="K1724" s="2"/>
      <c r="L1724" s="2"/>
    </row>
    <row r="1725" spans="1:12" customFormat="1" ht="16" x14ac:dyDescent="0.2">
      <c r="A1725" t="s">
        <v>318</v>
      </c>
      <c r="B1725" s="24">
        <f>INDEX(Parameters!$B$6:$AL$57,MATCH(Inventories!$B$1713,Parameters!$A$6:$A$57,0),MATCH(Inventories!$A1725,Parameters!$B$4:$AL$4,0))</f>
        <v>1000000</v>
      </c>
      <c r="C1725" t="s">
        <v>315</v>
      </c>
      <c r="D1725" s="2"/>
      <c r="E1725" s="2"/>
      <c r="F1725" s="2"/>
      <c r="G1725" s="2"/>
      <c r="H1725" s="2"/>
      <c r="I1725" s="2"/>
      <c r="J1725" s="2"/>
      <c r="K1725" s="2"/>
      <c r="L1725" s="2"/>
    </row>
    <row r="1726" spans="1:12" customFormat="1" ht="16" x14ac:dyDescent="0.2">
      <c r="A1726" t="s">
        <v>319</v>
      </c>
      <c r="B1726" s="24">
        <f>INDEX(Parameters!$B$6:$AL$57,MATCH(Inventories!$B$1713,Parameters!$A$6:$A$57,0),MATCH(Inventories!$A1726,Parameters!$B$4:$AL$4,0))</f>
        <v>500000</v>
      </c>
      <c r="C1726" t="s">
        <v>315</v>
      </c>
      <c r="D1726" s="2"/>
      <c r="E1726" s="2"/>
      <c r="F1726" s="2"/>
      <c r="G1726" s="2"/>
      <c r="H1726" s="2"/>
      <c r="I1726" s="2"/>
      <c r="J1726" s="2"/>
      <c r="K1726" s="2"/>
      <c r="L1726" s="2"/>
    </row>
    <row r="1727" spans="1:12" customFormat="1" ht="16" x14ac:dyDescent="0.2">
      <c r="A1727" t="s">
        <v>320</v>
      </c>
      <c r="B1727" s="24">
        <f>INDEX(Parameters!$B$6:$AL$57,MATCH(Inventories!$B$1713,Parameters!$A$6:$A$57,0),MATCH(Inventories!$A1727,Parameters!$B$4:$AL$4,0))</f>
        <v>1200000</v>
      </c>
      <c r="C1727" t="s">
        <v>315</v>
      </c>
      <c r="D1727" s="2"/>
      <c r="E1727" s="2"/>
      <c r="F1727" s="2"/>
      <c r="G1727" s="2"/>
      <c r="H1727" s="2"/>
      <c r="I1727" s="2"/>
      <c r="J1727" s="2"/>
      <c r="K1727" s="2"/>
      <c r="L1727" s="2"/>
    </row>
    <row r="1728" spans="1:12" customFormat="1" ht="16" x14ac:dyDescent="0.2">
      <c r="A1728" t="s">
        <v>321</v>
      </c>
      <c r="B1728" s="2">
        <f>INDEX(Parameters!$B$6:$AL$57,MATCH(Inventories!$B$1713,Parameters!$A$6:$A$57,0),MATCH(Inventories!$A1728,Parameters!$B$4:$AL$4,0))</f>
        <v>7530</v>
      </c>
      <c r="C1728" t="s">
        <v>316</v>
      </c>
      <c r="D1728" s="2"/>
      <c r="E1728" s="2"/>
      <c r="F1728" s="2"/>
      <c r="G1728" s="2"/>
      <c r="H1728" s="2"/>
      <c r="I1728" s="2"/>
      <c r="J1728" s="2"/>
      <c r="K1728" s="2"/>
      <c r="L1728" s="2"/>
    </row>
    <row r="1729" spans="1:12" customFormat="1" ht="16" x14ac:dyDescent="0.2">
      <c r="A1729" t="s">
        <v>322</v>
      </c>
      <c r="B1729" s="2">
        <f>INDEX(Parameters!$B$6:$AL$57,MATCH(Inventories!$B$1713,Parameters!$A$6:$A$57,0),MATCH(Inventories!$A1729,Parameters!$B$4:$AL$4,0))</f>
        <v>3600</v>
      </c>
      <c r="C1729" t="s">
        <v>316</v>
      </c>
      <c r="D1729" s="2"/>
      <c r="E1729" s="2"/>
      <c r="F1729" s="2"/>
      <c r="G1729" s="2"/>
      <c r="H1729" s="2"/>
      <c r="I1729" s="2"/>
      <c r="J1729" s="2"/>
      <c r="K1729" s="2"/>
      <c r="L1729" s="2"/>
    </row>
    <row r="1730" spans="1:12" customFormat="1" ht="16" x14ac:dyDescent="0.2">
      <c r="A1730" t="s">
        <v>323</v>
      </c>
      <c r="B1730" s="2">
        <f>INDEX(Parameters!$B$6:$AL$57,MATCH(Inventories!$B$1713,Parameters!$A$6:$A$57,0),MATCH(Inventories!$A1730,Parameters!$B$4:$AL$4,0))</f>
        <v>10315</v>
      </c>
      <c r="C1730" t="s">
        <v>316</v>
      </c>
      <c r="D1730" s="2"/>
      <c r="E1730" s="2"/>
      <c r="F1730" s="2"/>
      <c r="G1730" s="2"/>
      <c r="H1730" s="2"/>
      <c r="I1730" s="2"/>
      <c r="J1730" s="2"/>
      <c r="K1730" s="2"/>
      <c r="L1730" s="2"/>
    </row>
    <row r="1731" spans="1:12" customFormat="1" ht="16" x14ac:dyDescent="0.2">
      <c r="A1731" t="s">
        <v>339</v>
      </c>
      <c r="B1731" s="2">
        <f>INDEX(Parameters!$B$6:$AL$57,MATCH(Inventories!$B$1713,Parameters!$A$6:$A$57,0),MATCH(Inventories!$A1731,Parameters!$B$4:$AL$4,0))</f>
        <v>0</v>
      </c>
      <c r="C1731" t="s">
        <v>338</v>
      </c>
      <c r="D1731" s="2"/>
      <c r="E1731" s="2"/>
      <c r="F1731" s="2"/>
      <c r="G1731" s="2"/>
      <c r="H1731" s="2"/>
      <c r="I1731" s="2"/>
      <c r="J1731" s="2"/>
      <c r="K1731" s="2"/>
      <c r="L1731" s="2"/>
    </row>
    <row r="1732" spans="1:12" customFormat="1" ht="16" x14ac:dyDescent="0.2">
      <c r="A1732" t="s">
        <v>340</v>
      </c>
      <c r="B1732" s="2">
        <f>INDEX(Parameters!$B$6:$AL$57,MATCH(Inventories!$B$1713,Parameters!$A$6:$A$57,0),MATCH(Inventories!$A1732,Parameters!$B$4:$AL$4,0))</f>
        <v>0</v>
      </c>
      <c r="C1732" t="s">
        <v>338</v>
      </c>
      <c r="D1732" s="2"/>
      <c r="E1732" s="2"/>
      <c r="F1732" s="2"/>
      <c r="G1732" s="2"/>
      <c r="H1732" s="2"/>
      <c r="I1732" s="2"/>
      <c r="J1732" s="2"/>
      <c r="K1732" s="2"/>
      <c r="L1732" s="2"/>
    </row>
    <row r="1733" spans="1:12" customFormat="1" ht="16" x14ac:dyDescent="0.2">
      <c r="A1733" t="s">
        <v>341</v>
      </c>
      <c r="B1733" s="2">
        <f>INDEX(Parameters!$B$6:$AL$57,MATCH(Inventories!$B$1713,Parameters!$A$6:$A$57,0),MATCH(Inventories!$A1733,Parameters!$B$4:$AL$4,0))</f>
        <v>0</v>
      </c>
      <c r="C1733" t="s">
        <v>338</v>
      </c>
      <c r="D1733" s="2"/>
      <c r="E1733" s="2"/>
      <c r="F1733" s="2"/>
      <c r="G1733" s="2"/>
      <c r="H1733" s="2"/>
      <c r="I1733" s="2"/>
      <c r="J1733" s="2"/>
      <c r="K1733" s="2"/>
      <c r="L1733" s="2"/>
    </row>
    <row r="1734" spans="1:12" customFormat="1" ht="16" x14ac:dyDescent="0.2">
      <c r="A1734" t="s">
        <v>342</v>
      </c>
      <c r="B1734" s="2">
        <f>INDEX(Parameters!$B$6:$AL$57,MATCH(Inventories!$B$1713,Parameters!$A$6:$A$57,0),MATCH(Inventories!$A1734,Parameters!$B$4:$AL$4,0))</f>
        <v>1040</v>
      </c>
      <c r="C1734" t="s">
        <v>338</v>
      </c>
      <c r="D1734" s="2"/>
      <c r="E1734" s="2"/>
      <c r="F1734" s="2"/>
      <c r="G1734" s="2"/>
      <c r="H1734" s="2"/>
      <c r="I1734" s="2"/>
      <c r="J1734" s="2"/>
      <c r="K1734" s="2"/>
      <c r="L1734" s="2"/>
    </row>
    <row r="1735" spans="1:12" customFormat="1" ht="16" x14ac:dyDescent="0.2">
      <c r="A1735" t="s">
        <v>343</v>
      </c>
      <c r="B1735" s="2">
        <f>INDEX(Parameters!$B$6:$AL$57,MATCH(Inventories!$B$1713,Parameters!$A$6:$A$57,0),MATCH(Inventories!$A1735,Parameters!$B$4:$AL$4,0))</f>
        <v>610</v>
      </c>
      <c r="C1735" t="s">
        <v>338</v>
      </c>
      <c r="D1735" s="2"/>
      <c r="E1735" s="2"/>
      <c r="F1735" s="2"/>
      <c r="G1735" s="2"/>
      <c r="H1735" s="2"/>
      <c r="I1735" s="2"/>
      <c r="J1735" s="2"/>
      <c r="K1735" s="2"/>
      <c r="L1735" s="2"/>
    </row>
    <row r="1736" spans="1:12" customFormat="1" ht="16" x14ac:dyDescent="0.2">
      <c r="A1736" t="s">
        <v>344</v>
      </c>
      <c r="B1736" s="2">
        <f>INDEX(Parameters!$B$6:$AL$57,MATCH(Inventories!$B$1713,Parameters!$A$6:$A$57,0),MATCH(Inventories!$A1736,Parameters!$B$4:$AL$4,0))</f>
        <v>1230</v>
      </c>
      <c r="C1736" t="s">
        <v>338</v>
      </c>
      <c r="D1736" s="2"/>
      <c r="E1736" s="2"/>
      <c r="F1736" s="2"/>
      <c r="G1736" s="2"/>
      <c r="H1736" s="2"/>
      <c r="I1736" s="2"/>
      <c r="J1736" s="2"/>
      <c r="K1736" s="2"/>
      <c r="L1736" s="2"/>
    </row>
    <row r="1737" spans="1:12" customFormat="1" ht="16" x14ac:dyDescent="0.2">
      <c r="A1737" t="s">
        <v>335</v>
      </c>
      <c r="B1737" s="2">
        <f>INDEX(Parameters!$B$6:$AL$57,MATCH(Inventories!$B$1713,Parameters!$A$6:$A$57,0),MATCH(Inventories!$A1737,Parameters!$B$4:$AL$4,0))</f>
        <v>123</v>
      </c>
      <c r="C1737" t="s">
        <v>338</v>
      </c>
      <c r="D1737" s="2"/>
      <c r="E1737" s="2"/>
      <c r="F1737" s="2"/>
      <c r="G1737" s="2"/>
      <c r="H1737" s="2"/>
      <c r="I1737" s="2"/>
      <c r="J1737" s="2"/>
      <c r="K1737" s="2"/>
      <c r="L1737" s="2"/>
    </row>
    <row r="1738" spans="1:12" customFormat="1" ht="16" x14ac:dyDescent="0.2">
      <c r="A1738" t="s">
        <v>336</v>
      </c>
      <c r="B1738" s="2">
        <f>INDEX(Parameters!$B$6:$AL$57,MATCH(Inventories!$B$1713,Parameters!$A$6:$A$57,0),MATCH(Inventories!$A1738,Parameters!$B$4:$AL$4,0))</f>
        <v>77</v>
      </c>
      <c r="C1738" t="s">
        <v>338</v>
      </c>
      <c r="D1738" s="2"/>
      <c r="E1738" s="2"/>
      <c r="F1738" s="2"/>
      <c r="G1738" s="2"/>
      <c r="H1738" s="2"/>
      <c r="I1738" s="2"/>
      <c r="J1738" s="2"/>
      <c r="K1738" s="2"/>
      <c r="L1738" s="2"/>
    </row>
    <row r="1739" spans="1:12" customFormat="1" ht="16" x14ac:dyDescent="0.2">
      <c r="A1739" t="s">
        <v>337</v>
      </c>
      <c r="B1739" s="2">
        <f>INDEX(Parameters!$B$6:$AL$57,MATCH(Inventories!$B$1713,Parameters!$A$6:$A$57,0),MATCH(Inventories!$A1739,Parameters!$B$4:$AL$4,0))</f>
        <v>155</v>
      </c>
      <c r="C1739" t="s">
        <v>338</v>
      </c>
      <c r="D1739" s="2"/>
      <c r="E1739" s="2"/>
      <c r="F1739" s="2"/>
      <c r="G1739" s="2"/>
      <c r="H1739" s="2"/>
      <c r="I1739" s="2"/>
      <c r="J1739" s="2"/>
      <c r="K1739" s="2"/>
      <c r="L1739" s="2"/>
    </row>
    <row r="1740" spans="1:12" customFormat="1" ht="16" x14ac:dyDescent="0.2">
      <c r="A1740" t="s">
        <v>324</v>
      </c>
      <c r="B1740" s="2">
        <f>INDEX(Parameters!$B$6:$AL$57,MATCH(Inventories!$B$1713,Parameters!$A$6:$A$57,0),MATCH(Inventories!$A1740,Parameters!$B$4:$AL$4,0))</f>
        <v>0</v>
      </c>
      <c r="C1740" t="s">
        <v>317</v>
      </c>
      <c r="D1740" s="2"/>
      <c r="E1740" s="2"/>
      <c r="F1740" s="2"/>
      <c r="G1740" s="2"/>
      <c r="H1740" s="2"/>
      <c r="I1740" s="2"/>
      <c r="J1740" s="2"/>
      <c r="K1740" s="2"/>
      <c r="L1740" s="2"/>
    </row>
    <row r="1741" spans="1:12" customFormat="1" ht="16" x14ac:dyDescent="0.2">
      <c r="A1741" t="s">
        <v>325</v>
      </c>
      <c r="B1741" s="2">
        <f>INDEX(Parameters!$B$6:$AL$57,MATCH(Inventories!$B$1713,Parameters!$A$6:$A$57,0),MATCH(Inventories!$A1741,Parameters!$B$4:$AL$4,0))</f>
        <v>0</v>
      </c>
      <c r="C1741" t="s">
        <v>317</v>
      </c>
      <c r="D1741" s="2"/>
      <c r="E1741" s="2"/>
      <c r="F1741" s="2"/>
      <c r="G1741" s="2"/>
      <c r="H1741" s="2"/>
      <c r="I1741" s="2"/>
      <c r="J1741" s="2"/>
      <c r="K1741" s="2"/>
      <c r="L1741" s="2"/>
    </row>
    <row r="1742" spans="1:12" customFormat="1" ht="16" x14ac:dyDescent="0.2">
      <c r="A1742" t="s">
        <v>326</v>
      </c>
      <c r="B1742" s="2">
        <f>INDEX(Parameters!$B$6:$AL$57,MATCH(Inventories!$B$1713,Parameters!$A$6:$A$57,0),MATCH(Inventories!$A1742,Parameters!$B$4:$AL$4,0))</f>
        <v>0</v>
      </c>
      <c r="C1742" t="s">
        <v>317</v>
      </c>
      <c r="D1742" s="2"/>
      <c r="E1742" s="2"/>
      <c r="F1742" s="2"/>
      <c r="G1742" s="2"/>
      <c r="H1742" s="2"/>
      <c r="I1742" s="2"/>
      <c r="J1742" s="2"/>
      <c r="K1742" s="2"/>
      <c r="L1742" s="2"/>
    </row>
    <row r="1743" spans="1:12" customFormat="1" ht="16" x14ac:dyDescent="0.2">
      <c r="A1743" t="s">
        <v>332</v>
      </c>
      <c r="B1743" s="2">
        <f>INDEX(Parameters!$B$6:$AL$57,MATCH(Inventories!$B$1713,Parameters!$A$6:$A$57,0),MATCH(Inventories!$A1743,Parameters!$B$4:$AL$4,0))</f>
        <v>0</v>
      </c>
      <c r="C1743" t="s">
        <v>8</v>
      </c>
      <c r="D1743" s="2"/>
      <c r="E1743" s="2"/>
      <c r="F1743" s="2"/>
      <c r="G1743" s="2"/>
      <c r="H1743" s="2"/>
      <c r="I1743" s="2"/>
      <c r="J1743" s="2"/>
      <c r="K1743" s="2"/>
      <c r="L1743" s="2"/>
    </row>
    <row r="1744" spans="1:12" customFormat="1" ht="16" x14ac:dyDescent="0.2">
      <c r="A1744" t="s">
        <v>333</v>
      </c>
      <c r="B1744" s="2">
        <f>INDEX(Parameters!$B$6:$AL$57,MATCH(Inventories!$B$1713,Parameters!$A$6:$A$57,0),MATCH(Inventories!$A1744,Parameters!$B$4:$AL$4,0))</f>
        <v>0</v>
      </c>
      <c r="C1744" t="s">
        <v>8</v>
      </c>
      <c r="D1744" s="2"/>
      <c r="E1744" s="2"/>
      <c r="F1744" s="2"/>
      <c r="G1744" s="2"/>
      <c r="H1744" s="2"/>
      <c r="I1744" s="2"/>
      <c r="J1744" s="2"/>
      <c r="K1744" s="2"/>
      <c r="L1744" s="2"/>
    </row>
    <row r="1745" spans="1:12" customFormat="1" ht="16" x14ac:dyDescent="0.2">
      <c r="A1745" t="s">
        <v>334</v>
      </c>
      <c r="B1745" s="2">
        <f>INDEX(Parameters!$B$6:$AL$57,MATCH(Inventories!$B$1713,Parameters!$A$6:$A$57,0),MATCH(Inventories!$A1745,Parameters!$B$4:$AL$4,0))</f>
        <v>0</v>
      </c>
      <c r="C1745" t="s">
        <v>8</v>
      </c>
      <c r="D1745" s="2"/>
      <c r="E1745" s="2"/>
      <c r="F1745" s="2"/>
      <c r="G1745" s="2"/>
      <c r="H1745" s="2"/>
      <c r="I1745" s="2"/>
      <c r="J1745" s="2"/>
      <c r="K1745" s="2"/>
      <c r="L1745" s="2"/>
    </row>
    <row r="1746" spans="1:12" customFormat="1" ht="16" x14ac:dyDescent="0.2">
      <c r="A1746" t="s">
        <v>348</v>
      </c>
      <c r="B1746" s="2">
        <f>INDEX(Parameters!$B$6:$AL$57,MATCH(Inventories!$B$1713,Parameters!$A$6:$A$57,0),MATCH(Inventories!$A1746,Parameters!$B$4:$AL$4,0))</f>
        <v>0</v>
      </c>
      <c r="C1746" t="s">
        <v>314</v>
      </c>
      <c r="D1746" s="2"/>
      <c r="E1746" s="2"/>
      <c r="F1746" s="2"/>
      <c r="G1746" s="2"/>
      <c r="H1746" s="2"/>
      <c r="I1746" s="2"/>
      <c r="J1746" s="2"/>
      <c r="K1746" s="2"/>
      <c r="L1746" s="2"/>
    </row>
    <row r="1747" spans="1:12" customFormat="1" ht="16" x14ac:dyDescent="0.2">
      <c r="A1747" t="s">
        <v>349</v>
      </c>
      <c r="B1747" s="2">
        <f>INDEX(Parameters!$B$6:$AL$57,MATCH(Inventories!$B$1713,Parameters!$A$6:$A$57,0),MATCH(Inventories!$A1747,Parameters!$B$4:$AL$4,0))</f>
        <v>0</v>
      </c>
      <c r="C1747" t="s">
        <v>314</v>
      </c>
      <c r="D1747" s="2"/>
      <c r="E1747" s="12"/>
      <c r="F1747" s="2"/>
      <c r="G1747" s="2"/>
      <c r="H1747" s="2"/>
      <c r="I1747" s="2"/>
      <c r="J1747" s="2"/>
      <c r="K1747" s="2"/>
      <c r="L1747" s="2"/>
    </row>
    <row r="1748" spans="1:12" customFormat="1" ht="16" x14ac:dyDescent="0.2">
      <c r="A1748" t="s">
        <v>350</v>
      </c>
      <c r="B1748" s="2">
        <f>INDEX(Parameters!$B$6:$AL$57,MATCH(Inventories!$B$1713,Parameters!$A$6:$A$57,0),MATCH(Inventories!$A1748,Parameters!$B$4:$AL$4,0))</f>
        <v>0</v>
      </c>
      <c r="C1748" t="s">
        <v>314</v>
      </c>
      <c r="D1748" s="2"/>
      <c r="E1748" s="2"/>
      <c r="F1748" s="2"/>
      <c r="G1748" s="2"/>
      <c r="H1748" s="2"/>
      <c r="I1748" s="2"/>
      <c r="J1748" s="2"/>
      <c r="K1748" s="2"/>
      <c r="L1748" s="2"/>
    </row>
    <row r="1749" spans="1:12" customFormat="1" ht="16" x14ac:dyDescent="0.2">
      <c r="A1749" t="s">
        <v>351</v>
      </c>
      <c r="B1749" s="2">
        <f>INDEX(Parameters!$B$6:$AL$57,MATCH(Inventories!$B$1713,Parameters!$A$6:$A$57,0),MATCH(Inventories!$A1749,Parameters!$B$4:$AL$4,0))</f>
        <v>0</v>
      </c>
      <c r="C1749" t="s">
        <v>8</v>
      </c>
      <c r="D1749" s="2"/>
      <c r="E1749" s="2"/>
      <c r="F1749" s="2"/>
      <c r="G1749" s="2"/>
      <c r="H1749" s="2"/>
      <c r="I1749" s="2"/>
      <c r="J1749" s="2"/>
      <c r="K1749" s="2"/>
      <c r="L1749" s="2"/>
    </row>
    <row r="1750" spans="1:12" customFormat="1" ht="16" x14ac:dyDescent="0.2">
      <c r="A1750" t="s">
        <v>352</v>
      </c>
      <c r="B1750" s="2">
        <f>INDEX(Parameters!$B$6:$AL$57,MATCH(Inventories!$B$1713,Parameters!$A$6:$A$57,0),MATCH(Inventories!$A1750,Parameters!$B$4:$AL$4,0))</f>
        <v>0</v>
      </c>
      <c r="C1750" t="s">
        <v>8</v>
      </c>
      <c r="D1750" s="2"/>
      <c r="E1750" s="2"/>
      <c r="F1750" s="2"/>
      <c r="G1750" s="2"/>
      <c r="H1750" s="2"/>
      <c r="I1750" s="2"/>
      <c r="J1750" s="2"/>
      <c r="K1750" s="2"/>
      <c r="L1750" s="2"/>
    </row>
    <row r="1751" spans="1:12" customFormat="1" ht="16" x14ac:dyDescent="0.2">
      <c r="A1751" t="s">
        <v>353</v>
      </c>
      <c r="B1751" s="2">
        <f>INDEX(Parameters!$B$6:$AL$57,MATCH(Inventories!$B$1713,Parameters!$A$6:$A$57,0),MATCH(Inventories!$A1751,Parameters!$B$4:$AL$4,0))</f>
        <v>0</v>
      </c>
      <c r="C1751" t="s">
        <v>8</v>
      </c>
      <c r="D1751" s="2"/>
      <c r="E1751" s="2"/>
      <c r="F1751" s="2"/>
      <c r="G1751" s="2"/>
      <c r="H1751" s="2"/>
      <c r="I1751" s="2"/>
      <c r="J1751" s="2"/>
      <c r="K1751" s="2"/>
      <c r="L1751" s="2"/>
    </row>
    <row r="1752" spans="1:12" customFormat="1" ht="16" x14ac:dyDescent="0.2">
      <c r="A1752" t="s">
        <v>367</v>
      </c>
      <c r="B1752" s="2">
        <f>INDEX(Parameters!$B$6:$AL$57,MATCH(Inventories!$B$1713,Parameters!$A$6:$A$57,0),MATCH(Inventories!$A1752,Parameters!$B$4:$AL$4,0))</f>
        <v>0</v>
      </c>
      <c r="C1752" t="s">
        <v>338</v>
      </c>
      <c r="D1752" s="2"/>
      <c r="E1752" s="2"/>
      <c r="F1752" s="2"/>
      <c r="G1752" s="2"/>
      <c r="H1752" s="2"/>
      <c r="I1752" s="2"/>
      <c r="J1752" s="2"/>
      <c r="K1752" s="2"/>
      <c r="L1752" s="2"/>
    </row>
    <row r="1753" spans="1:12" customFormat="1" ht="16" x14ac:dyDescent="0.2">
      <c r="A1753" t="s">
        <v>368</v>
      </c>
      <c r="B1753" s="2">
        <f>INDEX(Parameters!$B$6:$AL$57,MATCH(Inventories!$B$1713,Parameters!$A$6:$A$57,0),MATCH(Inventories!$A1753,Parameters!$B$4:$AL$4,0))</f>
        <v>0</v>
      </c>
      <c r="C1753" t="s">
        <v>338</v>
      </c>
      <c r="D1753" s="2"/>
      <c r="E1753" s="2"/>
      <c r="F1753" s="2"/>
      <c r="G1753" s="2"/>
      <c r="H1753" s="2"/>
      <c r="I1753" s="2"/>
      <c r="J1753" s="2"/>
      <c r="K1753" s="2"/>
      <c r="L1753" s="2"/>
    </row>
    <row r="1754" spans="1:12" customFormat="1" ht="16" x14ac:dyDescent="0.2">
      <c r="A1754" t="s">
        <v>369</v>
      </c>
      <c r="B1754" s="2">
        <f>INDEX(Parameters!$B$6:$AL$57,MATCH(Inventories!$B$1713,Parameters!$A$6:$A$57,0),MATCH(Inventories!$A1754,Parameters!$B$4:$AL$4,0))</f>
        <v>0</v>
      </c>
      <c r="C1754" t="s">
        <v>338</v>
      </c>
      <c r="D1754" s="2"/>
      <c r="E1754" s="2"/>
      <c r="F1754" s="2"/>
      <c r="G1754" s="2"/>
      <c r="H1754" s="2"/>
      <c r="I1754" s="2"/>
      <c r="J1754" s="2"/>
      <c r="K1754" s="2"/>
      <c r="L1754" s="2"/>
    </row>
    <row r="1755" spans="1:12" customFormat="1" ht="16" x14ac:dyDescent="0.2">
      <c r="A1755" t="s">
        <v>370</v>
      </c>
      <c r="B1755" s="2">
        <f>INDEX(Parameters!$B$6:$AL$57,MATCH(Inventories!$B$1713,Parameters!$A$6:$A$57,0),MATCH(Inventories!$A1755,Parameters!$B$4:$AL$4,0))</f>
        <v>0</v>
      </c>
      <c r="C1755" t="s">
        <v>338</v>
      </c>
      <c r="D1755" s="2"/>
      <c r="E1755" s="2"/>
      <c r="F1755" s="2"/>
      <c r="G1755" s="2"/>
      <c r="H1755" s="2"/>
      <c r="I1755" s="2"/>
      <c r="J1755" s="2"/>
      <c r="K1755" s="2"/>
      <c r="L1755" s="2"/>
    </row>
    <row r="1756" spans="1:12" customFormat="1" ht="16" x14ac:dyDescent="0.2">
      <c r="A1756" t="s">
        <v>371</v>
      </c>
      <c r="B1756" s="2">
        <f>INDEX(Parameters!$B$6:$AL$57,MATCH(Inventories!$B$1713,Parameters!$A$6:$A$57,0),MATCH(Inventories!$A1756,Parameters!$B$4:$AL$4,0))</f>
        <v>0</v>
      </c>
      <c r="C1756" t="s">
        <v>338</v>
      </c>
      <c r="D1756" s="2"/>
      <c r="E1756" s="2"/>
      <c r="F1756" s="2"/>
      <c r="G1756" s="2"/>
      <c r="H1756" s="2"/>
      <c r="I1756" s="2"/>
      <c r="J1756" s="2"/>
      <c r="K1756" s="2"/>
      <c r="L1756" s="2"/>
    </row>
    <row r="1757" spans="1:12" customFormat="1" ht="16" x14ac:dyDescent="0.2">
      <c r="A1757" t="s">
        <v>346</v>
      </c>
      <c r="B1757" s="32">
        <f>INDEX(Parameters!$B$6:$AL$57,MATCH(Inventories!$B$1713,Parameters!$A$6:$A$57,0),MATCH(Inventories!$A1757,Parameters!$B$4:$AL$4,0))</f>
        <v>3.0144679000000001E-2</v>
      </c>
      <c r="C1757" t="s">
        <v>347</v>
      </c>
      <c r="D1757" s="2"/>
      <c r="E1757" s="2"/>
      <c r="F1757" s="2"/>
      <c r="G1757" s="2"/>
      <c r="H1757" s="2"/>
      <c r="I1757" s="2"/>
      <c r="J1757" s="2"/>
      <c r="K1757" s="2"/>
      <c r="L1757" s="2"/>
    </row>
    <row r="1758" spans="1:12" customFormat="1" ht="16" x14ac:dyDescent="0.2">
      <c r="A1758" t="s">
        <v>345</v>
      </c>
      <c r="B1758" s="32">
        <f>INDEX(Parameters!$B$6:$AL$57,MATCH(Inventories!$B$1713,Parameters!$A$6:$A$57,0),MATCH(Inventories!$A1758,Parameters!$B$4:$AL$4,0))</f>
        <v>4.0642500000000003E-4</v>
      </c>
      <c r="C1758" t="s">
        <v>347</v>
      </c>
      <c r="D1758" s="2"/>
      <c r="E1758" s="2"/>
      <c r="F1758" s="2"/>
      <c r="G1758" s="2"/>
      <c r="H1758" s="2"/>
      <c r="I1758" s="2"/>
      <c r="J1758" s="2"/>
      <c r="K1758" s="2"/>
      <c r="L1758" s="2"/>
    </row>
    <row r="1759" spans="1:12" customFormat="1" ht="16" x14ac:dyDescent="0.2">
      <c r="A1759" s="1" t="s">
        <v>10</v>
      </c>
      <c r="H1759" s="2"/>
    </row>
    <row r="1760" spans="1:12" x14ac:dyDescent="0.2">
      <c r="A1760" s="17" t="s">
        <v>11</v>
      </c>
      <c r="B1760" s="17" t="s">
        <v>12</v>
      </c>
      <c r="C1760" s="17" t="s">
        <v>3</v>
      </c>
      <c r="D1760" s="17" t="s">
        <v>13</v>
      </c>
      <c r="E1760" s="17" t="s">
        <v>8</v>
      </c>
      <c r="F1760" s="17" t="s">
        <v>6</v>
      </c>
      <c r="G1760" s="17" t="s">
        <v>5</v>
      </c>
      <c r="H1760" s="17" t="s">
        <v>153</v>
      </c>
      <c r="I1760" s="17" t="s">
        <v>181</v>
      </c>
      <c r="J1760" s="17" t="s">
        <v>182</v>
      </c>
      <c r="K1760" s="17" t="s">
        <v>183</v>
      </c>
      <c r="L1760" s="17" t="s">
        <v>184</v>
      </c>
    </row>
    <row r="1761" spans="1:12" customFormat="1" ht="16" x14ac:dyDescent="0.2">
      <c r="A1761" s="22" t="s">
        <v>251</v>
      </c>
      <c r="B1761">
        <v>1</v>
      </c>
      <c r="C1761" t="s">
        <v>18</v>
      </c>
      <c r="E1761" t="s">
        <v>17</v>
      </c>
      <c r="F1761" t="s">
        <v>19</v>
      </c>
      <c r="G1761" t="s">
        <v>1</v>
      </c>
      <c r="H1761" s="2"/>
    </row>
    <row r="1762" spans="1:12" customFormat="1" ht="16" x14ac:dyDescent="0.2">
      <c r="A1762" t="s">
        <v>92</v>
      </c>
      <c r="B1762" s="8">
        <f>1/36</f>
        <v>2.7777777777777776E-2</v>
      </c>
      <c r="C1762" t="s">
        <v>27</v>
      </c>
      <c r="E1762" t="s">
        <v>94</v>
      </c>
      <c r="F1762" t="s">
        <v>23</v>
      </c>
      <c r="G1762" t="s">
        <v>93</v>
      </c>
      <c r="H1762" s="2"/>
    </row>
    <row r="1763" spans="1:12" customFormat="1" ht="16" x14ac:dyDescent="0.2">
      <c r="A1763" t="s">
        <v>146</v>
      </c>
      <c r="B1763" s="3">
        <f>(B1734/B1725)/(B1728/1000)</f>
        <v>1.3811420982735723E-4</v>
      </c>
      <c r="C1763" t="s">
        <v>18</v>
      </c>
      <c r="E1763" t="s">
        <v>9</v>
      </c>
      <c r="F1763" t="s">
        <v>23</v>
      </c>
      <c r="G1763" t="s">
        <v>146</v>
      </c>
      <c r="H1763" s="2"/>
      <c r="I1763">
        <v>5</v>
      </c>
      <c r="J1763">
        <f>B1763</f>
        <v>1.3811420982735723E-4</v>
      </c>
      <c r="K1763" s="3">
        <f>(B1735/B1727)/(B1730/1000)</f>
        <v>4.928098238810793E-5</v>
      </c>
      <c r="L1763" s="3">
        <f>(B1736/B1726)/(B1729/1000)</f>
        <v>6.8333333333333332E-4</v>
      </c>
    </row>
    <row r="1764" spans="1:12" customFormat="1" ht="16" x14ac:dyDescent="0.2">
      <c r="A1764" t="s">
        <v>208</v>
      </c>
      <c r="B1764" s="3">
        <f>(B1737/B1725)/(B1728/1000)</f>
        <v>1.6334661354581674E-5</v>
      </c>
      <c r="C1764" t="s">
        <v>18</v>
      </c>
      <c r="E1764" t="s">
        <v>9</v>
      </c>
      <c r="F1764" t="s">
        <v>23</v>
      </c>
      <c r="G1764" t="s">
        <v>209</v>
      </c>
      <c r="H1764" s="2"/>
      <c r="I1764">
        <v>5</v>
      </c>
      <c r="J1764">
        <f>B1764</f>
        <v>1.6334661354581674E-5</v>
      </c>
      <c r="K1764" s="3">
        <f>(B1738/B1727)/(B1730/1000)</f>
        <v>6.2207141703021493E-6</v>
      </c>
      <c r="L1764" s="3">
        <f>(B1739/B1726)/(B1729/1000)</f>
        <v>8.6111111111111105E-5</v>
      </c>
    </row>
    <row r="1765" spans="1:12" customFormat="1" ht="16" x14ac:dyDescent="0.2">
      <c r="A1765" t="s">
        <v>59</v>
      </c>
      <c r="B1765">
        <v>8.6651209802368515E-11</v>
      </c>
      <c r="D1765" t="s">
        <v>14</v>
      </c>
      <c r="E1765" t="s">
        <v>9</v>
      </c>
      <c r="F1765" t="s">
        <v>15</v>
      </c>
      <c r="H1765" s="2"/>
    </row>
    <row r="1766" spans="1:12" customFormat="1" ht="16" x14ac:dyDescent="0.2">
      <c r="A1766" t="s">
        <v>247</v>
      </c>
      <c r="B1766">
        <v>7.891795688303974E-8</v>
      </c>
      <c r="D1766" t="s">
        <v>117</v>
      </c>
      <c r="E1766" t="s">
        <v>9</v>
      </c>
      <c r="F1766" t="s">
        <v>15</v>
      </c>
      <c r="H1766" s="2"/>
    </row>
    <row r="1767" spans="1:12" customFormat="1" ht="16" x14ac:dyDescent="0.2">
      <c r="A1767" t="s">
        <v>80</v>
      </c>
      <c r="B1767">
        <v>2.8306061868773727E-9</v>
      </c>
      <c r="D1767" t="s">
        <v>14</v>
      </c>
      <c r="E1767" t="s">
        <v>9</v>
      </c>
      <c r="F1767" t="s">
        <v>15</v>
      </c>
      <c r="H1767" s="2"/>
    </row>
    <row r="1768" spans="1:12" customFormat="1" ht="16" x14ac:dyDescent="0.2">
      <c r="A1768" t="s">
        <v>49</v>
      </c>
      <c r="B1768">
        <v>3.9570719143081625E-9</v>
      </c>
      <c r="D1768" t="s">
        <v>14</v>
      </c>
      <c r="E1768" t="s">
        <v>9</v>
      </c>
      <c r="F1768" t="s">
        <v>15</v>
      </c>
      <c r="H1768" s="2"/>
    </row>
    <row r="1769" spans="1:12" customFormat="1" ht="16" x14ac:dyDescent="0.2">
      <c r="A1769" t="s">
        <v>48</v>
      </c>
      <c r="B1769">
        <v>7.9273222551331606E-6</v>
      </c>
      <c r="D1769" t="s">
        <v>14</v>
      </c>
      <c r="E1769" t="s">
        <v>9</v>
      </c>
      <c r="F1769" t="s">
        <v>15</v>
      </c>
      <c r="H1769" s="2"/>
    </row>
    <row r="1770" spans="1:12" customFormat="1" ht="16" x14ac:dyDescent="0.2">
      <c r="A1770" t="s">
        <v>47</v>
      </c>
      <c r="B1770">
        <v>5.1124213783397438E-9</v>
      </c>
      <c r="D1770" t="s">
        <v>14</v>
      </c>
      <c r="E1770" t="s">
        <v>9</v>
      </c>
      <c r="F1770" t="s">
        <v>15</v>
      </c>
      <c r="H1770" s="2"/>
    </row>
    <row r="1771" spans="1:12" customFormat="1" ht="16" x14ac:dyDescent="0.2">
      <c r="A1771" t="s">
        <v>65</v>
      </c>
      <c r="B1771">
        <v>8.3875030178923751E-5</v>
      </c>
      <c r="D1771" t="s">
        <v>117</v>
      </c>
      <c r="E1771" t="s">
        <v>9</v>
      </c>
      <c r="F1771" t="s">
        <v>15</v>
      </c>
      <c r="H1771" s="2"/>
    </row>
    <row r="1772" spans="1:12" customFormat="1" ht="16" x14ac:dyDescent="0.2">
      <c r="A1772" t="s">
        <v>65</v>
      </c>
      <c r="B1772">
        <v>1.0801510989610235E-5</v>
      </c>
      <c r="D1772" t="s">
        <v>14</v>
      </c>
      <c r="E1772" t="s">
        <v>9</v>
      </c>
      <c r="F1772" t="s">
        <v>15</v>
      </c>
      <c r="H1772" s="2"/>
    </row>
    <row r="1773" spans="1:12" customFormat="1" ht="16" x14ac:dyDescent="0.2">
      <c r="A1773" t="s">
        <v>76</v>
      </c>
      <c r="B1773">
        <v>1.6174892496442126E-9</v>
      </c>
      <c r="D1773" t="s">
        <v>14</v>
      </c>
      <c r="E1773" t="s">
        <v>9</v>
      </c>
      <c r="F1773" t="s">
        <v>15</v>
      </c>
      <c r="H1773" s="2"/>
    </row>
    <row r="1774" spans="1:12" customFormat="1" ht="16" x14ac:dyDescent="0.2">
      <c r="A1774" t="s">
        <v>58</v>
      </c>
      <c r="B1774">
        <v>2.888373660078951E-7</v>
      </c>
      <c r="D1774" t="s">
        <v>14</v>
      </c>
      <c r="E1774" t="s">
        <v>9</v>
      </c>
      <c r="F1774" t="s">
        <v>15</v>
      </c>
      <c r="H1774" s="2"/>
    </row>
    <row r="1775" spans="1:12" customFormat="1" ht="16" x14ac:dyDescent="0.2">
      <c r="A1775" t="s">
        <v>234</v>
      </c>
      <c r="B1775">
        <v>7.63619826432997E-7</v>
      </c>
      <c r="D1775" t="s">
        <v>14</v>
      </c>
      <c r="E1775" t="s">
        <v>9</v>
      </c>
      <c r="F1775" t="s">
        <v>15</v>
      </c>
      <c r="H1775" s="2"/>
    </row>
    <row r="1776" spans="1:12" customFormat="1" ht="16" x14ac:dyDescent="0.2">
      <c r="A1776" t="s">
        <v>61</v>
      </c>
      <c r="B1776">
        <v>2.4262338744663193E-8</v>
      </c>
      <c r="D1776" t="s">
        <v>14</v>
      </c>
      <c r="E1776" t="s">
        <v>9</v>
      </c>
      <c r="F1776" t="s">
        <v>15</v>
      </c>
      <c r="H1776" s="2"/>
    </row>
    <row r="1777" spans="1:8" customFormat="1" ht="16" x14ac:dyDescent="0.2">
      <c r="A1777" t="s">
        <v>233</v>
      </c>
      <c r="B1777">
        <f>B1758/1000</f>
        <v>4.0642500000000004E-7</v>
      </c>
      <c r="D1777" t="s">
        <v>14</v>
      </c>
      <c r="E1777" t="s">
        <v>9</v>
      </c>
      <c r="F1777" t="s">
        <v>15</v>
      </c>
      <c r="H1777" s="2"/>
    </row>
    <row r="1778" spans="1:8" customFormat="1" ht="16" x14ac:dyDescent="0.2">
      <c r="A1778" t="s">
        <v>53</v>
      </c>
      <c r="B1778">
        <f>1.96*B1762</f>
        <v>5.4444444444444441E-2</v>
      </c>
      <c r="D1778" t="s">
        <v>117</v>
      </c>
      <c r="E1778" t="s">
        <v>9</v>
      </c>
      <c r="F1778" t="s">
        <v>15</v>
      </c>
      <c r="H1778" s="2"/>
    </row>
    <row r="1779" spans="1:8" customFormat="1" ht="16" x14ac:dyDescent="0.2">
      <c r="A1779" t="s">
        <v>69</v>
      </c>
      <c r="B1779">
        <f>B1757/1000</f>
        <v>3.0144679000000002E-5</v>
      </c>
      <c r="D1779" t="s">
        <v>14</v>
      </c>
      <c r="E1779" t="s">
        <v>9</v>
      </c>
      <c r="F1779" t="s">
        <v>15</v>
      </c>
      <c r="H1779" s="2"/>
    </row>
    <row r="1780" spans="1:8" customFormat="1" ht="16" x14ac:dyDescent="0.2">
      <c r="A1780" t="s">
        <v>81</v>
      </c>
      <c r="B1780">
        <v>1.1553494640315805E-9</v>
      </c>
      <c r="D1780" t="s">
        <v>14</v>
      </c>
      <c r="E1780" t="s">
        <v>9</v>
      </c>
      <c r="F1780" t="s">
        <v>15</v>
      </c>
      <c r="H1780" s="2"/>
    </row>
    <row r="1781" spans="1:8" customFormat="1" ht="16" x14ac:dyDescent="0.2">
      <c r="A1781" t="s">
        <v>248</v>
      </c>
      <c r="B1781">
        <v>1.1740772587352886E-5</v>
      </c>
      <c r="D1781" t="s">
        <v>14</v>
      </c>
      <c r="E1781" t="s">
        <v>9</v>
      </c>
      <c r="F1781" t="s">
        <v>15</v>
      </c>
      <c r="H1781" s="2"/>
    </row>
    <row r="1782" spans="1:8" customFormat="1" ht="16" x14ac:dyDescent="0.2">
      <c r="A1782" t="s">
        <v>72</v>
      </c>
      <c r="B1782">
        <v>1.7330241960473703E-10</v>
      </c>
      <c r="D1782" t="s">
        <v>14</v>
      </c>
      <c r="E1782" t="s">
        <v>9</v>
      </c>
      <c r="F1782" t="s">
        <v>15</v>
      </c>
      <c r="H1782" s="2"/>
    </row>
    <row r="1783" spans="1:8" customFormat="1" ht="16" x14ac:dyDescent="0.2">
      <c r="A1783" t="s">
        <v>78</v>
      </c>
      <c r="B1783">
        <v>2.8883736600789512E-11</v>
      </c>
      <c r="D1783" t="s">
        <v>14</v>
      </c>
      <c r="E1783" t="s">
        <v>9</v>
      </c>
      <c r="F1783" t="s">
        <v>15</v>
      </c>
      <c r="H1783" s="2"/>
    </row>
    <row r="1784" spans="1:8" customFormat="1" ht="16" x14ac:dyDescent="0.2">
      <c r="A1784" t="s">
        <v>62</v>
      </c>
      <c r="B1784">
        <v>8.6651209802368528E-10</v>
      </c>
      <c r="D1784" t="s">
        <v>14</v>
      </c>
      <c r="E1784" t="s">
        <v>9</v>
      </c>
      <c r="F1784" t="s">
        <v>15</v>
      </c>
      <c r="H1784" s="2"/>
    </row>
    <row r="1785" spans="1:8" customFormat="1" ht="16" x14ac:dyDescent="0.2">
      <c r="A1785" t="s">
        <v>51</v>
      </c>
      <c r="B1785">
        <v>4.3325604901184269E-10</v>
      </c>
      <c r="D1785" t="s">
        <v>14</v>
      </c>
      <c r="E1785" t="s">
        <v>9</v>
      </c>
      <c r="F1785" t="s">
        <v>15</v>
      </c>
      <c r="H1785" s="2"/>
    </row>
    <row r="1786" spans="1:8" customFormat="1" ht="16" x14ac:dyDescent="0.2">
      <c r="A1786" t="s">
        <v>54</v>
      </c>
      <c r="B1786">
        <v>4.4309095397735818E-5</v>
      </c>
      <c r="D1786" t="s">
        <v>14</v>
      </c>
      <c r="E1786" t="s">
        <v>9</v>
      </c>
      <c r="F1786" t="s">
        <v>15</v>
      </c>
      <c r="H1786" s="2"/>
    </row>
    <row r="1787" spans="1:8" customFormat="1" ht="16" x14ac:dyDescent="0.2">
      <c r="A1787" t="s">
        <v>73</v>
      </c>
      <c r="B1787">
        <v>2.8883736600789513E-10</v>
      </c>
      <c r="D1787" t="s">
        <v>14</v>
      </c>
      <c r="E1787" t="s">
        <v>9</v>
      </c>
      <c r="F1787" t="s">
        <v>15</v>
      </c>
      <c r="H1787" s="2"/>
    </row>
    <row r="1788" spans="1:8" customFormat="1" ht="16" x14ac:dyDescent="0.2">
      <c r="A1788" t="s">
        <v>45</v>
      </c>
      <c r="B1788">
        <v>1.3199867626560807E-8</v>
      </c>
      <c r="D1788" t="s">
        <v>14</v>
      </c>
      <c r="E1788" t="s">
        <v>9</v>
      </c>
      <c r="F1788" t="s">
        <v>15</v>
      </c>
      <c r="H1788" s="2"/>
    </row>
    <row r="1789" spans="1:8" customFormat="1" ht="16" x14ac:dyDescent="0.2">
      <c r="B1789" s="3"/>
      <c r="H1789" s="2"/>
    </row>
    <row r="1790" spans="1:8" x14ac:dyDescent="0.2">
      <c r="A1790" s="17" t="s">
        <v>2</v>
      </c>
      <c r="B1790" s="17" t="s">
        <v>272</v>
      </c>
    </row>
    <row r="1791" spans="1:8" customFormat="1" ht="16" x14ac:dyDescent="0.2">
      <c r="A1791" t="s">
        <v>153</v>
      </c>
      <c r="B1791" t="s">
        <v>252</v>
      </c>
      <c r="H1791" s="2"/>
    </row>
    <row r="1792" spans="1:8" customFormat="1" ht="16" x14ac:dyDescent="0.2">
      <c r="A1792" t="s">
        <v>200</v>
      </c>
      <c r="B1792" t="s">
        <v>201</v>
      </c>
      <c r="H1792" s="2"/>
    </row>
    <row r="1793" spans="1:12" customFormat="1" ht="16" x14ac:dyDescent="0.2">
      <c r="A1793" t="s">
        <v>3</v>
      </c>
      <c r="B1793" t="s">
        <v>18</v>
      </c>
      <c r="H1793" s="2"/>
    </row>
    <row r="1794" spans="1:12" customFormat="1" ht="16" x14ac:dyDescent="0.2">
      <c r="A1794" t="s">
        <v>4</v>
      </c>
      <c r="B1794">
        <v>1</v>
      </c>
      <c r="H1794" s="2"/>
    </row>
    <row r="1795" spans="1:12" customFormat="1" ht="16" x14ac:dyDescent="0.2">
      <c r="A1795" t="s">
        <v>5</v>
      </c>
      <c r="B1795" t="s">
        <v>1</v>
      </c>
      <c r="H1795" s="2"/>
    </row>
    <row r="1796" spans="1:12" customFormat="1" ht="16" x14ac:dyDescent="0.2">
      <c r="A1796" t="s">
        <v>206</v>
      </c>
      <c r="B1796" t="s">
        <v>207</v>
      </c>
      <c r="H1796" s="2"/>
    </row>
    <row r="1797" spans="1:12" customFormat="1" ht="16" x14ac:dyDescent="0.2">
      <c r="A1797" t="s">
        <v>6</v>
      </c>
      <c r="B1797" t="s">
        <v>7</v>
      </c>
      <c r="H1797" s="2"/>
    </row>
    <row r="1798" spans="1:12" customFormat="1" ht="16" x14ac:dyDescent="0.2">
      <c r="A1798" t="s">
        <v>8</v>
      </c>
      <c r="B1798" t="s">
        <v>17</v>
      </c>
      <c r="H1798" s="2"/>
    </row>
    <row r="1799" spans="1:12" customFormat="1" ht="16" x14ac:dyDescent="0.2">
      <c r="A1799" t="s">
        <v>354</v>
      </c>
      <c r="B1799" s="2">
        <f>INDEX(Parameters!$B$6:$AL$57,MATCH(Inventories!$B$1790,Parameters!$A$6:$A$57,0),MATCH(Inventories!$A1799,Parameters!$B$4:$AL$4,0))</f>
        <v>308</v>
      </c>
      <c r="C1799" t="s">
        <v>314</v>
      </c>
      <c r="D1799" s="2"/>
      <c r="E1799" s="2"/>
      <c r="F1799" s="2"/>
      <c r="G1799" s="2"/>
      <c r="H1799" s="2"/>
      <c r="I1799" s="2"/>
      <c r="J1799" s="2"/>
      <c r="K1799" s="2"/>
      <c r="L1799" s="2"/>
    </row>
    <row r="1800" spans="1:12" customFormat="1" ht="16" x14ac:dyDescent="0.2">
      <c r="A1800" t="s">
        <v>355</v>
      </c>
      <c r="B1800" s="2">
        <f>INDEX(Parameters!$B$6:$AL$57,MATCH(Inventories!$B$1790,Parameters!$A$6:$A$57,0),MATCH(Inventories!$A1800,Parameters!$B$4:$AL$4,0))</f>
        <v>155</v>
      </c>
      <c r="C1800" t="s">
        <v>314</v>
      </c>
      <c r="D1800" s="2"/>
      <c r="E1800" s="2"/>
      <c r="F1800" s="2"/>
      <c r="G1800" s="2"/>
      <c r="H1800" s="2"/>
      <c r="I1800" s="2"/>
      <c r="J1800" s="2"/>
      <c r="K1800" s="2"/>
      <c r="L1800" s="2"/>
    </row>
    <row r="1801" spans="1:12" customFormat="1" ht="16" x14ac:dyDescent="0.2">
      <c r="A1801" t="s">
        <v>356</v>
      </c>
      <c r="B1801" s="2">
        <f>INDEX(Parameters!$B$6:$AL$57,MATCH(Inventories!$B$1790,Parameters!$A$6:$A$57,0),MATCH(Inventories!$A1801,Parameters!$B$4:$AL$4,0))</f>
        <v>485</v>
      </c>
      <c r="C1801" t="s">
        <v>314</v>
      </c>
      <c r="D1801" s="2"/>
      <c r="E1801" s="2"/>
      <c r="F1801" s="2"/>
      <c r="G1801" s="2"/>
      <c r="H1801" s="2"/>
      <c r="I1801" s="2"/>
      <c r="J1801" s="2"/>
      <c r="K1801" s="2"/>
      <c r="L1801" s="2"/>
    </row>
    <row r="1802" spans="1:12" customFormat="1" ht="16" x14ac:dyDescent="0.2">
      <c r="A1802" t="s">
        <v>318</v>
      </c>
      <c r="B1802" s="24">
        <f>INDEX(Parameters!$B$6:$AL$57,MATCH(Inventories!$B$1790,Parameters!$A$6:$A$57,0),MATCH(Inventories!$A1802,Parameters!$B$4:$AL$4,0))</f>
        <v>1000000</v>
      </c>
      <c r="C1802" t="s">
        <v>315</v>
      </c>
      <c r="D1802" s="2"/>
      <c r="E1802" s="2"/>
      <c r="F1802" s="2"/>
      <c r="G1802" s="2"/>
      <c r="H1802" s="2"/>
      <c r="I1802" s="2"/>
      <c r="J1802" s="2"/>
      <c r="K1802" s="2"/>
      <c r="L1802" s="2"/>
    </row>
    <row r="1803" spans="1:12" customFormat="1" ht="16" x14ac:dyDescent="0.2">
      <c r="A1803" t="s">
        <v>319</v>
      </c>
      <c r="B1803" s="24">
        <f>INDEX(Parameters!$B$6:$AL$57,MATCH(Inventories!$B$1790,Parameters!$A$6:$A$57,0),MATCH(Inventories!$A1803,Parameters!$B$4:$AL$4,0))</f>
        <v>500000</v>
      </c>
      <c r="C1803" t="s">
        <v>315</v>
      </c>
      <c r="D1803" s="2"/>
      <c r="E1803" s="2"/>
      <c r="F1803" s="2"/>
      <c r="G1803" s="2"/>
      <c r="H1803" s="2"/>
      <c r="I1803" s="2"/>
      <c r="J1803" s="2"/>
      <c r="K1803" s="2"/>
      <c r="L1803" s="2"/>
    </row>
    <row r="1804" spans="1:12" customFormat="1" ht="16" x14ac:dyDescent="0.2">
      <c r="A1804" t="s">
        <v>320</v>
      </c>
      <c r="B1804" s="24">
        <f>INDEX(Parameters!$B$6:$AL$57,MATCH(Inventories!$B$1790,Parameters!$A$6:$A$57,0),MATCH(Inventories!$A1804,Parameters!$B$4:$AL$4,0))</f>
        <v>1200000</v>
      </c>
      <c r="C1804" t="s">
        <v>315</v>
      </c>
      <c r="D1804" s="2"/>
      <c r="E1804" s="2"/>
      <c r="F1804" s="2"/>
      <c r="G1804" s="2"/>
      <c r="H1804" s="2"/>
      <c r="I1804" s="2"/>
      <c r="J1804" s="2"/>
      <c r="K1804" s="2"/>
      <c r="L1804" s="2"/>
    </row>
    <row r="1805" spans="1:12" customFormat="1" ht="16" x14ac:dyDescent="0.2">
      <c r="A1805" t="s">
        <v>321</v>
      </c>
      <c r="B1805" s="2">
        <f>INDEX(Parameters!$B$6:$AL$57,MATCH(Inventories!$B$1790,Parameters!$A$6:$A$57,0),MATCH(Inventories!$A1805,Parameters!$B$4:$AL$4,0))</f>
        <v>7530</v>
      </c>
      <c r="C1805" t="s">
        <v>316</v>
      </c>
      <c r="D1805" s="2"/>
      <c r="E1805" s="2"/>
      <c r="F1805" s="2"/>
      <c r="G1805" s="2"/>
      <c r="H1805" s="2"/>
      <c r="I1805" s="2"/>
      <c r="J1805" s="2"/>
      <c r="K1805" s="2"/>
      <c r="L1805" s="2"/>
    </row>
    <row r="1806" spans="1:12" customFormat="1" ht="16" x14ac:dyDescent="0.2">
      <c r="A1806" t="s">
        <v>322</v>
      </c>
      <c r="B1806" s="2">
        <f>INDEX(Parameters!$B$6:$AL$57,MATCH(Inventories!$B$1790,Parameters!$A$6:$A$57,0),MATCH(Inventories!$A1806,Parameters!$B$4:$AL$4,0))</f>
        <v>3600</v>
      </c>
      <c r="C1806" t="s">
        <v>316</v>
      </c>
      <c r="D1806" s="2"/>
      <c r="E1806" s="2"/>
      <c r="F1806" s="2"/>
      <c r="G1806" s="2"/>
      <c r="H1806" s="2"/>
      <c r="I1806" s="2"/>
      <c r="J1806" s="2"/>
      <c r="K1806" s="2"/>
      <c r="L1806" s="2"/>
    </row>
    <row r="1807" spans="1:12" customFormat="1" ht="16" x14ac:dyDescent="0.2">
      <c r="A1807" t="s">
        <v>323</v>
      </c>
      <c r="B1807" s="2">
        <f>INDEX(Parameters!$B$6:$AL$57,MATCH(Inventories!$B$1790,Parameters!$A$6:$A$57,0),MATCH(Inventories!$A1807,Parameters!$B$4:$AL$4,0))</f>
        <v>10315</v>
      </c>
      <c r="C1807" t="s">
        <v>316</v>
      </c>
      <c r="D1807" s="2"/>
      <c r="E1807" s="2"/>
      <c r="F1807" s="2"/>
      <c r="G1807" s="2"/>
      <c r="H1807" s="2"/>
      <c r="I1807" s="2"/>
      <c r="J1807" s="2"/>
      <c r="K1807" s="2"/>
      <c r="L1807" s="2"/>
    </row>
    <row r="1808" spans="1:12" customFormat="1" ht="16" x14ac:dyDescent="0.2">
      <c r="A1808" t="s">
        <v>339</v>
      </c>
      <c r="B1808" s="2">
        <f>INDEX(Parameters!$B$6:$AL$57,MATCH(Inventories!$B$1790,Parameters!$A$6:$A$57,0),MATCH(Inventories!$A1808,Parameters!$B$4:$AL$4,0))</f>
        <v>0</v>
      </c>
      <c r="C1808" t="s">
        <v>338</v>
      </c>
      <c r="D1808" s="2"/>
      <c r="E1808" s="2"/>
      <c r="F1808" s="2"/>
      <c r="G1808" s="2"/>
      <c r="H1808" s="2"/>
      <c r="I1808" s="2"/>
      <c r="J1808" s="2"/>
      <c r="K1808" s="2"/>
      <c r="L1808" s="2"/>
    </row>
    <row r="1809" spans="1:12" customFormat="1" ht="16" x14ac:dyDescent="0.2">
      <c r="A1809" t="s">
        <v>340</v>
      </c>
      <c r="B1809" s="2">
        <f>INDEX(Parameters!$B$6:$AL$57,MATCH(Inventories!$B$1790,Parameters!$A$6:$A$57,0),MATCH(Inventories!$A1809,Parameters!$B$4:$AL$4,0))</f>
        <v>0</v>
      </c>
      <c r="C1809" t="s">
        <v>338</v>
      </c>
      <c r="D1809" s="2"/>
      <c r="E1809" s="2"/>
      <c r="F1809" s="2"/>
      <c r="G1809" s="2"/>
      <c r="H1809" s="2"/>
      <c r="I1809" s="2"/>
      <c r="J1809" s="2"/>
      <c r="K1809" s="2"/>
      <c r="L1809" s="2"/>
    </row>
    <row r="1810" spans="1:12" customFormat="1" ht="16" x14ac:dyDescent="0.2">
      <c r="A1810" t="s">
        <v>341</v>
      </c>
      <c r="B1810" s="2">
        <f>INDEX(Parameters!$B$6:$AL$57,MATCH(Inventories!$B$1790,Parameters!$A$6:$A$57,0),MATCH(Inventories!$A1810,Parameters!$B$4:$AL$4,0))</f>
        <v>0</v>
      </c>
      <c r="C1810" t="s">
        <v>338</v>
      </c>
      <c r="D1810" s="2"/>
      <c r="E1810" s="2"/>
      <c r="F1810" s="2"/>
      <c r="G1810" s="2"/>
      <c r="H1810" s="2"/>
      <c r="I1810" s="2"/>
      <c r="J1810" s="2"/>
      <c r="K1810" s="2"/>
      <c r="L1810" s="2"/>
    </row>
    <row r="1811" spans="1:12" customFormat="1" ht="16" x14ac:dyDescent="0.2">
      <c r="A1811" t="s">
        <v>342</v>
      </c>
      <c r="B1811" s="2">
        <f>INDEX(Parameters!$B$6:$AL$57,MATCH(Inventories!$B$1790,Parameters!$A$6:$A$57,0),MATCH(Inventories!$A1811,Parameters!$B$4:$AL$4,0))</f>
        <v>1040</v>
      </c>
      <c r="C1811" t="s">
        <v>338</v>
      </c>
      <c r="D1811" s="2"/>
      <c r="E1811" s="2"/>
      <c r="F1811" s="2"/>
      <c r="G1811" s="2"/>
      <c r="H1811" s="2"/>
      <c r="I1811" s="2"/>
      <c r="J1811" s="2"/>
      <c r="K1811" s="2"/>
      <c r="L1811" s="2"/>
    </row>
    <row r="1812" spans="1:12" customFormat="1" ht="16" x14ac:dyDescent="0.2">
      <c r="A1812" t="s">
        <v>343</v>
      </c>
      <c r="B1812" s="2">
        <f>INDEX(Parameters!$B$6:$AL$57,MATCH(Inventories!$B$1790,Parameters!$A$6:$A$57,0),MATCH(Inventories!$A1812,Parameters!$B$4:$AL$4,0))</f>
        <v>610</v>
      </c>
      <c r="C1812" t="s">
        <v>338</v>
      </c>
      <c r="D1812" s="2"/>
      <c r="E1812" s="2"/>
      <c r="F1812" s="2"/>
      <c r="G1812" s="2"/>
      <c r="H1812" s="2"/>
      <c r="I1812" s="2"/>
      <c r="J1812" s="2"/>
      <c r="K1812" s="2"/>
      <c r="L1812" s="2"/>
    </row>
    <row r="1813" spans="1:12" customFormat="1" ht="16" x14ac:dyDescent="0.2">
      <c r="A1813" t="s">
        <v>344</v>
      </c>
      <c r="B1813" s="2">
        <f>INDEX(Parameters!$B$6:$AL$57,MATCH(Inventories!$B$1790,Parameters!$A$6:$A$57,0),MATCH(Inventories!$A1813,Parameters!$B$4:$AL$4,0))</f>
        <v>1230</v>
      </c>
      <c r="C1813" t="s">
        <v>338</v>
      </c>
      <c r="D1813" s="2"/>
      <c r="E1813" s="2"/>
      <c r="F1813" s="2"/>
      <c r="G1813" s="2"/>
      <c r="H1813" s="2"/>
      <c r="I1813" s="2"/>
      <c r="J1813" s="2"/>
      <c r="K1813" s="2"/>
      <c r="L1813" s="2"/>
    </row>
    <row r="1814" spans="1:12" customFormat="1" ht="16" x14ac:dyDescent="0.2">
      <c r="A1814" t="s">
        <v>335</v>
      </c>
      <c r="B1814" s="2">
        <f>INDEX(Parameters!$B$6:$AL$57,MATCH(Inventories!$B$1790,Parameters!$A$6:$A$57,0),MATCH(Inventories!$A1814,Parameters!$B$4:$AL$4,0))</f>
        <v>123</v>
      </c>
      <c r="C1814" t="s">
        <v>338</v>
      </c>
      <c r="D1814" s="2"/>
      <c r="E1814" s="2"/>
      <c r="F1814" s="2"/>
      <c r="G1814" s="2"/>
      <c r="H1814" s="2"/>
      <c r="I1814" s="2"/>
      <c r="J1814" s="2"/>
      <c r="K1814" s="2"/>
      <c r="L1814" s="2"/>
    </row>
    <row r="1815" spans="1:12" customFormat="1" ht="16" x14ac:dyDescent="0.2">
      <c r="A1815" t="s">
        <v>336</v>
      </c>
      <c r="B1815" s="2">
        <f>INDEX(Parameters!$B$6:$AL$57,MATCH(Inventories!$B$1790,Parameters!$A$6:$A$57,0),MATCH(Inventories!$A1815,Parameters!$B$4:$AL$4,0))</f>
        <v>77</v>
      </c>
      <c r="C1815" t="s">
        <v>338</v>
      </c>
      <c r="D1815" s="2"/>
      <c r="E1815" s="2"/>
      <c r="F1815" s="2"/>
      <c r="G1815" s="2"/>
      <c r="H1815" s="2"/>
      <c r="I1815" s="2"/>
      <c r="J1815" s="2"/>
      <c r="K1815" s="2"/>
      <c r="L1815" s="2"/>
    </row>
    <row r="1816" spans="1:12" customFormat="1" ht="16" x14ac:dyDescent="0.2">
      <c r="A1816" t="s">
        <v>337</v>
      </c>
      <c r="B1816" s="2">
        <f>INDEX(Parameters!$B$6:$AL$57,MATCH(Inventories!$B$1790,Parameters!$A$6:$A$57,0),MATCH(Inventories!$A1816,Parameters!$B$4:$AL$4,0))</f>
        <v>155</v>
      </c>
      <c r="C1816" t="s">
        <v>338</v>
      </c>
      <c r="D1816" s="2"/>
      <c r="E1816" s="2"/>
      <c r="F1816" s="2"/>
      <c r="G1816" s="2"/>
      <c r="H1816" s="2"/>
      <c r="I1816" s="2"/>
      <c r="J1816" s="2"/>
      <c r="K1816" s="2"/>
      <c r="L1816" s="2"/>
    </row>
    <row r="1817" spans="1:12" customFormat="1" ht="16" x14ac:dyDescent="0.2">
      <c r="A1817" t="s">
        <v>324</v>
      </c>
      <c r="B1817" s="2">
        <f>INDEX(Parameters!$B$6:$AL$57,MATCH(Inventories!$B$1790,Parameters!$A$6:$A$57,0),MATCH(Inventories!$A1817,Parameters!$B$4:$AL$4,0))</f>
        <v>0</v>
      </c>
      <c r="C1817" t="s">
        <v>317</v>
      </c>
      <c r="D1817" s="2"/>
      <c r="E1817" s="2"/>
      <c r="F1817" s="2"/>
      <c r="G1817" s="2"/>
      <c r="H1817" s="2"/>
      <c r="I1817" s="2"/>
      <c r="J1817" s="2"/>
      <c r="K1817" s="2"/>
      <c r="L1817" s="2"/>
    </row>
    <row r="1818" spans="1:12" customFormat="1" ht="16" x14ac:dyDescent="0.2">
      <c r="A1818" t="s">
        <v>325</v>
      </c>
      <c r="B1818" s="2">
        <f>INDEX(Parameters!$B$6:$AL$57,MATCH(Inventories!$B$1790,Parameters!$A$6:$A$57,0),MATCH(Inventories!$A1818,Parameters!$B$4:$AL$4,0))</f>
        <v>0</v>
      </c>
      <c r="C1818" t="s">
        <v>317</v>
      </c>
      <c r="D1818" s="2"/>
      <c r="E1818" s="2"/>
      <c r="F1818" s="2"/>
      <c r="G1818" s="2"/>
      <c r="H1818" s="2"/>
      <c r="I1818" s="2"/>
      <c r="J1818" s="2"/>
      <c r="K1818" s="2"/>
      <c r="L1818" s="2"/>
    </row>
    <row r="1819" spans="1:12" customFormat="1" ht="16" x14ac:dyDescent="0.2">
      <c r="A1819" t="s">
        <v>326</v>
      </c>
      <c r="B1819" s="2">
        <f>INDEX(Parameters!$B$6:$AL$57,MATCH(Inventories!$B$1790,Parameters!$A$6:$A$57,0),MATCH(Inventories!$A1819,Parameters!$B$4:$AL$4,0))</f>
        <v>0</v>
      </c>
      <c r="C1819" t="s">
        <v>317</v>
      </c>
      <c r="D1819" s="2"/>
      <c r="E1819" s="2"/>
      <c r="F1819" s="2"/>
      <c r="G1819" s="2"/>
      <c r="H1819" s="2"/>
      <c r="I1819" s="2"/>
      <c r="J1819" s="2"/>
      <c r="K1819" s="2"/>
      <c r="L1819" s="2"/>
    </row>
    <row r="1820" spans="1:12" customFormat="1" ht="16" x14ac:dyDescent="0.2">
      <c r="A1820" t="s">
        <v>332</v>
      </c>
      <c r="B1820" s="2">
        <f>INDEX(Parameters!$B$6:$AL$57,MATCH(Inventories!$B$1790,Parameters!$A$6:$A$57,0),MATCH(Inventories!$A1820,Parameters!$B$4:$AL$4,0))</f>
        <v>0</v>
      </c>
      <c r="C1820" t="s">
        <v>8</v>
      </c>
      <c r="D1820" s="2"/>
      <c r="E1820" s="2"/>
      <c r="F1820" s="2"/>
      <c r="G1820" s="2"/>
      <c r="H1820" s="2"/>
      <c r="I1820" s="2"/>
      <c r="J1820" s="2"/>
      <c r="K1820" s="2"/>
      <c r="L1820" s="2"/>
    </row>
    <row r="1821" spans="1:12" customFormat="1" ht="16" x14ac:dyDescent="0.2">
      <c r="A1821" t="s">
        <v>333</v>
      </c>
      <c r="B1821" s="2">
        <f>INDEX(Parameters!$B$6:$AL$57,MATCH(Inventories!$B$1790,Parameters!$A$6:$A$57,0),MATCH(Inventories!$A1821,Parameters!$B$4:$AL$4,0))</f>
        <v>0</v>
      </c>
      <c r="C1821" t="s">
        <v>8</v>
      </c>
      <c r="D1821" s="2"/>
      <c r="E1821" s="2"/>
      <c r="F1821" s="2"/>
      <c r="G1821" s="2"/>
      <c r="H1821" s="2"/>
      <c r="I1821" s="2"/>
      <c r="J1821" s="2"/>
      <c r="K1821" s="2"/>
      <c r="L1821" s="2"/>
    </row>
    <row r="1822" spans="1:12" customFormat="1" ht="16" x14ac:dyDescent="0.2">
      <c r="A1822" t="s">
        <v>334</v>
      </c>
      <c r="B1822" s="2">
        <f>INDEX(Parameters!$B$6:$AL$57,MATCH(Inventories!$B$1790,Parameters!$A$6:$A$57,0),MATCH(Inventories!$A1822,Parameters!$B$4:$AL$4,0))</f>
        <v>0</v>
      </c>
      <c r="C1822" t="s">
        <v>8</v>
      </c>
      <c r="D1822" s="2"/>
      <c r="E1822" s="2"/>
      <c r="F1822" s="2"/>
      <c r="G1822" s="2"/>
      <c r="H1822" s="2"/>
      <c r="I1822" s="2"/>
      <c r="J1822" s="2"/>
      <c r="K1822" s="2"/>
      <c r="L1822" s="2"/>
    </row>
    <row r="1823" spans="1:12" customFormat="1" ht="16" x14ac:dyDescent="0.2">
      <c r="A1823" t="s">
        <v>348</v>
      </c>
      <c r="B1823" s="2">
        <f>INDEX(Parameters!$B$6:$AL$57,MATCH(Inventories!$B$1790,Parameters!$A$6:$A$57,0),MATCH(Inventories!$A1823,Parameters!$B$4:$AL$4,0))</f>
        <v>0</v>
      </c>
      <c r="C1823" t="s">
        <v>314</v>
      </c>
      <c r="D1823" s="2"/>
      <c r="E1823" s="2"/>
      <c r="F1823" s="2"/>
      <c r="G1823" s="2"/>
      <c r="H1823" s="2"/>
      <c r="I1823" s="2"/>
      <c r="J1823" s="2"/>
      <c r="K1823" s="2"/>
      <c r="L1823" s="2"/>
    </row>
    <row r="1824" spans="1:12" customFormat="1" ht="16" x14ac:dyDescent="0.2">
      <c r="A1824" t="s">
        <v>349</v>
      </c>
      <c r="B1824" s="2">
        <f>INDEX(Parameters!$B$6:$AL$57,MATCH(Inventories!$B$1790,Parameters!$A$6:$A$57,0),MATCH(Inventories!$A1824,Parameters!$B$4:$AL$4,0))</f>
        <v>0</v>
      </c>
      <c r="C1824" t="s">
        <v>314</v>
      </c>
      <c r="D1824" s="2"/>
      <c r="E1824" s="12"/>
      <c r="F1824" s="2"/>
      <c r="G1824" s="2"/>
      <c r="H1824" s="2"/>
      <c r="I1824" s="2"/>
      <c r="J1824" s="2"/>
      <c r="K1824" s="2"/>
      <c r="L1824" s="2"/>
    </row>
    <row r="1825" spans="1:12" customFormat="1" ht="16" x14ac:dyDescent="0.2">
      <c r="A1825" t="s">
        <v>350</v>
      </c>
      <c r="B1825" s="2">
        <f>INDEX(Parameters!$B$6:$AL$57,MATCH(Inventories!$B$1790,Parameters!$A$6:$A$57,0),MATCH(Inventories!$A1825,Parameters!$B$4:$AL$4,0))</f>
        <v>0</v>
      </c>
      <c r="C1825" t="s">
        <v>314</v>
      </c>
      <c r="D1825" s="2"/>
      <c r="E1825" s="2"/>
      <c r="F1825" s="2"/>
      <c r="G1825" s="2"/>
      <c r="H1825" s="2"/>
      <c r="I1825" s="2"/>
      <c r="J1825" s="2"/>
      <c r="K1825" s="2"/>
      <c r="L1825" s="2"/>
    </row>
    <row r="1826" spans="1:12" customFormat="1" ht="16" x14ac:dyDescent="0.2">
      <c r="A1826" t="s">
        <v>351</v>
      </c>
      <c r="B1826" s="2">
        <f>INDEX(Parameters!$B$6:$AL$57,MATCH(Inventories!$B$1790,Parameters!$A$6:$A$57,0),MATCH(Inventories!$A1826,Parameters!$B$4:$AL$4,0))</f>
        <v>0</v>
      </c>
      <c r="C1826" t="s">
        <v>8</v>
      </c>
      <c r="D1826" s="2"/>
      <c r="E1826" s="2"/>
      <c r="F1826" s="2"/>
      <c r="G1826" s="2"/>
      <c r="H1826" s="2"/>
      <c r="I1826" s="2"/>
      <c r="J1826" s="2"/>
      <c r="K1826" s="2"/>
      <c r="L1826" s="2"/>
    </row>
    <row r="1827" spans="1:12" customFormat="1" ht="16" x14ac:dyDescent="0.2">
      <c r="A1827" t="s">
        <v>352</v>
      </c>
      <c r="B1827" s="2">
        <f>INDEX(Parameters!$B$6:$AL$57,MATCH(Inventories!$B$1790,Parameters!$A$6:$A$57,0),MATCH(Inventories!$A1827,Parameters!$B$4:$AL$4,0))</f>
        <v>0</v>
      </c>
      <c r="C1827" t="s">
        <v>8</v>
      </c>
      <c r="D1827" s="2"/>
      <c r="E1827" s="2"/>
      <c r="F1827" s="2"/>
      <c r="G1827" s="2"/>
      <c r="H1827" s="2"/>
      <c r="I1827" s="2"/>
      <c r="J1827" s="2"/>
      <c r="K1827" s="2"/>
      <c r="L1827" s="2"/>
    </row>
    <row r="1828" spans="1:12" customFormat="1" ht="16" x14ac:dyDescent="0.2">
      <c r="A1828" t="s">
        <v>353</v>
      </c>
      <c r="B1828" s="2">
        <f>INDEX(Parameters!$B$6:$AL$57,MATCH(Inventories!$B$1790,Parameters!$A$6:$A$57,0),MATCH(Inventories!$A1828,Parameters!$B$4:$AL$4,0))</f>
        <v>0</v>
      </c>
      <c r="C1828" t="s">
        <v>8</v>
      </c>
      <c r="D1828" s="2"/>
      <c r="E1828" s="2"/>
      <c r="F1828" s="2"/>
      <c r="G1828" s="2"/>
      <c r="H1828" s="2"/>
      <c r="I1828" s="2"/>
      <c r="J1828" s="2"/>
      <c r="K1828" s="2"/>
      <c r="L1828" s="2"/>
    </row>
    <row r="1829" spans="1:12" customFormat="1" ht="16" x14ac:dyDescent="0.2">
      <c r="A1829" t="s">
        <v>367</v>
      </c>
      <c r="B1829" s="2">
        <f>INDEX(Parameters!$B$6:$AL$57,MATCH(Inventories!$B$1790,Parameters!$A$6:$A$57,0),MATCH(Inventories!$A1829,Parameters!$B$4:$AL$4,0))</f>
        <v>0</v>
      </c>
      <c r="C1829" t="s">
        <v>338</v>
      </c>
      <c r="D1829" s="2"/>
      <c r="E1829" s="2"/>
      <c r="F1829" s="2"/>
      <c r="G1829" s="2"/>
      <c r="H1829" s="2"/>
      <c r="I1829" s="2"/>
      <c r="J1829" s="2"/>
      <c r="K1829" s="2"/>
      <c r="L1829" s="2"/>
    </row>
    <row r="1830" spans="1:12" customFormat="1" ht="16" x14ac:dyDescent="0.2">
      <c r="A1830" t="s">
        <v>368</v>
      </c>
      <c r="B1830" s="2">
        <f>INDEX(Parameters!$B$6:$AL$57,MATCH(Inventories!$B$1790,Parameters!$A$6:$A$57,0),MATCH(Inventories!$A1830,Parameters!$B$4:$AL$4,0))</f>
        <v>0</v>
      </c>
      <c r="C1830" t="s">
        <v>338</v>
      </c>
      <c r="D1830" s="2"/>
      <c r="E1830" s="2"/>
      <c r="F1830" s="2"/>
      <c r="G1830" s="2"/>
      <c r="H1830" s="2"/>
      <c r="I1830" s="2"/>
      <c r="J1830" s="2"/>
      <c r="K1830" s="2"/>
      <c r="L1830" s="2"/>
    </row>
    <row r="1831" spans="1:12" customFormat="1" ht="16" x14ac:dyDescent="0.2">
      <c r="A1831" t="s">
        <v>369</v>
      </c>
      <c r="B1831" s="2">
        <f>INDEX(Parameters!$B$6:$AL$57,MATCH(Inventories!$B$1790,Parameters!$A$6:$A$57,0),MATCH(Inventories!$A1831,Parameters!$B$4:$AL$4,0))</f>
        <v>0</v>
      </c>
      <c r="C1831" t="s">
        <v>338</v>
      </c>
      <c r="D1831" s="2"/>
      <c r="E1831" s="2"/>
      <c r="F1831" s="2"/>
      <c r="G1831" s="2"/>
      <c r="H1831" s="2"/>
      <c r="I1831" s="2"/>
      <c r="J1831" s="2"/>
      <c r="K1831" s="2"/>
      <c r="L1831" s="2"/>
    </row>
    <row r="1832" spans="1:12" customFormat="1" ht="16" x14ac:dyDescent="0.2">
      <c r="A1832" t="s">
        <v>370</v>
      </c>
      <c r="B1832" s="2">
        <f>INDEX(Parameters!$B$6:$AL$57,MATCH(Inventories!$B$1790,Parameters!$A$6:$A$57,0),MATCH(Inventories!$A1832,Parameters!$B$4:$AL$4,0))</f>
        <v>0</v>
      </c>
      <c r="C1832" t="s">
        <v>338</v>
      </c>
      <c r="D1832" s="2"/>
      <c r="E1832" s="2"/>
      <c r="F1832" s="2"/>
      <c r="G1832" s="2"/>
      <c r="H1832" s="2"/>
      <c r="I1832" s="2"/>
      <c r="J1832" s="2"/>
      <c r="K1832" s="2"/>
      <c r="L1832" s="2"/>
    </row>
    <row r="1833" spans="1:12" customFormat="1" ht="16" x14ac:dyDescent="0.2">
      <c r="A1833" t="s">
        <v>371</v>
      </c>
      <c r="B1833" s="2">
        <f>INDEX(Parameters!$B$6:$AL$57,MATCH(Inventories!$B$1790,Parameters!$A$6:$A$57,0),MATCH(Inventories!$A1833,Parameters!$B$4:$AL$4,0))</f>
        <v>0</v>
      </c>
      <c r="C1833" t="s">
        <v>338</v>
      </c>
      <c r="D1833" s="2"/>
      <c r="E1833" s="2"/>
      <c r="F1833" s="2"/>
      <c r="G1833" s="2"/>
      <c r="H1833" s="2"/>
      <c r="I1833" s="2"/>
      <c r="J1833" s="2"/>
      <c r="K1833" s="2"/>
      <c r="L1833" s="2"/>
    </row>
    <row r="1834" spans="1:12" customFormat="1" ht="16" x14ac:dyDescent="0.2">
      <c r="A1834" t="s">
        <v>346</v>
      </c>
      <c r="B1834" s="32">
        <f>INDEX(Parameters!$B$6:$AL$57,MATCH(Inventories!$B$1790,Parameters!$A$6:$A$57,0),MATCH(Inventories!$A1834,Parameters!$B$4:$AL$4,0))</f>
        <v>3.0144679000000001E-2</v>
      </c>
      <c r="C1834" t="s">
        <v>347</v>
      </c>
      <c r="D1834" s="2"/>
      <c r="E1834" s="2"/>
      <c r="F1834" s="2"/>
      <c r="G1834" s="2"/>
      <c r="H1834" s="2"/>
      <c r="I1834" s="2"/>
      <c r="J1834" s="2"/>
      <c r="K1834" s="2"/>
      <c r="L1834" s="2"/>
    </row>
    <row r="1835" spans="1:12" customFormat="1" ht="16" x14ac:dyDescent="0.2">
      <c r="A1835" t="s">
        <v>345</v>
      </c>
      <c r="B1835" s="32">
        <f>INDEX(Parameters!$B$6:$AL$57,MATCH(Inventories!$B$1790,Parameters!$A$6:$A$57,0),MATCH(Inventories!$A1835,Parameters!$B$4:$AL$4,0))</f>
        <v>4.0642500000000003E-4</v>
      </c>
      <c r="C1835" t="s">
        <v>347</v>
      </c>
      <c r="D1835" s="2"/>
      <c r="E1835" s="2"/>
      <c r="F1835" s="2"/>
      <c r="G1835" s="2"/>
      <c r="H1835" s="2"/>
      <c r="I1835" s="2"/>
      <c r="J1835" s="2"/>
      <c r="K1835" s="2"/>
      <c r="L1835" s="2"/>
    </row>
    <row r="1836" spans="1:12" customFormat="1" ht="16" x14ac:dyDescent="0.2">
      <c r="A1836" s="1" t="s">
        <v>10</v>
      </c>
      <c r="H1836" s="2"/>
    </row>
    <row r="1837" spans="1:12" x14ac:dyDescent="0.2">
      <c r="A1837" s="17" t="s">
        <v>11</v>
      </c>
      <c r="B1837" s="17" t="s">
        <v>12</v>
      </c>
      <c r="C1837" s="17" t="s">
        <v>3</v>
      </c>
      <c r="D1837" s="17" t="s">
        <v>13</v>
      </c>
      <c r="E1837" s="17" t="s">
        <v>8</v>
      </c>
      <c r="F1837" s="17" t="s">
        <v>6</v>
      </c>
      <c r="G1837" s="17" t="s">
        <v>5</v>
      </c>
      <c r="H1837" s="17" t="s">
        <v>153</v>
      </c>
      <c r="I1837" s="17" t="s">
        <v>181</v>
      </c>
      <c r="J1837" s="17" t="s">
        <v>182</v>
      </c>
      <c r="K1837" s="17" t="s">
        <v>183</v>
      </c>
      <c r="L1837" s="17" t="s">
        <v>184</v>
      </c>
    </row>
    <row r="1838" spans="1:12" customFormat="1" ht="16" x14ac:dyDescent="0.2">
      <c r="A1838" s="22" t="s">
        <v>272</v>
      </c>
      <c r="B1838">
        <v>1</v>
      </c>
      <c r="C1838" t="s">
        <v>18</v>
      </c>
      <c r="E1838" t="s">
        <v>17</v>
      </c>
      <c r="F1838" t="s">
        <v>19</v>
      </c>
      <c r="G1838" t="s">
        <v>1</v>
      </c>
      <c r="H1838" s="2"/>
    </row>
    <row r="1839" spans="1:12" customFormat="1" ht="16" x14ac:dyDescent="0.2">
      <c r="A1839" t="s">
        <v>310</v>
      </c>
      <c r="B1839" s="9">
        <f>1/47.5</f>
        <v>2.1052631578947368E-2</v>
      </c>
      <c r="C1839" t="s">
        <v>18</v>
      </c>
      <c r="E1839" t="s">
        <v>9</v>
      </c>
      <c r="F1839" t="s">
        <v>23</v>
      </c>
      <c r="G1839" t="s">
        <v>269</v>
      </c>
      <c r="H1839" s="2"/>
    </row>
    <row r="1840" spans="1:12" customFormat="1" ht="16" x14ac:dyDescent="0.2">
      <c r="A1840" t="s">
        <v>146</v>
      </c>
      <c r="B1840" s="3">
        <f>(B1811/B1802)/(B1805/1000)</f>
        <v>1.3811420982735723E-4</v>
      </c>
      <c r="C1840" t="s">
        <v>18</v>
      </c>
      <c r="E1840" t="s">
        <v>9</v>
      </c>
      <c r="F1840" t="s">
        <v>23</v>
      </c>
      <c r="G1840" t="s">
        <v>146</v>
      </c>
      <c r="H1840" s="2"/>
      <c r="I1840">
        <v>5</v>
      </c>
      <c r="J1840">
        <f>B1840</f>
        <v>1.3811420982735723E-4</v>
      </c>
      <c r="K1840" s="3">
        <f>(B1812/B1804)/(B1807/1000)</f>
        <v>4.928098238810793E-5</v>
      </c>
      <c r="L1840" s="3">
        <f>(B1813/B1803)/(B1806/1000)</f>
        <v>6.8333333333333332E-4</v>
      </c>
    </row>
    <row r="1841" spans="1:12" customFormat="1" ht="16" x14ac:dyDescent="0.2">
      <c r="A1841" t="s">
        <v>208</v>
      </c>
      <c r="B1841" s="3">
        <f>(B1814/B1802)/(B1805/1000)</f>
        <v>1.6334661354581674E-5</v>
      </c>
      <c r="C1841" t="s">
        <v>18</v>
      </c>
      <c r="E1841" t="s">
        <v>9</v>
      </c>
      <c r="F1841" t="s">
        <v>23</v>
      </c>
      <c r="G1841" t="s">
        <v>209</v>
      </c>
      <c r="H1841" s="2"/>
      <c r="I1841">
        <v>5</v>
      </c>
      <c r="J1841">
        <f>B1841</f>
        <v>1.6334661354581674E-5</v>
      </c>
      <c r="K1841" s="3">
        <f>(B1815/B1804)/(B1807/1000)</f>
        <v>6.2207141703021493E-6</v>
      </c>
      <c r="L1841" s="3">
        <f>(B1816/B1803)/(B1806/1000)</f>
        <v>8.6111111111111105E-5</v>
      </c>
    </row>
    <row r="1842" spans="1:12" customFormat="1" ht="16" x14ac:dyDescent="0.2">
      <c r="A1842" t="s">
        <v>59</v>
      </c>
      <c r="B1842">
        <v>8.6651209802368515E-11</v>
      </c>
      <c r="D1842" t="s">
        <v>14</v>
      </c>
      <c r="E1842" t="s">
        <v>9</v>
      </c>
      <c r="F1842" t="s">
        <v>15</v>
      </c>
      <c r="H1842" s="2"/>
    </row>
    <row r="1843" spans="1:12" customFormat="1" ht="16" x14ac:dyDescent="0.2">
      <c r="A1843" t="s">
        <v>247</v>
      </c>
      <c r="B1843">
        <v>7.891795688303974E-8</v>
      </c>
      <c r="D1843" t="s">
        <v>117</v>
      </c>
      <c r="E1843" t="s">
        <v>9</v>
      </c>
      <c r="F1843" t="s">
        <v>15</v>
      </c>
      <c r="H1843" s="2"/>
    </row>
    <row r="1844" spans="1:12" customFormat="1" ht="16" x14ac:dyDescent="0.2">
      <c r="A1844" t="s">
        <v>80</v>
      </c>
      <c r="B1844">
        <v>2.8306061868773727E-9</v>
      </c>
      <c r="D1844" t="s">
        <v>14</v>
      </c>
      <c r="E1844" t="s">
        <v>9</v>
      </c>
      <c r="F1844" t="s">
        <v>15</v>
      </c>
      <c r="H1844" s="2"/>
    </row>
    <row r="1845" spans="1:12" customFormat="1" ht="16" x14ac:dyDescent="0.2">
      <c r="A1845" t="s">
        <v>49</v>
      </c>
      <c r="B1845">
        <v>3.9570719143081625E-9</v>
      </c>
      <c r="D1845" t="s">
        <v>14</v>
      </c>
      <c r="E1845" t="s">
        <v>9</v>
      </c>
      <c r="F1845" t="s">
        <v>15</v>
      </c>
      <c r="H1845" s="2"/>
    </row>
    <row r="1846" spans="1:12" customFormat="1" ht="16" x14ac:dyDescent="0.2">
      <c r="A1846" t="s">
        <v>48</v>
      </c>
      <c r="B1846">
        <v>7.9273222551331606E-6</v>
      </c>
      <c r="D1846" t="s">
        <v>14</v>
      </c>
      <c r="E1846" t="s">
        <v>9</v>
      </c>
      <c r="F1846" t="s">
        <v>15</v>
      </c>
      <c r="H1846" s="2"/>
    </row>
    <row r="1847" spans="1:12" customFormat="1" ht="16" x14ac:dyDescent="0.2">
      <c r="A1847" t="s">
        <v>47</v>
      </c>
      <c r="B1847">
        <v>5.1124213783397438E-9</v>
      </c>
      <c r="D1847" t="s">
        <v>14</v>
      </c>
      <c r="E1847" t="s">
        <v>9</v>
      </c>
      <c r="F1847" t="s">
        <v>15</v>
      </c>
      <c r="H1847" s="2"/>
    </row>
    <row r="1848" spans="1:12" customFormat="1" ht="16" x14ac:dyDescent="0.2">
      <c r="A1848" t="s">
        <v>179</v>
      </c>
      <c r="B1848">
        <v>8.3875030178923751E-5</v>
      </c>
      <c r="D1848" t="s">
        <v>117</v>
      </c>
      <c r="E1848" t="s">
        <v>9</v>
      </c>
      <c r="F1848" t="s">
        <v>15</v>
      </c>
      <c r="H1848" s="2"/>
    </row>
    <row r="1849" spans="1:12" customFormat="1" ht="16" x14ac:dyDescent="0.2">
      <c r="A1849" t="s">
        <v>179</v>
      </c>
      <c r="B1849">
        <v>1.0801510989610235E-5</v>
      </c>
      <c r="D1849" t="s">
        <v>14</v>
      </c>
      <c r="E1849" t="s">
        <v>9</v>
      </c>
      <c r="F1849" t="s">
        <v>15</v>
      </c>
      <c r="H1849" s="2"/>
    </row>
    <row r="1850" spans="1:12" customFormat="1" ht="16" x14ac:dyDescent="0.2">
      <c r="A1850" t="s">
        <v>76</v>
      </c>
      <c r="B1850">
        <v>1.6174892496442126E-9</v>
      </c>
      <c r="D1850" t="s">
        <v>14</v>
      </c>
      <c r="E1850" t="s">
        <v>9</v>
      </c>
      <c r="F1850" t="s">
        <v>15</v>
      </c>
      <c r="H1850" s="2"/>
    </row>
    <row r="1851" spans="1:12" customFormat="1" ht="16" x14ac:dyDescent="0.2">
      <c r="A1851" t="s">
        <v>58</v>
      </c>
      <c r="B1851">
        <v>2.888373660078951E-7</v>
      </c>
      <c r="D1851" t="s">
        <v>14</v>
      </c>
      <c r="E1851" t="s">
        <v>9</v>
      </c>
      <c r="F1851" t="s">
        <v>15</v>
      </c>
      <c r="H1851" s="2"/>
    </row>
    <row r="1852" spans="1:12" customFormat="1" ht="16" x14ac:dyDescent="0.2">
      <c r="A1852" t="s">
        <v>234</v>
      </c>
      <c r="B1852">
        <v>7.63619826432997E-7</v>
      </c>
      <c r="D1852" t="s">
        <v>14</v>
      </c>
      <c r="E1852" t="s">
        <v>9</v>
      </c>
      <c r="F1852" t="s">
        <v>15</v>
      </c>
      <c r="H1852" s="2"/>
    </row>
    <row r="1853" spans="1:12" customFormat="1" ht="16" x14ac:dyDescent="0.2">
      <c r="A1853" t="s">
        <v>61</v>
      </c>
      <c r="B1853">
        <v>2.4262338744663193E-8</v>
      </c>
      <c r="D1853" t="s">
        <v>14</v>
      </c>
      <c r="E1853" t="s">
        <v>9</v>
      </c>
      <c r="F1853" t="s">
        <v>15</v>
      </c>
      <c r="H1853" s="2"/>
    </row>
    <row r="1854" spans="1:12" customFormat="1" ht="16" x14ac:dyDescent="0.2">
      <c r="A1854" t="s">
        <v>233</v>
      </c>
      <c r="B1854">
        <f>B1835/1000</f>
        <v>4.0642500000000004E-7</v>
      </c>
      <c r="D1854" t="s">
        <v>14</v>
      </c>
      <c r="E1854" t="s">
        <v>9</v>
      </c>
      <c r="F1854" t="s">
        <v>15</v>
      </c>
      <c r="H1854" s="2"/>
    </row>
    <row r="1855" spans="1:12" customFormat="1" ht="16" x14ac:dyDescent="0.2">
      <c r="A1855" t="s">
        <v>123</v>
      </c>
      <c r="B1855">
        <f>2.74*B1839</f>
        <v>5.7684210526315789E-2</v>
      </c>
      <c r="D1855" t="s">
        <v>117</v>
      </c>
      <c r="E1855" t="s">
        <v>9</v>
      </c>
      <c r="F1855" t="s">
        <v>15</v>
      </c>
      <c r="H1855" s="2"/>
    </row>
    <row r="1856" spans="1:12" customFormat="1" ht="16" x14ac:dyDescent="0.2">
      <c r="A1856" t="s">
        <v>69</v>
      </c>
      <c r="B1856">
        <f>B1834/1000</f>
        <v>3.0144679000000002E-5</v>
      </c>
      <c r="D1856" t="s">
        <v>14</v>
      </c>
      <c r="E1856" t="s">
        <v>9</v>
      </c>
      <c r="F1856" t="s">
        <v>15</v>
      </c>
      <c r="H1856" s="2"/>
    </row>
    <row r="1857" spans="1:12" customFormat="1" ht="16" x14ac:dyDescent="0.2">
      <c r="A1857" t="s">
        <v>81</v>
      </c>
      <c r="B1857">
        <v>1.1553494640315805E-9</v>
      </c>
      <c r="D1857" t="s">
        <v>14</v>
      </c>
      <c r="E1857" t="s">
        <v>9</v>
      </c>
      <c r="F1857" t="s">
        <v>15</v>
      </c>
      <c r="H1857" s="2"/>
    </row>
    <row r="1858" spans="1:12" customFormat="1" ht="16" x14ac:dyDescent="0.2">
      <c r="A1858" t="s">
        <v>248</v>
      </c>
      <c r="B1858">
        <v>1.1740772587352886E-5</v>
      </c>
      <c r="D1858" t="s">
        <v>14</v>
      </c>
      <c r="E1858" t="s">
        <v>9</v>
      </c>
      <c r="F1858" t="s">
        <v>15</v>
      </c>
      <c r="H1858" s="2"/>
    </row>
    <row r="1859" spans="1:12" customFormat="1" ht="16" x14ac:dyDescent="0.2">
      <c r="A1859" t="s">
        <v>72</v>
      </c>
      <c r="B1859">
        <v>1.7330241960473703E-10</v>
      </c>
      <c r="D1859" t="s">
        <v>14</v>
      </c>
      <c r="E1859" t="s">
        <v>9</v>
      </c>
      <c r="F1859" t="s">
        <v>15</v>
      </c>
      <c r="H1859" s="2"/>
    </row>
    <row r="1860" spans="1:12" customFormat="1" ht="16" x14ac:dyDescent="0.2">
      <c r="A1860" t="s">
        <v>78</v>
      </c>
      <c r="B1860">
        <v>2.8883736600789512E-11</v>
      </c>
      <c r="D1860" t="s">
        <v>14</v>
      </c>
      <c r="E1860" t="s">
        <v>9</v>
      </c>
      <c r="F1860" t="s">
        <v>15</v>
      </c>
      <c r="H1860" s="2"/>
    </row>
    <row r="1861" spans="1:12" customFormat="1" ht="16" x14ac:dyDescent="0.2">
      <c r="A1861" t="s">
        <v>62</v>
      </c>
      <c r="B1861">
        <v>8.6651209802368528E-10</v>
      </c>
      <c r="D1861" t="s">
        <v>14</v>
      </c>
      <c r="E1861" t="s">
        <v>9</v>
      </c>
      <c r="F1861" t="s">
        <v>15</v>
      </c>
      <c r="H1861" s="2"/>
    </row>
    <row r="1862" spans="1:12" customFormat="1" ht="16" x14ac:dyDescent="0.2">
      <c r="A1862" t="s">
        <v>51</v>
      </c>
      <c r="B1862">
        <v>4.3325604901184269E-10</v>
      </c>
      <c r="D1862" t="s">
        <v>14</v>
      </c>
      <c r="E1862" t="s">
        <v>9</v>
      </c>
      <c r="F1862" t="s">
        <v>15</v>
      </c>
      <c r="H1862" s="2"/>
    </row>
    <row r="1863" spans="1:12" customFormat="1" ht="16" x14ac:dyDescent="0.2">
      <c r="A1863" t="s">
        <v>124</v>
      </c>
      <c r="B1863">
        <v>4.4309095397735818E-5</v>
      </c>
      <c r="D1863" t="s">
        <v>14</v>
      </c>
      <c r="E1863" t="s">
        <v>9</v>
      </c>
      <c r="F1863" t="s">
        <v>15</v>
      </c>
      <c r="H1863" s="2"/>
    </row>
    <row r="1864" spans="1:12" customFormat="1" ht="16" x14ac:dyDescent="0.2">
      <c r="A1864" t="s">
        <v>73</v>
      </c>
      <c r="B1864">
        <v>2.8883736600789513E-10</v>
      </c>
      <c r="D1864" t="s">
        <v>14</v>
      </c>
      <c r="E1864" t="s">
        <v>9</v>
      </c>
      <c r="F1864" t="s">
        <v>15</v>
      </c>
      <c r="H1864" s="2"/>
    </row>
    <row r="1865" spans="1:12" customFormat="1" ht="16" x14ac:dyDescent="0.2">
      <c r="A1865" t="s">
        <v>45</v>
      </c>
      <c r="B1865">
        <v>1.3199867626560807E-8</v>
      </c>
      <c r="D1865" t="s">
        <v>14</v>
      </c>
      <c r="E1865" t="s">
        <v>9</v>
      </c>
      <c r="F1865" t="s">
        <v>15</v>
      </c>
      <c r="H1865" s="2"/>
    </row>
    <row r="1866" spans="1:12" customFormat="1" ht="16" x14ac:dyDescent="0.2"/>
    <row r="1867" spans="1:12" x14ac:dyDescent="0.2">
      <c r="A1867" s="17" t="s">
        <v>2</v>
      </c>
      <c r="B1867" s="17" t="s">
        <v>95</v>
      </c>
    </row>
    <row r="1868" spans="1:12" customFormat="1" ht="16" x14ac:dyDescent="0.2">
      <c r="A1868" s="2" t="s">
        <v>3</v>
      </c>
      <c r="B1868" s="2" t="s">
        <v>18</v>
      </c>
      <c r="C1868" s="2"/>
      <c r="D1868" s="2"/>
      <c r="E1868" s="2"/>
      <c r="F1868" s="2"/>
      <c r="G1868" s="2"/>
      <c r="H1868" s="2"/>
      <c r="I1868" s="2"/>
      <c r="J1868" s="2"/>
      <c r="K1868" s="2"/>
      <c r="L1868" s="2"/>
    </row>
    <row r="1869" spans="1:12" customFormat="1" ht="16" x14ac:dyDescent="0.2">
      <c r="A1869" s="2" t="s">
        <v>4</v>
      </c>
      <c r="B1869" s="2">
        <v>1</v>
      </c>
      <c r="C1869" s="2"/>
      <c r="D1869" s="2"/>
      <c r="E1869" s="2"/>
      <c r="F1869" s="2"/>
      <c r="G1869" s="2"/>
      <c r="H1869" s="2"/>
      <c r="I1869" s="2"/>
      <c r="J1869" s="2"/>
      <c r="K1869" s="2"/>
      <c r="L1869" s="2"/>
    </row>
    <row r="1870" spans="1:12" customFormat="1" ht="16" x14ac:dyDescent="0.2">
      <c r="A1870" s="2" t="s">
        <v>5</v>
      </c>
      <c r="B1870" s="2" t="s">
        <v>1</v>
      </c>
      <c r="C1870" s="2"/>
      <c r="D1870" s="2"/>
      <c r="E1870" s="2"/>
      <c r="F1870" s="2"/>
      <c r="G1870" s="2"/>
      <c r="H1870" s="2"/>
      <c r="I1870" s="2"/>
      <c r="J1870" s="2"/>
    </row>
    <row r="1871" spans="1:12" customFormat="1" ht="16" x14ac:dyDescent="0.2">
      <c r="A1871" s="2" t="s">
        <v>6</v>
      </c>
      <c r="B1871" s="2" t="s">
        <v>7</v>
      </c>
      <c r="C1871" s="2"/>
      <c r="D1871" s="2"/>
      <c r="E1871" s="2"/>
      <c r="F1871" s="2"/>
      <c r="G1871" s="2"/>
      <c r="H1871" s="2"/>
      <c r="I1871" s="2"/>
      <c r="J1871" s="2"/>
      <c r="K1871" s="2"/>
      <c r="L1871" s="2"/>
    </row>
    <row r="1872" spans="1:12" customFormat="1" ht="16" x14ac:dyDescent="0.2">
      <c r="A1872" s="2" t="s">
        <v>8</v>
      </c>
      <c r="B1872" s="2" t="s">
        <v>17</v>
      </c>
      <c r="C1872" s="2"/>
      <c r="D1872" s="2"/>
      <c r="E1872" s="2"/>
      <c r="F1872" s="2"/>
      <c r="G1872" s="2"/>
      <c r="H1872" s="2"/>
      <c r="I1872" s="2"/>
      <c r="J1872" s="2"/>
      <c r="K1872" s="2"/>
      <c r="L1872" s="2"/>
    </row>
    <row r="1873" spans="1:12" customFormat="1" ht="16" x14ac:dyDescent="0.2">
      <c r="A1873" s="1" t="s">
        <v>10</v>
      </c>
      <c r="B1873" s="2"/>
      <c r="C1873" s="2"/>
      <c r="D1873" s="2"/>
      <c r="E1873" s="2"/>
      <c r="F1873" s="2"/>
      <c r="G1873" s="2"/>
      <c r="H1873" s="2"/>
      <c r="I1873" s="2"/>
      <c r="J1873" s="2"/>
      <c r="K1873" s="2"/>
      <c r="L1873" s="2"/>
    </row>
    <row r="1874" spans="1:12" x14ac:dyDescent="0.2">
      <c r="A1874" s="17" t="s">
        <v>11</v>
      </c>
      <c r="B1874" s="17" t="s">
        <v>12</v>
      </c>
      <c r="C1874" s="17" t="s">
        <v>3</v>
      </c>
      <c r="D1874" s="17" t="s">
        <v>13</v>
      </c>
      <c r="E1874" s="17" t="s">
        <v>8</v>
      </c>
      <c r="F1874" s="17" t="s">
        <v>6</v>
      </c>
      <c r="G1874" s="17" t="s">
        <v>5</v>
      </c>
      <c r="H1874" s="17"/>
      <c r="J1874" s="17"/>
      <c r="K1874" s="17"/>
    </row>
    <row r="1875" spans="1:12" customFormat="1" ht="16" x14ac:dyDescent="0.2">
      <c r="A1875" s="2" t="str">
        <f>B1867</f>
        <v>kerosene, burned in aircraft</v>
      </c>
      <c r="B1875" s="2">
        <v>1</v>
      </c>
      <c r="C1875" s="2" t="str">
        <f>B1868</f>
        <v>RER</v>
      </c>
      <c r="D1875" s="2"/>
      <c r="E1875" s="2" t="str">
        <f>B1872</f>
        <v>megajoule</v>
      </c>
      <c r="F1875" s="2" t="s">
        <v>19</v>
      </c>
      <c r="G1875" s="2" t="str">
        <f>B1870</f>
        <v>heat</v>
      </c>
      <c r="H1875" s="2"/>
      <c r="I1875" s="2"/>
      <c r="J1875" s="2"/>
      <c r="K1875" s="2"/>
      <c r="L1875" s="2"/>
    </row>
    <row r="1876" spans="1:12" customFormat="1" ht="16" x14ac:dyDescent="0.2">
      <c r="A1876" t="s">
        <v>96</v>
      </c>
      <c r="B1876">
        <f>1/43</f>
        <v>2.3255813953488372E-2</v>
      </c>
      <c r="C1876" t="s">
        <v>27</v>
      </c>
      <c r="E1876" t="s">
        <v>9</v>
      </c>
      <c r="F1876" t="s">
        <v>23</v>
      </c>
      <c r="G1876" t="s">
        <v>97</v>
      </c>
      <c r="I1876" s="2"/>
    </row>
    <row r="1877" spans="1:12" customFormat="1" ht="16" x14ac:dyDescent="0.2">
      <c r="A1877" t="s">
        <v>52</v>
      </c>
      <c r="B1877" s="3">
        <v>2.1198518564846293E-10</v>
      </c>
      <c r="D1877" t="s">
        <v>99</v>
      </c>
      <c r="E1877" t="s">
        <v>9</v>
      </c>
      <c r="F1877" s="2" t="s">
        <v>15</v>
      </c>
      <c r="I1877" s="2"/>
    </row>
    <row r="1878" spans="1:12" customFormat="1" ht="16" x14ac:dyDescent="0.2">
      <c r="A1878" t="s">
        <v>52</v>
      </c>
      <c r="B1878" s="3">
        <v>2.0573376279857471E-11</v>
      </c>
      <c r="D1878" t="s">
        <v>100</v>
      </c>
      <c r="E1878" t="s">
        <v>9</v>
      </c>
      <c r="F1878" s="2" t="s">
        <v>15</v>
      </c>
      <c r="I1878" s="2"/>
    </row>
    <row r="1879" spans="1:12" customFormat="1" ht="16" x14ac:dyDescent="0.2">
      <c r="A1879" t="s">
        <v>53</v>
      </c>
      <c r="B1879" s="30">
        <v>6.6068583902493483E-2</v>
      </c>
      <c r="D1879" t="s">
        <v>99</v>
      </c>
      <c r="E1879" t="s">
        <v>9</v>
      </c>
      <c r="F1879" s="2" t="s">
        <v>15</v>
      </c>
      <c r="I1879" s="2"/>
    </row>
    <row r="1880" spans="1:12" customFormat="1" ht="16" x14ac:dyDescent="0.2">
      <c r="A1880" t="s">
        <v>53</v>
      </c>
      <c r="B1880" s="30">
        <v>6.4120361938797945E-3</v>
      </c>
      <c r="D1880" t="s">
        <v>100</v>
      </c>
      <c r="E1880" t="s">
        <v>9</v>
      </c>
      <c r="F1880" s="2" t="s">
        <v>15</v>
      </c>
      <c r="I1880" s="2"/>
    </row>
    <row r="1881" spans="1:12" customFormat="1" ht="16" x14ac:dyDescent="0.2">
      <c r="A1881" t="s">
        <v>54</v>
      </c>
      <c r="B1881" s="3">
        <v>4.9620580872355555E-5</v>
      </c>
      <c r="D1881" t="s">
        <v>99</v>
      </c>
      <c r="E1881" t="s">
        <v>9</v>
      </c>
      <c r="F1881" s="2" t="s">
        <v>15</v>
      </c>
      <c r="I1881" s="2"/>
    </row>
    <row r="1882" spans="1:12" customFormat="1" ht="16" x14ac:dyDescent="0.2">
      <c r="A1882" t="s">
        <v>54</v>
      </c>
      <c r="B1882" s="3">
        <v>4.8157339611827094E-6</v>
      </c>
      <c r="D1882" t="s">
        <v>100</v>
      </c>
      <c r="E1882" t="s">
        <v>9</v>
      </c>
      <c r="F1882" s="2" t="s">
        <v>15</v>
      </c>
      <c r="I1882" s="2"/>
    </row>
    <row r="1883" spans="1:12" customFormat="1" ht="16" x14ac:dyDescent="0.2">
      <c r="A1883" t="s">
        <v>55</v>
      </c>
      <c r="B1883" s="3">
        <v>1.0599259282423148E-9</v>
      </c>
      <c r="D1883" t="s">
        <v>99</v>
      </c>
      <c r="E1883" t="s">
        <v>9</v>
      </c>
      <c r="F1883" s="2" t="s">
        <v>15</v>
      </c>
      <c r="I1883" s="2"/>
    </row>
    <row r="1884" spans="1:12" customFormat="1" ht="16" x14ac:dyDescent="0.2">
      <c r="A1884" t="s">
        <v>55</v>
      </c>
      <c r="B1884" s="3">
        <v>1.0286688139928735E-10</v>
      </c>
      <c r="D1884" t="s">
        <v>100</v>
      </c>
      <c r="E1884" t="s">
        <v>9</v>
      </c>
      <c r="F1884" s="2" t="s">
        <v>15</v>
      </c>
      <c r="I1884" s="2"/>
    </row>
    <row r="1885" spans="1:12" customFormat="1" ht="16" x14ac:dyDescent="0.2">
      <c r="A1885" t="s">
        <v>57</v>
      </c>
      <c r="B1885" s="3">
        <v>3.6037375961879753E-8</v>
      </c>
      <c r="D1885" t="s">
        <v>99</v>
      </c>
      <c r="E1885" t="s">
        <v>9</v>
      </c>
      <c r="F1885" s="2" t="s">
        <v>15</v>
      </c>
      <c r="I1885" s="2"/>
    </row>
    <row r="1886" spans="1:12" customFormat="1" ht="16" x14ac:dyDescent="0.2">
      <c r="A1886" t="s">
        <v>57</v>
      </c>
      <c r="B1886" s="3">
        <v>3.4974704476304713E-9</v>
      </c>
      <c r="D1886" t="s">
        <v>100</v>
      </c>
      <c r="E1886" t="s">
        <v>9</v>
      </c>
      <c r="F1886" s="2" t="s">
        <v>15</v>
      </c>
      <c r="I1886" s="2"/>
    </row>
    <row r="1887" spans="1:12" customFormat="1" ht="16" x14ac:dyDescent="0.2">
      <c r="A1887" t="s">
        <v>63</v>
      </c>
      <c r="B1887" s="3">
        <v>4.2396949131060127E-7</v>
      </c>
      <c r="D1887" t="s">
        <v>99</v>
      </c>
      <c r="E1887" t="s">
        <v>9</v>
      </c>
      <c r="F1887" s="2" t="s">
        <v>15</v>
      </c>
      <c r="I1887" s="2"/>
    </row>
    <row r="1888" spans="1:12" customFormat="1" ht="16" x14ac:dyDescent="0.2">
      <c r="A1888" t="s">
        <v>63</v>
      </c>
      <c r="B1888" s="3">
        <v>4.1146752559714943E-8</v>
      </c>
      <c r="D1888" t="s">
        <v>100</v>
      </c>
      <c r="E1888" t="s">
        <v>9</v>
      </c>
      <c r="F1888" s="2" t="s">
        <v>15</v>
      </c>
      <c r="I1888" s="2"/>
    </row>
    <row r="1889" spans="1:9" customFormat="1" ht="16" x14ac:dyDescent="0.2">
      <c r="A1889" t="s">
        <v>64</v>
      </c>
      <c r="B1889" s="3">
        <v>1.4838945395665915E-12</v>
      </c>
      <c r="D1889" t="s">
        <v>99</v>
      </c>
      <c r="E1889" t="s">
        <v>9</v>
      </c>
      <c r="F1889" s="2" t="s">
        <v>15</v>
      </c>
      <c r="I1889" s="2"/>
    </row>
    <row r="1890" spans="1:9" customFormat="1" ht="16" x14ac:dyDescent="0.2">
      <c r="A1890" t="s">
        <v>64</v>
      </c>
      <c r="B1890" s="3">
        <v>1.4401328196447244E-13</v>
      </c>
      <c r="D1890" t="s">
        <v>100</v>
      </c>
      <c r="E1890" t="s">
        <v>9</v>
      </c>
      <c r="F1890" s="2" t="s">
        <v>15</v>
      </c>
      <c r="I1890" s="2"/>
    </row>
    <row r="1891" spans="1:9" customFormat="1" ht="16" x14ac:dyDescent="0.2">
      <c r="A1891" t="s">
        <v>67</v>
      </c>
      <c r="B1891" s="3">
        <v>4.9290146007471967E-6</v>
      </c>
      <c r="D1891" t="s">
        <v>99</v>
      </c>
      <c r="E1891" t="s">
        <v>9</v>
      </c>
      <c r="F1891" s="2" t="s">
        <v>15</v>
      </c>
      <c r="I1891" s="2"/>
    </row>
    <row r="1892" spans="1:9" customFormat="1" ht="16" x14ac:dyDescent="0.2">
      <c r="A1892" t="s">
        <v>67</v>
      </c>
      <c r="B1892" s="3">
        <v>4.7836672595146453E-7</v>
      </c>
      <c r="D1892" t="s">
        <v>100</v>
      </c>
      <c r="E1892" t="s">
        <v>9</v>
      </c>
      <c r="F1892" s="2" t="s">
        <v>15</v>
      </c>
      <c r="I1892" s="2"/>
    </row>
    <row r="1893" spans="1:9" customFormat="1" ht="16" x14ac:dyDescent="0.2">
      <c r="A1893" t="s">
        <v>68</v>
      </c>
      <c r="B1893" s="3">
        <v>1.4838945395665916E-9</v>
      </c>
      <c r="D1893" t="s">
        <v>99</v>
      </c>
      <c r="E1893" t="s">
        <v>9</v>
      </c>
      <c r="F1893" s="2" t="s">
        <v>15</v>
      </c>
      <c r="I1893" s="2"/>
    </row>
    <row r="1894" spans="1:9" customFormat="1" ht="16" x14ac:dyDescent="0.2">
      <c r="A1894" t="s">
        <v>68</v>
      </c>
      <c r="B1894" s="3">
        <v>1.4401328196447246E-10</v>
      </c>
      <c r="D1894" t="s">
        <v>100</v>
      </c>
      <c r="E1894" t="s">
        <v>9</v>
      </c>
      <c r="F1894" s="2" t="s">
        <v>15</v>
      </c>
      <c r="I1894" s="2"/>
    </row>
    <row r="1895" spans="1:9" customFormat="1" ht="16" x14ac:dyDescent="0.2">
      <c r="A1895" t="s">
        <v>69</v>
      </c>
      <c r="B1895" s="9">
        <v>3.0006653682198702E-4</v>
      </c>
      <c r="D1895" t="s">
        <v>99</v>
      </c>
      <c r="E1895" t="s">
        <v>9</v>
      </c>
      <c r="F1895" s="2" t="s">
        <v>15</v>
      </c>
      <c r="I1895" s="2"/>
    </row>
    <row r="1896" spans="1:9" customFormat="1" ht="16" x14ac:dyDescent="0.2">
      <c r="A1896" t="s">
        <v>69</v>
      </c>
      <c r="B1896" s="3">
        <v>2.9121827432823326E-5</v>
      </c>
      <c r="D1896" t="s">
        <v>100</v>
      </c>
      <c r="E1896" t="s">
        <v>9</v>
      </c>
      <c r="F1896" s="2" t="s">
        <v>15</v>
      </c>
      <c r="I1896" s="2"/>
    </row>
    <row r="1897" spans="1:9" customFormat="1" ht="16" x14ac:dyDescent="0.2">
      <c r="A1897" t="s">
        <v>71</v>
      </c>
      <c r="B1897" s="3">
        <v>3.8963858482936672E-6</v>
      </c>
      <c r="D1897" t="s">
        <v>99</v>
      </c>
      <c r="E1897" t="s">
        <v>9</v>
      </c>
      <c r="F1897" s="2" t="s">
        <v>15</v>
      </c>
      <c r="I1897" s="2"/>
    </row>
    <row r="1898" spans="1:9" customFormat="1" ht="16" x14ac:dyDescent="0.2">
      <c r="A1898" t="s">
        <v>71</v>
      </c>
      <c r="B1898" s="3">
        <v>3.7814860338919342E-7</v>
      </c>
      <c r="D1898" t="s">
        <v>100</v>
      </c>
      <c r="E1898" t="s">
        <v>9</v>
      </c>
      <c r="F1898" s="2" t="s">
        <v>15</v>
      </c>
      <c r="I1898" s="2"/>
    </row>
    <row r="1899" spans="1:9" customFormat="1" ht="16" x14ac:dyDescent="0.2">
      <c r="A1899" t="s">
        <v>75</v>
      </c>
      <c r="B1899" s="3">
        <v>2.1198518564846293E-10</v>
      </c>
      <c r="D1899" t="s">
        <v>99</v>
      </c>
      <c r="E1899" t="s">
        <v>9</v>
      </c>
      <c r="F1899" s="2" t="s">
        <v>15</v>
      </c>
      <c r="I1899" s="2"/>
    </row>
    <row r="1900" spans="1:9" customFormat="1" ht="16" x14ac:dyDescent="0.2">
      <c r="A1900" t="s">
        <v>75</v>
      </c>
      <c r="B1900" s="3">
        <v>2.0573376279857471E-11</v>
      </c>
      <c r="D1900" t="s">
        <v>100</v>
      </c>
      <c r="E1900" t="s">
        <v>9</v>
      </c>
      <c r="F1900" s="2" t="s">
        <v>15</v>
      </c>
      <c r="I1900" s="2"/>
    </row>
    <row r="1901" spans="1:9" customFormat="1" ht="16" x14ac:dyDescent="0.2">
      <c r="A1901" t="s">
        <v>77</v>
      </c>
      <c r="B1901" s="3">
        <v>1.7806699275346112E-5</v>
      </c>
      <c r="D1901" t="s">
        <v>99</v>
      </c>
      <c r="E1901" t="s">
        <v>9</v>
      </c>
      <c r="F1901" s="2" t="s">
        <v>15</v>
      </c>
      <c r="I1901" s="2"/>
    </row>
    <row r="1902" spans="1:9" customFormat="1" ht="16" x14ac:dyDescent="0.2">
      <c r="A1902" t="s">
        <v>77</v>
      </c>
      <c r="B1902" s="3">
        <v>1.7281611435463185E-6</v>
      </c>
      <c r="D1902" t="s">
        <v>100</v>
      </c>
      <c r="E1902" t="s">
        <v>9</v>
      </c>
      <c r="F1902" s="2" t="s">
        <v>15</v>
      </c>
      <c r="I1902" s="2"/>
    </row>
    <row r="1903" spans="1:9" customFormat="1" ht="16" x14ac:dyDescent="0.2">
      <c r="A1903" t="s">
        <v>98</v>
      </c>
      <c r="B1903" s="3">
        <v>1.6219731937580282E-7</v>
      </c>
      <c r="D1903" t="s">
        <v>99</v>
      </c>
      <c r="E1903" s="2" t="s">
        <v>94</v>
      </c>
      <c r="F1903" s="2" t="s">
        <v>15</v>
      </c>
      <c r="I1903" s="2"/>
    </row>
    <row r="1904" spans="1:9" customFormat="1" ht="16" x14ac:dyDescent="0.2">
      <c r="A1904" t="s">
        <v>98</v>
      </c>
      <c r="B1904" s="3">
        <v>1.574145937016555E-8</v>
      </c>
      <c r="D1904" t="s">
        <v>100</v>
      </c>
      <c r="E1904" s="2" t="s">
        <v>94</v>
      </c>
      <c r="F1904" s="2" t="s">
        <v>15</v>
      </c>
      <c r="I1904" s="2"/>
    </row>
    <row r="1905" spans="1:12" customFormat="1" ht="16" x14ac:dyDescent="0.2">
      <c r="A1905" t="s">
        <v>79</v>
      </c>
      <c r="B1905" s="3">
        <v>2.1198518564846295E-7</v>
      </c>
      <c r="D1905" t="s">
        <v>99</v>
      </c>
      <c r="E1905" t="s">
        <v>9</v>
      </c>
      <c r="F1905" s="2" t="s">
        <v>15</v>
      </c>
      <c r="I1905" s="2"/>
    </row>
    <row r="1906" spans="1:12" customFormat="1" ht="16" x14ac:dyDescent="0.2">
      <c r="A1906" t="s">
        <v>79</v>
      </c>
      <c r="B1906" s="3">
        <v>2.0573376279857471E-8</v>
      </c>
      <c r="D1906" t="s">
        <v>100</v>
      </c>
      <c r="E1906" t="s">
        <v>9</v>
      </c>
      <c r="F1906" s="2" t="s">
        <v>15</v>
      </c>
      <c r="I1906" s="2"/>
    </row>
    <row r="1907" spans="1:12" customFormat="1" ht="16" x14ac:dyDescent="0.2"/>
    <row r="1908" spans="1:12" x14ac:dyDescent="0.2">
      <c r="A1908" s="17" t="s">
        <v>2</v>
      </c>
      <c r="B1908" s="17" t="s">
        <v>306</v>
      </c>
    </row>
    <row r="1909" spans="1:12" customFormat="1" ht="16" x14ac:dyDescent="0.2">
      <c r="A1909" s="2" t="s">
        <v>3</v>
      </c>
      <c r="B1909" s="2" t="s">
        <v>18</v>
      </c>
      <c r="C1909" s="2"/>
      <c r="D1909" s="2"/>
      <c r="E1909" s="2"/>
      <c r="F1909" s="2"/>
      <c r="G1909" s="2"/>
      <c r="H1909" s="2"/>
      <c r="I1909" s="2"/>
      <c r="J1909" s="2"/>
      <c r="K1909" s="2"/>
      <c r="L1909" s="2"/>
    </row>
    <row r="1910" spans="1:12" customFormat="1" ht="16" x14ac:dyDescent="0.2">
      <c r="A1910" s="2" t="s">
        <v>4</v>
      </c>
      <c r="B1910" s="2">
        <v>1</v>
      </c>
      <c r="C1910" s="2"/>
      <c r="D1910" s="2"/>
      <c r="E1910" s="2"/>
      <c r="F1910" s="2"/>
      <c r="G1910" s="2"/>
      <c r="H1910" s="2"/>
      <c r="I1910" s="2"/>
      <c r="J1910" s="2"/>
      <c r="K1910" s="2"/>
      <c r="L1910" s="2"/>
    </row>
    <row r="1911" spans="1:12" customFormat="1" ht="16" x14ac:dyDescent="0.2">
      <c r="A1911" s="2" t="s">
        <v>5</v>
      </c>
      <c r="B1911" s="2" t="s">
        <v>1</v>
      </c>
      <c r="C1911" s="2"/>
      <c r="D1911" s="2"/>
      <c r="E1911" s="2"/>
      <c r="F1911" s="2"/>
      <c r="G1911" s="2"/>
      <c r="H1911" s="2"/>
      <c r="I1911" s="2"/>
      <c r="J1911" s="2"/>
    </row>
    <row r="1912" spans="1:12" customFormat="1" ht="16" x14ac:dyDescent="0.2">
      <c r="A1912" s="2" t="s">
        <v>6</v>
      </c>
      <c r="B1912" s="2" t="s">
        <v>7</v>
      </c>
      <c r="C1912" s="2"/>
      <c r="D1912" s="2"/>
      <c r="E1912" s="2"/>
      <c r="F1912" s="2"/>
      <c r="G1912" s="2"/>
      <c r="H1912" s="2"/>
      <c r="I1912" s="2"/>
      <c r="J1912" s="2"/>
      <c r="K1912" s="2"/>
      <c r="L1912" s="2"/>
    </row>
    <row r="1913" spans="1:12" customFormat="1" ht="16" x14ac:dyDescent="0.2">
      <c r="A1913" s="2" t="s">
        <v>8</v>
      </c>
      <c r="B1913" s="2" t="s">
        <v>17</v>
      </c>
      <c r="C1913" s="2"/>
      <c r="D1913" s="2"/>
      <c r="E1913" s="2"/>
      <c r="F1913" s="2"/>
      <c r="G1913" s="2"/>
      <c r="H1913" s="2"/>
      <c r="I1913" s="2"/>
      <c r="J1913" s="2"/>
      <c r="K1913" s="2"/>
      <c r="L1913" s="2"/>
    </row>
    <row r="1914" spans="1:12" customFormat="1" ht="16" x14ac:dyDescent="0.2">
      <c r="A1914" s="1" t="s">
        <v>10</v>
      </c>
      <c r="B1914" s="2"/>
      <c r="C1914" s="2"/>
      <c r="D1914" s="2"/>
      <c r="E1914" s="2"/>
      <c r="F1914" s="2"/>
      <c r="G1914" s="2"/>
      <c r="H1914" s="2"/>
      <c r="I1914" s="2"/>
      <c r="J1914" s="2"/>
      <c r="K1914" s="2"/>
      <c r="L1914" s="2"/>
    </row>
    <row r="1915" spans="1:12" x14ac:dyDescent="0.2">
      <c r="A1915" s="17" t="s">
        <v>11</v>
      </c>
      <c r="B1915" s="17" t="s">
        <v>12</v>
      </c>
      <c r="C1915" s="17" t="s">
        <v>3</v>
      </c>
      <c r="D1915" s="17" t="s">
        <v>13</v>
      </c>
      <c r="E1915" s="17" t="s">
        <v>8</v>
      </c>
      <c r="F1915" s="17" t="s">
        <v>6</v>
      </c>
      <c r="G1915" s="17" t="s">
        <v>5</v>
      </c>
      <c r="H1915" s="17"/>
      <c r="J1915" s="17"/>
      <c r="K1915" s="17"/>
    </row>
    <row r="1916" spans="1:12" customFormat="1" ht="16" x14ac:dyDescent="0.2">
      <c r="A1916" s="2" t="str">
        <f>B1908</f>
        <v>kerosene, from biomass, burned in aircraft</v>
      </c>
      <c r="B1916" s="2">
        <v>1</v>
      </c>
      <c r="C1916" s="2" t="str">
        <f>B1909</f>
        <v>RER</v>
      </c>
      <c r="D1916" s="2"/>
      <c r="E1916" s="2" t="str">
        <f>B1913</f>
        <v>megajoule</v>
      </c>
      <c r="F1916" s="2" t="s">
        <v>19</v>
      </c>
      <c r="G1916" s="2" t="str">
        <f>B1911</f>
        <v>heat</v>
      </c>
      <c r="H1916" s="2"/>
      <c r="I1916" s="2"/>
      <c r="J1916" s="2"/>
      <c r="K1916" s="2"/>
      <c r="L1916" s="2"/>
    </row>
    <row r="1917" spans="1:12" customFormat="1" ht="16" x14ac:dyDescent="0.2">
      <c r="A1917" t="s">
        <v>130</v>
      </c>
      <c r="B1917">
        <f>1/43</f>
        <v>2.3255813953488372E-2</v>
      </c>
      <c r="C1917" t="s">
        <v>18</v>
      </c>
      <c r="E1917" t="s">
        <v>9</v>
      </c>
      <c r="F1917" t="s">
        <v>23</v>
      </c>
      <c r="G1917" t="s">
        <v>131</v>
      </c>
      <c r="I1917" s="2"/>
    </row>
    <row r="1918" spans="1:12" customFormat="1" ht="16" x14ac:dyDescent="0.2">
      <c r="A1918" t="s">
        <v>52</v>
      </c>
      <c r="B1918" s="3">
        <v>2.1198518564846293E-10</v>
      </c>
      <c r="D1918" t="s">
        <v>99</v>
      </c>
      <c r="E1918" t="s">
        <v>9</v>
      </c>
      <c r="F1918" s="2" t="s">
        <v>15</v>
      </c>
      <c r="I1918" s="2"/>
    </row>
    <row r="1919" spans="1:12" customFormat="1" ht="16" x14ac:dyDescent="0.2">
      <c r="A1919" t="s">
        <v>52</v>
      </c>
      <c r="B1919" s="3">
        <v>2.0573376279857471E-11</v>
      </c>
      <c r="D1919" t="s">
        <v>100</v>
      </c>
      <c r="E1919" t="s">
        <v>9</v>
      </c>
      <c r="F1919" s="2" t="s">
        <v>15</v>
      </c>
      <c r="I1919" s="2"/>
    </row>
    <row r="1920" spans="1:12" customFormat="1" ht="16" x14ac:dyDescent="0.2">
      <c r="A1920" t="s">
        <v>123</v>
      </c>
      <c r="B1920" s="25">
        <f>0.0660685839024935+0.00641203619387979</f>
        <v>7.2480620096373294E-2</v>
      </c>
      <c r="D1920" t="s">
        <v>117</v>
      </c>
      <c r="E1920" t="s">
        <v>9</v>
      </c>
      <c r="F1920" s="2" t="s">
        <v>15</v>
      </c>
      <c r="I1920" s="2"/>
    </row>
    <row r="1921" spans="1:9" customFormat="1" ht="16" x14ac:dyDescent="0.2">
      <c r="A1921" t="s">
        <v>124</v>
      </c>
      <c r="B1921" s="3">
        <f>0.0000496205808723556+4.81573396118271E-06</f>
        <v>5.4436314833538314E-5</v>
      </c>
      <c r="D1921" t="s">
        <v>117</v>
      </c>
      <c r="E1921" t="s">
        <v>9</v>
      </c>
      <c r="F1921" s="2" t="s">
        <v>15</v>
      </c>
      <c r="I1921" s="2"/>
    </row>
    <row r="1922" spans="1:9" customFormat="1" ht="16" x14ac:dyDescent="0.2">
      <c r="A1922" t="s">
        <v>55</v>
      </c>
      <c r="B1922" s="3">
        <v>1.0599259282423148E-9</v>
      </c>
      <c r="D1922" t="s">
        <v>99</v>
      </c>
      <c r="E1922" t="s">
        <v>9</v>
      </c>
      <c r="F1922" s="2" t="s">
        <v>15</v>
      </c>
      <c r="I1922" s="2"/>
    </row>
    <row r="1923" spans="1:9" customFormat="1" ht="16" x14ac:dyDescent="0.2">
      <c r="A1923" t="s">
        <v>55</v>
      </c>
      <c r="B1923" s="3">
        <v>1.0286688139928735E-10</v>
      </c>
      <c r="D1923" t="s">
        <v>100</v>
      </c>
      <c r="E1923" t="s">
        <v>9</v>
      </c>
      <c r="F1923" s="2" t="s">
        <v>15</v>
      </c>
      <c r="I1923" s="2"/>
    </row>
    <row r="1924" spans="1:9" customFormat="1" ht="16" x14ac:dyDescent="0.2">
      <c r="A1924" t="s">
        <v>57</v>
      </c>
      <c r="B1924" s="3">
        <v>3.6037375961879753E-8</v>
      </c>
      <c r="D1924" t="s">
        <v>99</v>
      </c>
      <c r="E1924" t="s">
        <v>9</v>
      </c>
      <c r="F1924" s="2" t="s">
        <v>15</v>
      </c>
      <c r="I1924" s="2"/>
    </row>
    <row r="1925" spans="1:9" customFormat="1" ht="16" x14ac:dyDescent="0.2">
      <c r="A1925" t="s">
        <v>57</v>
      </c>
      <c r="B1925" s="3">
        <v>3.4974704476304713E-9</v>
      </c>
      <c r="D1925" t="s">
        <v>100</v>
      </c>
      <c r="E1925" t="s">
        <v>9</v>
      </c>
      <c r="F1925" s="2" t="s">
        <v>15</v>
      </c>
      <c r="I1925" s="2"/>
    </row>
    <row r="1926" spans="1:9" customFormat="1" ht="16" x14ac:dyDescent="0.2">
      <c r="A1926" t="s">
        <v>63</v>
      </c>
      <c r="B1926" s="3">
        <v>4.2396949131060127E-7</v>
      </c>
      <c r="D1926" t="s">
        <v>99</v>
      </c>
      <c r="E1926" t="s">
        <v>9</v>
      </c>
      <c r="F1926" s="2" t="s">
        <v>15</v>
      </c>
      <c r="I1926" s="2"/>
    </row>
    <row r="1927" spans="1:9" customFormat="1" ht="16" x14ac:dyDescent="0.2">
      <c r="A1927" t="s">
        <v>63</v>
      </c>
      <c r="B1927" s="3">
        <v>4.1146752559714943E-8</v>
      </c>
      <c r="D1927" t="s">
        <v>100</v>
      </c>
      <c r="E1927" t="s">
        <v>9</v>
      </c>
      <c r="F1927" s="2" t="s">
        <v>15</v>
      </c>
      <c r="I1927" s="2"/>
    </row>
    <row r="1928" spans="1:9" customFormat="1" ht="16" x14ac:dyDescent="0.2">
      <c r="A1928" t="s">
        <v>64</v>
      </c>
      <c r="B1928" s="3">
        <v>1.4838945395665915E-12</v>
      </c>
      <c r="D1928" t="s">
        <v>99</v>
      </c>
      <c r="E1928" t="s">
        <v>9</v>
      </c>
      <c r="F1928" s="2" t="s">
        <v>15</v>
      </c>
      <c r="I1928" s="2"/>
    </row>
    <row r="1929" spans="1:9" customFormat="1" ht="16" x14ac:dyDescent="0.2">
      <c r="A1929" t="s">
        <v>64</v>
      </c>
      <c r="B1929" s="3">
        <v>1.4401328196447244E-13</v>
      </c>
      <c r="D1929" t="s">
        <v>100</v>
      </c>
      <c r="E1929" t="s">
        <v>9</v>
      </c>
      <c r="F1929" s="2" t="s">
        <v>15</v>
      </c>
      <c r="I1929" s="2"/>
    </row>
    <row r="1930" spans="1:9" customFormat="1" ht="16" x14ac:dyDescent="0.2">
      <c r="A1930" t="s">
        <v>67</v>
      </c>
      <c r="B1930" s="3">
        <v>4.9290146007471967E-6</v>
      </c>
      <c r="D1930" t="s">
        <v>99</v>
      </c>
      <c r="E1930" t="s">
        <v>9</v>
      </c>
      <c r="F1930" s="2" t="s">
        <v>15</v>
      </c>
      <c r="I1930" s="2"/>
    </row>
    <row r="1931" spans="1:9" customFormat="1" ht="16" x14ac:dyDescent="0.2">
      <c r="A1931" t="s">
        <v>67</v>
      </c>
      <c r="B1931" s="3">
        <v>4.7836672595146453E-7</v>
      </c>
      <c r="D1931" t="s">
        <v>100</v>
      </c>
      <c r="E1931" t="s">
        <v>9</v>
      </c>
      <c r="F1931" s="2" t="s">
        <v>15</v>
      </c>
      <c r="I1931" s="2"/>
    </row>
    <row r="1932" spans="1:9" customFormat="1" ht="16" x14ac:dyDescent="0.2">
      <c r="A1932" t="s">
        <v>68</v>
      </c>
      <c r="B1932" s="3">
        <v>1.4838945395665916E-9</v>
      </c>
      <c r="D1932" t="s">
        <v>99</v>
      </c>
      <c r="E1932" t="s">
        <v>9</v>
      </c>
      <c r="F1932" s="2" t="s">
        <v>15</v>
      </c>
      <c r="I1932" s="2"/>
    </row>
    <row r="1933" spans="1:9" customFormat="1" ht="16" x14ac:dyDescent="0.2">
      <c r="A1933" t="s">
        <v>68</v>
      </c>
      <c r="B1933" s="3">
        <v>1.4401328196447246E-10</v>
      </c>
      <c r="D1933" t="s">
        <v>100</v>
      </c>
      <c r="E1933" t="s">
        <v>9</v>
      </c>
      <c r="F1933" s="2" t="s">
        <v>15</v>
      </c>
      <c r="I1933" s="2"/>
    </row>
    <row r="1934" spans="1:9" customFormat="1" ht="16" x14ac:dyDescent="0.2">
      <c r="A1934" t="s">
        <v>69</v>
      </c>
      <c r="B1934" s="25">
        <v>3.0006653682198702E-4</v>
      </c>
      <c r="D1934" t="s">
        <v>99</v>
      </c>
      <c r="E1934" t="s">
        <v>9</v>
      </c>
      <c r="F1934" s="2" t="s">
        <v>15</v>
      </c>
      <c r="I1934" s="2"/>
    </row>
    <row r="1935" spans="1:9" customFormat="1" ht="16" x14ac:dyDescent="0.2">
      <c r="A1935" t="s">
        <v>69</v>
      </c>
      <c r="B1935" s="3">
        <v>2.9121827432823326E-5</v>
      </c>
      <c r="D1935" t="s">
        <v>100</v>
      </c>
      <c r="E1935" t="s">
        <v>9</v>
      </c>
      <c r="F1935" s="2" t="s">
        <v>15</v>
      </c>
      <c r="I1935" s="2"/>
    </row>
    <row r="1936" spans="1:9" customFormat="1" ht="16" x14ac:dyDescent="0.2">
      <c r="A1936" t="s">
        <v>71</v>
      </c>
      <c r="B1936" s="3">
        <v>3.8963858482936672E-6</v>
      </c>
      <c r="D1936" t="s">
        <v>99</v>
      </c>
      <c r="E1936" t="s">
        <v>9</v>
      </c>
      <c r="F1936" s="2" t="s">
        <v>15</v>
      </c>
      <c r="I1936" s="2"/>
    </row>
    <row r="1937" spans="1:12" customFormat="1" ht="16" x14ac:dyDescent="0.2">
      <c r="A1937" t="s">
        <v>71</v>
      </c>
      <c r="B1937" s="3">
        <v>3.7814860338919342E-7</v>
      </c>
      <c r="D1937" t="s">
        <v>100</v>
      </c>
      <c r="E1937" t="s">
        <v>9</v>
      </c>
      <c r="F1937" s="2" t="s">
        <v>15</v>
      </c>
      <c r="I1937" s="2"/>
    </row>
    <row r="1938" spans="1:12" customFormat="1" ht="16" x14ac:dyDescent="0.2">
      <c r="A1938" t="s">
        <v>75</v>
      </c>
      <c r="B1938" s="3">
        <v>2.1198518564846293E-10</v>
      </c>
      <c r="D1938" t="s">
        <v>99</v>
      </c>
      <c r="E1938" t="s">
        <v>9</v>
      </c>
      <c r="F1938" s="2" t="s">
        <v>15</v>
      </c>
      <c r="I1938" s="2"/>
    </row>
    <row r="1939" spans="1:12" customFormat="1" ht="16" x14ac:dyDescent="0.2">
      <c r="A1939" t="s">
        <v>75</v>
      </c>
      <c r="B1939" s="3">
        <v>2.0573376279857471E-11</v>
      </c>
      <c r="D1939" t="s">
        <v>100</v>
      </c>
      <c r="E1939" t="s">
        <v>9</v>
      </c>
      <c r="F1939" s="2" t="s">
        <v>15</v>
      </c>
      <c r="I1939" s="2"/>
    </row>
    <row r="1940" spans="1:12" customFormat="1" ht="16" x14ac:dyDescent="0.2">
      <c r="A1940" t="s">
        <v>77</v>
      </c>
      <c r="B1940" s="3">
        <v>1.7806699275346112E-5</v>
      </c>
      <c r="D1940" t="s">
        <v>99</v>
      </c>
      <c r="E1940" t="s">
        <v>9</v>
      </c>
      <c r="F1940" s="2" t="s">
        <v>15</v>
      </c>
      <c r="I1940" s="2"/>
    </row>
    <row r="1941" spans="1:12" customFormat="1" ht="16" x14ac:dyDescent="0.2">
      <c r="A1941" t="s">
        <v>77</v>
      </c>
      <c r="B1941" s="3">
        <v>1.7281611435463185E-6</v>
      </c>
      <c r="D1941" t="s">
        <v>100</v>
      </c>
      <c r="E1941" t="s">
        <v>9</v>
      </c>
      <c r="F1941" s="2" t="s">
        <v>15</v>
      </c>
      <c r="I1941" s="2"/>
    </row>
    <row r="1942" spans="1:12" customFormat="1" ht="16" x14ac:dyDescent="0.2">
      <c r="A1942" t="s">
        <v>98</v>
      </c>
      <c r="B1942" s="3">
        <v>1.6219731937580282E-7</v>
      </c>
      <c r="D1942" t="s">
        <v>99</v>
      </c>
      <c r="E1942" s="2" t="s">
        <v>94</v>
      </c>
      <c r="F1942" s="2" t="s">
        <v>15</v>
      </c>
      <c r="I1942" s="2"/>
    </row>
    <row r="1943" spans="1:12" customFormat="1" ht="16" x14ac:dyDescent="0.2">
      <c r="A1943" t="s">
        <v>98</v>
      </c>
      <c r="B1943" s="3">
        <v>1.574145937016555E-8</v>
      </c>
      <c r="D1943" t="s">
        <v>100</v>
      </c>
      <c r="E1943" s="2" t="s">
        <v>94</v>
      </c>
      <c r="F1943" s="2" t="s">
        <v>15</v>
      </c>
      <c r="I1943" s="2"/>
    </row>
    <row r="1944" spans="1:12" customFormat="1" ht="16" x14ac:dyDescent="0.2">
      <c r="A1944" t="s">
        <v>79</v>
      </c>
      <c r="B1944" s="3">
        <v>2.1198518564846295E-7</v>
      </c>
      <c r="D1944" t="s">
        <v>99</v>
      </c>
      <c r="E1944" t="s">
        <v>9</v>
      </c>
      <c r="F1944" s="2" t="s">
        <v>15</v>
      </c>
      <c r="I1944" s="2"/>
    </row>
    <row r="1945" spans="1:12" customFormat="1" ht="16" x14ac:dyDescent="0.2">
      <c r="A1945" t="s">
        <v>79</v>
      </c>
      <c r="B1945" s="3">
        <v>2.0573376279857471E-8</v>
      </c>
      <c r="D1945" t="s">
        <v>100</v>
      </c>
      <c r="E1945" t="s">
        <v>9</v>
      </c>
      <c r="F1945" s="2" t="s">
        <v>15</v>
      </c>
      <c r="I1945" s="2"/>
    </row>
    <row r="1946" spans="1:12" customFormat="1" ht="16" x14ac:dyDescent="0.2"/>
    <row r="1947" spans="1:12" x14ac:dyDescent="0.2">
      <c r="A1947" s="17" t="s">
        <v>2</v>
      </c>
      <c r="B1947" s="17" t="s">
        <v>283</v>
      </c>
    </row>
    <row r="1948" spans="1:12" customFormat="1" ht="16" x14ac:dyDescent="0.2">
      <c r="A1948" s="2" t="s">
        <v>3</v>
      </c>
      <c r="B1948" s="2" t="s">
        <v>18</v>
      </c>
      <c r="C1948" s="2"/>
      <c r="D1948" s="2"/>
      <c r="E1948" s="2"/>
      <c r="F1948" s="2"/>
      <c r="G1948" s="2"/>
      <c r="H1948" s="2"/>
      <c r="I1948" s="2"/>
      <c r="J1948" s="2"/>
      <c r="K1948" s="2"/>
      <c r="L1948" s="2"/>
    </row>
    <row r="1949" spans="1:12" customFormat="1" ht="16" x14ac:dyDescent="0.2">
      <c r="A1949" s="2" t="s">
        <v>4</v>
      </c>
      <c r="B1949" s="2">
        <v>1</v>
      </c>
      <c r="C1949" s="2"/>
      <c r="D1949" s="2"/>
      <c r="E1949" s="2"/>
      <c r="F1949" s="2"/>
      <c r="G1949" s="2"/>
      <c r="H1949" s="2"/>
      <c r="I1949" s="2"/>
      <c r="J1949" s="2"/>
      <c r="K1949" s="2"/>
      <c r="L1949" s="2"/>
    </row>
    <row r="1950" spans="1:12" customFormat="1" ht="16" x14ac:dyDescent="0.2">
      <c r="A1950" s="2" t="s">
        <v>5</v>
      </c>
      <c r="B1950" s="2" t="s">
        <v>1</v>
      </c>
      <c r="C1950" s="2"/>
      <c r="D1950" s="2"/>
      <c r="E1950" s="2"/>
      <c r="F1950" s="2"/>
      <c r="G1950" s="2"/>
      <c r="H1950" s="2"/>
      <c r="I1950" s="2"/>
      <c r="J1950" s="2"/>
    </row>
    <row r="1951" spans="1:12" customFormat="1" ht="16" x14ac:dyDescent="0.2">
      <c r="A1951" s="2" t="s">
        <v>6</v>
      </c>
      <c r="B1951" s="2" t="s">
        <v>7</v>
      </c>
      <c r="C1951" s="2"/>
      <c r="D1951" s="2"/>
      <c r="E1951" s="2"/>
      <c r="F1951" s="2"/>
      <c r="G1951" s="2"/>
      <c r="H1951" s="2"/>
      <c r="I1951" s="2"/>
      <c r="J1951" s="2"/>
      <c r="K1951" s="2"/>
      <c r="L1951" s="2"/>
    </row>
    <row r="1952" spans="1:12" customFormat="1" ht="16" x14ac:dyDescent="0.2">
      <c r="A1952" s="2" t="s">
        <v>8</v>
      </c>
      <c r="B1952" s="2" t="s">
        <v>17</v>
      </c>
      <c r="C1952" s="2"/>
      <c r="D1952" s="2"/>
      <c r="E1952" s="2"/>
      <c r="F1952" s="2"/>
      <c r="G1952" s="2"/>
      <c r="H1952" s="2"/>
      <c r="I1952" s="2"/>
      <c r="J1952" s="2"/>
      <c r="K1952" s="2"/>
      <c r="L1952" s="2"/>
    </row>
    <row r="1953" spans="1:12" customFormat="1" ht="16" x14ac:dyDescent="0.2">
      <c r="A1953" s="1" t="s">
        <v>10</v>
      </c>
      <c r="B1953" s="2"/>
      <c r="C1953" s="2"/>
      <c r="D1953" s="2"/>
      <c r="E1953" s="2"/>
      <c r="F1953" s="2"/>
      <c r="G1953" s="2"/>
      <c r="H1953" s="2"/>
      <c r="I1953" s="2"/>
      <c r="J1953" s="2"/>
      <c r="K1953" s="2"/>
      <c r="L1953" s="2"/>
    </row>
    <row r="1954" spans="1:12" x14ac:dyDescent="0.2">
      <c r="A1954" s="17" t="s">
        <v>11</v>
      </c>
      <c r="B1954" s="17" t="s">
        <v>12</v>
      </c>
      <c r="C1954" s="17" t="s">
        <v>3</v>
      </c>
      <c r="D1954" s="17" t="s">
        <v>13</v>
      </c>
      <c r="E1954" s="17" t="s">
        <v>8</v>
      </c>
      <c r="F1954" s="17" t="s">
        <v>6</v>
      </c>
      <c r="G1954" s="17" t="s">
        <v>5</v>
      </c>
      <c r="H1954" s="17"/>
      <c r="I1954" s="17"/>
      <c r="K1954" s="17"/>
    </row>
    <row r="1955" spans="1:12" customFormat="1" ht="16" x14ac:dyDescent="0.2">
      <c r="A1955" s="2" t="str">
        <f>B1947</f>
        <v>kerosene, synthetic, burned in aircraft</v>
      </c>
      <c r="B1955" s="2">
        <v>1</v>
      </c>
      <c r="C1955" s="2" t="str">
        <f>B1948</f>
        <v>RER</v>
      </c>
      <c r="D1955" s="2"/>
      <c r="E1955" s="2" t="str">
        <f>B1952</f>
        <v>megajoule</v>
      </c>
      <c r="F1955" s="2" t="s">
        <v>19</v>
      </c>
      <c r="G1955" s="2" t="str">
        <f>B1950</f>
        <v>heat</v>
      </c>
      <c r="H1955" s="2"/>
      <c r="I1955" s="2"/>
      <c r="J1955" s="2"/>
      <c r="K1955" s="2"/>
      <c r="L1955" s="2"/>
    </row>
    <row r="1956" spans="1:12" customFormat="1" ht="16" x14ac:dyDescent="0.2">
      <c r="A1956" t="s">
        <v>284</v>
      </c>
      <c r="B1956">
        <f>1/43</f>
        <v>2.3255813953488372E-2</v>
      </c>
      <c r="C1956" t="s">
        <v>18</v>
      </c>
      <c r="E1956" t="s">
        <v>9</v>
      </c>
      <c r="F1956" t="s">
        <v>23</v>
      </c>
      <c r="G1956" t="s">
        <v>285</v>
      </c>
      <c r="J1956" s="2"/>
    </row>
    <row r="1957" spans="1:12" customFormat="1" ht="16" x14ac:dyDescent="0.2">
      <c r="A1957" t="s">
        <v>52</v>
      </c>
      <c r="B1957" s="3">
        <v>2.1198518564846293E-10</v>
      </c>
      <c r="D1957" t="s">
        <v>99</v>
      </c>
      <c r="E1957" t="s">
        <v>9</v>
      </c>
      <c r="F1957" s="2" t="s">
        <v>15</v>
      </c>
      <c r="J1957" s="2"/>
    </row>
    <row r="1958" spans="1:12" customFormat="1" ht="16" x14ac:dyDescent="0.2">
      <c r="A1958" t="s">
        <v>52</v>
      </c>
      <c r="B1958" s="3">
        <v>2.0573376279857471E-11</v>
      </c>
      <c r="D1958" t="s">
        <v>100</v>
      </c>
      <c r="E1958" t="s">
        <v>9</v>
      </c>
      <c r="F1958" s="2" t="s">
        <v>15</v>
      </c>
      <c r="J1958" s="2"/>
    </row>
    <row r="1959" spans="1:12" customFormat="1" ht="16" x14ac:dyDescent="0.2">
      <c r="A1959" t="s">
        <v>123</v>
      </c>
      <c r="B1959" s="25">
        <f>0.0660685839024935+0.00641203619387979</f>
        <v>7.2480620096373294E-2</v>
      </c>
      <c r="D1959" t="s">
        <v>117</v>
      </c>
      <c r="E1959" t="s">
        <v>9</v>
      </c>
      <c r="F1959" s="2" t="s">
        <v>15</v>
      </c>
      <c r="J1959" s="2"/>
    </row>
    <row r="1960" spans="1:12" customFormat="1" ht="16" x14ac:dyDescent="0.2">
      <c r="A1960" t="s">
        <v>124</v>
      </c>
      <c r="B1960" s="3">
        <f>0.0000496205808723556+4.81573396118271E-06</f>
        <v>5.4436314833538314E-5</v>
      </c>
      <c r="D1960" t="s">
        <v>117</v>
      </c>
      <c r="E1960" t="s">
        <v>9</v>
      </c>
      <c r="F1960" s="2" t="s">
        <v>15</v>
      </c>
      <c r="J1960" s="2"/>
    </row>
    <row r="1961" spans="1:12" customFormat="1" ht="16" x14ac:dyDescent="0.2">
      <c r="A1961" t="s">
        <v>55</v>
      </c>
      <c r="B1961" s="3">
        <v>1.0599259282423148E-9</v>
      </c>
      <c r="D1961" t="s">
        <v>99</v>
      </c>
      <c r="E1961" t="s">
        <v>9</v>
      </c>
      <c r="F1961" s="2" t="s">
        <v>15</v>
      </c>
      <c r="J1961" s="2"/>
    </row>
    <row r="1962" spans="1:12" customFormat="1" ht="16" x14ac:dyDescent="0.2">
      <c r="A1962" t="s">
        <v>55</v>
      </c>
      <c r="B1962" s="3">
        <v>1.0286688139928735E-10</v>
      </c>
      <c r="D1962" t="s">
        <v>100</v>
      </c>
      <c r="E1962" t="s">
        <v>9</v>
      </c>
      <c r="F1962" s="2" t="s">
        <v>15</v>
      </c>
      <c r="J1962" s="2"/>
    </row>
    <row r="1963" spans="1:12" customFormat="1" ht="16" x14ac:dyDescent="0.2">
      <c r="A1963" t="s">
        <v>57</v>
      </c>
      <c r="B1963" s="3">
        <v>3.6037375961879753E-8</v>
      </c>
      <c r="D1963" t="s">
        <v>99</v>
      </c>
      <c r="E1963" t="s">
        <v>9</v>
      </c>
      <c r="F1963" s="2" t="s">
        <v>15</v>
      </c>
      <c r="J1963" s="2"/>
    </row>
    <row r="1964" spans="1:12" customFormat="1" ht="16" x14ac:dyDescent="0.2">
      <c r="A1964" t="s">
        <v>57</v>
      </c>
      <c r="B1964" s="3">
        <v>3.4974704476304713E-9</v>
      </c>
      <c r="D1964" t="s">
        <v>100</v>
      </c>
      <c r="E1964" t="s">
        <v>9</v>
      </c>
      <c r="F1964" s="2" t="s">
        <v>15</v>
      </c>
      <c r="J1964" s="2"/>
    </row>
    <row r="1965" spans="1:12" customFormat="1" ht="16" x14ac:dyDescent="0.2">
      <c r="A1965" t="s">
        <v>63</v>
      </c>
      <c r="B1965" s="3">
        <v>4.2396949131060127E-7</v>
      </c>
      <c r="D1965" t="s">
        <v>99</v>
      </c>
      <c r="E1965" t="s">
        <v>9</v>
      </c>
      <c r="F1965" s="2" t="s">
        <v>15</v>
      </c>
      <c r="J1965" s="2"/>
    </row>
    <row r="1966" spans="1:12" customFormat="1" ht="16" x14ac:dyDescent="0.2">
      <c r="A1966" t="s">
        <v>63</v>
      </c>
      <c r="B1966" s="3">
        <v>4.1146752559714943E-8</v>
      </c>
      <c r="D1966" t="s">
        <v>100</v>
      </c>
      <c r="E1966" t="s">
        <v>9</v>
      </c>
      <c r="F1966" s="2" t="s">
        <v>15</v>
      </c>
      <c r="J1966" s="2"/>
    </row>
    <row r="1967" spans="1:12" customFormat="1" ht="16" x14ac:dyDescent="0.2">
      <c r="A1967" t="s">
        <v>64</v>
      </c>
      <c r="B1967" s="3">
        <v>1.4838945395665915E-12</v>
      </c>
      <c r="D1967" t="s">
        <v>99</v>
      </c>
      <c r="E1967" t="s">
        <v>9</v>
      </c>
      <c r="F1967" s="2" t="s">
        <v>15</v>
      </c>
      <c r="J1967" s="2"/>
    </row>
    <row r="1968" spans="1:12" customFormat="1" ht="16" x14ac:dyDescent="0.2">
      <c r="A1968" t="s">
        <v>64</v>
      </c>
      <c r="B1968" s="3">
        <v>1.4401328196447244E-13</v>
      </c>
      <c r="D1968" t="s">
        <v>100</v>
      </c>
      <c r="E1968" t="s">
        <v>9</v>
      </c>
      <c r="F1968" s="2" t="s">
        <v>15</v>
      </c>
      <c r="J1968" s="2"/>
    </row>
    <row r="1969" spans="1:10" customFormat="1" ht="16" x14ac:dyDescent="0.2">
      <c r="A1969" t="s">
        <v>67</v>
      </c>
      <c r="B1969" s="3">
        <v>4.9290146007471967E-6</v>
      </c>
      <c r="D1969" t="s">
        <v>99</v>
      </c>
      <c r="E1969" t="s">
        <v>9</v>
      </c>
      <c r="F1969" s="2" t="s">
        <v>15</v>
      </c>
      <c r="J1969" s="2"/>
    </row>
    <row r="1970" spans="1:10" customFormat="1" ht="16" x14ac:dyDescent="0.2">
      <c r="A1970" t="s">
        <v>67</v>
      </c>
      <c r="B1970" s="3">
        <v>4.7836672595146453E-7</v>
      </c>
      <c r="D1970" t="s">
        <v>100</v>
      </c>
      <c r="E1970" t="s">
        <v>9</v>
      </c>
      <c r="F1970" s="2" t="s">
        <v>15</v>
      </c>
      <c r="J1970" s="2"/>
    </row>
    <row r="1971" spans="1:10" customFormat="1" ht="16" x14ac:dyDescent="0.2">
      <c r="A1971" t="s">
        <v>68</v>
      </c>
      <c r="B1971" s="3">
        <v>1.4838945395665916E-9</v>
      </c>
      <c r="D1971" t="s">
        <v>99</v>
      </c>
      <c r="E1971" t="s">
        <v>9</v>
      </c>
      <c r="F1971" s="2" t="s">
        <v>15</v>
      </c>
      <c r="J1971" s="2"/>
    </row>
    <row r="1972" spans="1:10" customFormat="1" ht="16" x14ac:dyDescent="0.2">
      <c r="A1972" t="s">
        <v>68</v>
      </c>
      <c r="B1972" s="3">
        <v>1.4401328196447246E-10</v>
      </c>
      <c r="D1972" t="s">
        <v>100</v>
      </c>
      <c r="E1972" t="s">
        <v>9</v>
      </c>
      <c r="F1972" s="2" t="s">
        <v>15</v>
      </c>
      <c r="J1972" s="2"/>
    </row>
    <row r="1973" spans="1:10" customFormat="1" ht="16" x14ac:dyDescent="0.2">
      <c r="A1973" t="s">
        <v>69</v>
      </c>
      <c r="B1973" s="25">
        <v>3.0006653682198702E-4</v>
      </c>
      <c r="D1973" t="s">
        <v>99</v>
      </c>
      <c r="E1973" t="s">
        <v>9</v>
      </c>
      <c r="F1973" s="2" t="s">
        <v>15</v>
      </c>
      <c r="J1973" s="2"/>
    </row>
    <row r="1974" spans="1:10" customFormat="1" ht="16" x14ac:dyDescent="0.2">
      <c r="A1974" t="s">
        <v>69</v>
      </c>
      <c r="B1974" s="3">
        <v>2.9121827432823326E-5</v>
      </c>
      <c r="D1974" t="s">
        <v>100</v>
      </c>
      <c r="E1974" t="s">
        <v>9</v>
      </c>
      <c r="F1974" s="2" t="s">
        <v>15</v>
      </c>
      <c r="J1974" s="2"/>
    </row>
    <row r="1975" spans="1:10" customFormat="1" ht="16" x14ac:dyDescent="0.2">
      <c r="A1975" t="s">
        <v>71</v>
      </c>
      <c r="B1975" s="3">
        <v>3.8963858482936672E-6</v>
      </c>
      <c r="D1975" t="s">
        <v>99</v>
      </c>
      <c r="E1975" t="s">
        <v>9</v>
      </c>
      <c r="F1975" s="2" t="s">
        <v>15</v>
      </c>
      <c r="J1975" s="2"/>
    </row>
    <row r="1976" spans="1:10" customFormat="1" ht="16" x14ac:dyDescent="0.2">
      <c r="A1976" t="s">
        <v>71</v>
      </c>
      <c r="B1976" s="3">
        <v>3.7814860338919342E-7</v>
      </c>
      <c r="D1976" t="s">
        <v>100</v>
      </c>
      <c r="E1976" t="s">
        <v>9</v>
      </c>
      <c r="F1976" s="2" t="s">
        <v>15</v>
      </c>
      <c r="J1976" s="2"/>
    </row>
    <row r="1977" spans="1:10" customFormat="1" ht="16" x14ac:dyDescent="0.2">
      <c r="A1977" t="s">
        <v>75</v>
      </c>
      <c r="B1977" s="3">
        <v>2.1198518564846293E-10</v>
      </c>
      <c r="D1977" t="s">
        <v>99</v>
      </c>
      <c r="E1977" t="s">
        <v>9</v>
      </c>
      <c r="F1977" s="2" t="s">
        <v>15</v>
      </c>
      <c r="J1977" s="2"/>
    </row>
    <row r="1978" spans="1:10" customFormat="1" ht="16" x14ac:dyDescent="0.2">
      <c r="A1978" t="s">
        <v>75</v>
      </c>
      <c r="B1978" s="3">
        <v>2.0573376279857471E-11</v>
      </c>
      <c r="D1978" t="s">
        <v>100</v>
      </c>
      <c r="E1978" t="s">
        <v>9</v>
      </c>
      <c r="F1978" s="2" t="s">
        <v>15</v>
      </c>
      <c r="J1978" s="2"/>
    </row>
    <row r="1979" spans="1:10" customFormat="1" ht="16" x14ac:dyDescent="0.2">
      <c r="A1979" t="s">
        <v>77</v>
      </c>
      <c r="B1979" s="3">
        <v>1.7806699275346112E-5</v>
      </c>
      <c r="D1979" t="s">
        <v>99</v>
      </c>
      <c r="E1979" t="s">
        <v>9</v>
      </c>
      <c r="F1979" s="2" t="s">
        <v>15</v>
      </c>
      <c r="J1979" s="2"/>
    </row>
    <row r="1980" spans="1:10" customFormat="1" ht="16" x14ac:dyDescent="0.2">
      <c r="A1980" t="s">
        <v>77</v>
      </c>
      <c r="B1980" s="3">
        <v>1.7281611435463185E-6</v>
      </c>
      <c r="D1980" t="s">
        <v>100</v>
      </c>
      <c r="E1980" t="s">
        <v>9</v>
      </c>
      <c r="F1980" s="2" t="s">
        <v>15</v>
      </c>
      <c r="J1980" s="2"/>
    </row>
    <row r="1981" spans="1:10" customFormat="1" ht="16" x14ac:dyDescent="0.2">
      <c r="A1981" t="s">
        <v>98</v>
      </c>
      <c r="B1981" s="3">
        <v>1.6219731937580282E-7</v>
      </c>
      <c r="D1981" t="s">
        <v>99</v>
      </c>
      <c r="E1981" s="2" t="s">
        <v>94</v>
      </c>
      <c r="F1981" s="2" t="s">
        <v>15</v>
      </c>
      <c r="J1981" s="2"/>
    </row>
    <row r="1982" spans="1:10" customFormat="1" ht="16" x14ac:dyDescent="0.2">
      <c r="A1982" t="s">
        <v>98</v>
      </c>
      <c r="B1982" s="3">
        <v>1.574145937016555E-8</v>
      </c>
      <c r="D1982" t="s">
        <v>100</v>
      </c>
      <c r="E1982" s="2" t="s">
        <v>94</v>
      </c>
      <c r="F1982" s="2" t="s">
        <v>15</v>
      </c>
      <c r="J1982" s="2"/>
    </row>
    <row r="1983" spans="1:10" customFormat="1" ht="16" x14ac:dyDescent="0.2">
      <c r="A1983" t="s">
        <v>79</v>
      </c>
      <c r="B1983" s="3">
        <v>2.1198518564846295E-7</v>
      </c>
      <c r="D1983" t="s">
        <v>99</v>
      </c>
      <c r="E1983" t="s">
        <v>9</v>
      </c>
      <c r="F1983" s="2" t="s">
        <v>15</v>
      </c>
      <c r="J1983" s="2"/>
    </row>
    <row r="1984" spans="1:10" customFormat="1" ht="16" x14ac:dyDescent="0.2">
      <c r="A1984" t="s">
        <v>79</v>
      </c>
      <c r="B1984" s="3">
        <v>2.0573376279857471E-8</v>
      </c>
      <c r="D1984" t="s">
        <v>100</v>
      </c>
      <c r="E1984" t="s">
        <v>9</v>
      </c>
      <c r="F1984" s="2" t="s">
        <v>15</v>
      </c>
      <c r="J1984" s="2"/>
    </row>
    <row r="1985" spans="1:12" customFormat="1" ht="16" x14ac:dyDescent="0.2">
      <c r="J1985" s="2"/>
    </row>
    <row r="1986" spans="1:12" x14ac:dyDescent="0.2">
      <c r="A1986" s="17" t="s">
        <v>2</v>
      </c>
      <c r="B1986" s="17" t="s">
        <v>380</v>
      </c>
    </row>
    <row r="1987" spans="1:12" customFormat="1" ht="16" x14ac:dyDescent="0.2">
      <c r="A1987" s="2" t="s">
        <v>3</v>
      </c>
      <c r="B1987" s="2" t="s">
        <v>18</v>
      </c>
      <c r="C1987" s="2"/>
      <c r="D1987" s="2"/>
      <c r="E1987" s="2"/>
      <c r="F1987" s="2"/>
      <c r="G1987" s="2"/>
      <c r="H1987" s="2"/>
      <c r="I1987" s="2"/>
      <c r="J1987" s="2"/>
      <c r="K1987" s="2"/>
      <c r="L1987" s="2"/>
    </row>
    <row r="1988" spans="1:12" customFormat="1" ht="16" x14ac:dyDescent="0.2">
      <c r="A1988" s="2" t="s">
        <v>4</v>
      </c>
      <c r="B1988" s="2">
        <v>1</v>
      </c>
      <c r="C1988" s="2"/>
      <c r="D1988" s="2"/>
      <c r="E1988" s="2"/>
      <c r="F1988" s="2"/>
      <c r="G1988" s="2"/>
      <c r="H1988" s="2"/>
      <c r="I1988" s="2"/>
      <c r="J1988" s="2"/>
      <c r="K1988" s="2"/>
      <c r="L1988" s="2"/>
    </row>
    <row r="1989" spans="1:12" customFormat="1" ht="16" x14ac:dyDescent="0.2">
      <c r="A1989" s="2" t="s">
        <v>5</v>
      </c>
      <c r="B1989" s="2" t="s">
        <v>143</v>
      </c>
      <c r="C1989" s="2"/>
      <c r="D1989" s="2"/>
      <c r="E1989" s="2"/>
      <c r="F1989" s="2"/>
      <c r="G1989" s="2"/>
      <c r="H1989" s="2"/>
      <c r="I1989" s="2"/>
      <c r="J1989" s="2"/>
    </row>
    <row r="1990" spans="1:12" customFormat="1" ht="16" x14ac:dyDescent="0.2">
      <c r="A1990" s="2" t="s">
        <v>6</v>
      </c>
      <c r="B1990" s="2" t="s">
        <v>7</v>
      </c>
      <c r="C1990" s="2"/>
      <c r="D1990" s="2"/>
      <c r="E1990" s="2"/>
      <c r="F1990" s="2"/>
      <c r="G1990" s="2"/>
      <c r="H1990" s="2"/>
      <c r="I1990" s="2"/>
      <c r="J1990" s="2"/>
      <c r="K1990" s="2"/>
      <c r="L1990" s="2"/>
    </row>
    <row r="1991" spans="1:12" customFormat="1" ht="16" x14ac:dyDescent="0.2">
      <c r="A1991" s="2" t="s">
        <v>8</v>
      </c>
      <c r="B1991" s="2" t="s">
        <v>17</v>
      </c>
      <c r="C1991" s="2"/>
      <c r="D1991" s="2"/>
      <c r="E1991" s="2"/>
      <c r="F1991" s="2"/>
      <c r="G1991" s="2"/>
      <c r="H1991" s="2"/>
      <c r="I1991" s="2"/>
      <c r="J1991" s="2"/>
      <c r="K1991" s="2"/>
      <c r="L1991" s="2"/>
    </row>
    <row r="1992" spans="1:12" customFormat="1" ht="16" x14ac:dyDescent="0.2">
      <c r="A1992" s="2" t="s">
        <v>153</v>
      </c>
      <c r="B1992" s="2" t="s">
        <v>389</v>
      </c>
      <c r="C1992" s="2"/>
      <c r="D1992" s="2"/>
      <c r="E1992" s="2"/>
      <c r="F1992" s="2"/>
      <c r="G1992" s="2"/>
      <c r="H1992" s="2"/>
      <c r="I1992" s="2"/>
      <c r="J1992" s="2"/>
      <c r="K1992" s="2"/>
      <c r="L1992" s="2"/>
    </row>
    <row r="1993" spans="1:12" customFormat="1" ht="16" x14ac:dyDescent="0.2">
      <c r="A1993" t="s">
        <v>354</v>
      </c>
      <c r="B1993" s="2">
        <f>INDEX(Parameters!$B$6:$AL$57,MATCH(Inventories!$B$1986,Parameters!$A$6:$A$57,0),MATCH(Inventories!$A1993,Parameters!$B$4:$AL$4,0))</f>
        <v>0</v>
      </c>
      <c r="C1993" t="s">
        <v>314</v>
      </c>
      <c r="D1993" s="2"/>
      <c r="E1993" s="2"/>
      <c r="F1993" s="2"/>
      <c r="G1993" s="2"/>
      <c r="H1993" s="2"/>
      <c r="I1993" s="2"/>
      <c r="J1993" s="2"/>
      <c r="K1993" s="2"/>
      <c r="L1993" s="2"/>
    </row>
    <row r="1994" spans="1:12" customFormat="1" ht="16" x14ac:dyDescent="0.2">
      <c r="A1994" t="s">
        <v>355</v>
      </c>
      <c r="B1994" s="2">
        <f>INDEX(Parameters!$B$6:$AL$57,MATCH(Inventories!$B$1986,Parameters!$A$6:$A$57,0),MATCH(Inventories!$A1994,Parameters!$B$4:$AL$4,0))</f>
        <v>0</v>
      </c>
      <c r="C1994" t="s">
        <v>314</v>
      </c>
      <c r="D1994" s="2"/>
      <c r="E1994" s="2"/>
      <c r="F1994" s="2"/>
      <c r="G1994" s="2"/>
      <c r="H1994" s="2"/>
      <c r="I1994" s="2"/>
      <c r="J1994" s="2"/>
      <c r="K1994" s="2"/>
      <c r="L1994" s="2"/>
    </row>
    <row r="1995" spans="1:12" customFormat="1" ht="16" x14ac:dyDescent="0.2">
      <c r="A1995" t="s">
        <v>356</v>
      </c>
      <c r="B1995" s="2">
        <f>INDEX(Parameters!$B$6:$AL$57,MATCH(Inventories!$B$1986,Parameters!$A$6:$A$57,0),MATCH(Inventories!$A1995,Parameters!$B$4:$AL$4,0))</f>
        <v>0</v>
      </c>
      <c r="C1995" t="s">
        <v>314</v>
      </c>
      <c r="D1995" s="2"/>
      <c r="E1995" s="2"/>
      <c r="F1995" s="2"/>
      <c r="G1995" s="2"/>
      <c r="H1995" s="2"/>
      <c r="I1995" s="2"/>
      <c r="J1995" s="2"/>
      <c r="K1995" s="2"/>
      <c r="L1995" s="2"/>
    </row>
    <row r="1996" spans="1:12" customFormat="1" ht="16" x14ac:dyDescent="0.2">
      <c r="A1996" t="s">
        <v>318</v>
      </c>
      <c r="B1996" s="24">
        <f>INDEX(Parameters!$B$6:$AL$57,MATCH(Inventories!$B$1986,Parameters!$A$6:$A$57,0),MATCH(Inventories!$A1996,Parameters!$B$4:$AL$4,0))</f>
        <v>90000000</v>
      </c>
      <c r="C1996" t="s">
        <v>315</v>
      </c>
      <c r="D1996" s="2"/>
      <c r="E1996" s="2"/>
      <c r="F1996" s="2"/>
      <c r="G1996" s="2"/>
      <c r="H1996" s="2"/>
      <c r="I1996" s="2"/>
      <c r="J1996" s="2"/>
      <c r="K1996" s="2"/>
      <c r="L1996" s="2"/>
    </row>
    <row r="1997" spans="1:12" customFormat="1" ht="16" x14ac:dyDescent="0.2">
      <c r="A1997" t="s">
        <v>319</v>
      </c>
      <c r="B1997" s="24">
        <f>INDEX(Parameters!$B$6:$AL$57,MATCH(Inventories!$B$1986,Parameters!$A$6:$A$57,0),MATCH(Inventories!$A1997,Parameters!$B$4:$AL$4,0))</f>
        <v>50000000</v>
      </c>
      <c r="C1997" t="s">
        <v>315</v>
      </c>
      <c r="D1997" s="2"/>
      <c r="E1997" s="2"/>
      <c r="F1997" s="2"/>
      <c r="G1997" s="2"/>
      <c r="H1997" s="2"/>
      <c r="I1997" s="2"/>
      <c r="J1997" s="2"/>
      <c r="K1997" s="2"/>
      <c r="L1997" s="2"/>
    </row>
    <row r="1998" spans="1:12" customFormat="1" ht="16" x14ac:dyDescent="0.2">
      <c r="A1998" t="s">
        <v>320</v>
      </c>
      <c r="B1998" s="24">
        <f>INDEX(Parameters!$B$6:$AL$57,MATCH(Inventories!$B$1986,Parameters!$A$6:$A$57,0),MATCH(Inventories!$A1998,Parameters!$B$4:$AL$4,0))</f>
        <v>115000000</v>
      </c>
      <c r="C1998" t="s">
        <v>315</v>
      </c>
      <c r="D1998" s="2"/>
      <c r="E1998" s="2"/>
      <c r="F1998" s="2"/>
      <c r="G1998" s="2"/>
      <c r="H1998" s="2"/>
      <c r="I1998" s="2"/>
      <c r="J1998" s="2"/>
      <c r="K1998" s="2"/>
      <c r="L1998" s="2"/>
    </row>
    <row r="1999" spans="1:12" customFormat="1" ht="16" x14ac:dyDescent="0.2">
      <c r="A1999" t="s">
        <v>321</v>
      </c>
      <c r="B1999" s="24">
        <f>INDEX(Parameters!$B$6:$AL$57,MATCH(Inventories!$B$1986,Parameters!$A$6:$A$57,0),MATCH(Inventories!$A1999,Parameters!$B$4:$AL$4,0))</f>
        <v>38400</v>
      </c>
      <c r="C1999" t="s">
        <v>316</v>
      </c>
      <c r="D1999" s="2"/>
      <c r="E1999" s="2"/>
      <c r="F1999" s="2"/>
      <c r="G1999" s="2"/>
      <c r="H1999" s="2"/>
      <c r="I1999" s="2"/>
      <c r="J1999" s="2"/>
      <c r="K1999" s="2"/>
      <c r="L1999" s="2"/>
    </row>
    <row r="2000" spans="1:12" customFormat="1" ht="16" x14ac:dyDescent="0.2">
      <c r="A2000" t="s">
        <v>322</v>
      </c>
      <c r="B2000" s="24">
        <f>INDEX(Parameters!$B$6:$AL$57,MATCH(Inventories!$B$1986,Parameters!$A$6:$A$57,0),MATCH(Inventories!$A2000,Parameters!$B$4:$AL$4,0))</f>
        <v>32400</v>
      </c>
      <c r="C2000" t="s">
        <v>316</v>
      </c>
      <c r="D2000" s="2"/>
      <c r="E2000" s="2"/>
      <c r="F2000" s="2"/>
      <c r="G2000" s="2"/>
      <c r="H2000" s="2"/>
      <c r="I2000" s="2"/>
      <c r="J2000" s="2"/>
      <c r="K2000" s="2"/>
      <c r="L2000" s="2"/>
    </row>
    <row r="2001" spans="1:12" customFormat="1" ht="16" x14ac:dyDescent="0.2">
      <c r="A2001" t="s">
        <v>323</v>
      </c>
      <c r="B2001" s="24">
        <f>INDEX(Parameters!$B$6:$AL$57,MATCH(Inventories!$B$1986,Parameters!$A$6:$A$57,0),MATCH(Inventories!$A2001,Parameters!$B$4:$AL$4,0))</f>
        <v>166800</v>
      </c>
      <c r="C2001" t="s">
        <v>316</v>
      </c>
      <c r="D2001" s="2"/>
      <c r="E2001" s="2"/>
      <c r="F2001" s="2"/>
      <c r="G2001" s="2"/>
      <c r="H2001" s="2"/>
      <c r="I2001" s="2"/>
      <c r="J2001" s="2"/>
      <c r="K2001" s="2"/>
      <c r="L2001" s="2"/>
    </row>
    <row r="2002" spans="1:12" customFormat="1" ht="16" x14ac:dyDescent="0.2">
      <c r="A2002" t="s">
        <v>339</v>
      </c>
      <c r="B2002" s="2">
        <f>INDEX(Parameters!$B$6:$AL$57,MATCH(Inventories!$B$1986,Parameters!$A$6:$A$57,0),MATCH(Inventories!$A2002,Parameters!$B$4:$AL$4,0))</f>
        <v>0</v>
      </c>
      <c r="C2002" t="s">
        <v>338</v>
      </c>
      <c r="D2002" s="2"/>
      <c r="E2002" s="2"/>
      <c r="F2002" s="2"/>
      <c r="G2002" s="2"/>
      <c r="H2002" s="2"/>
      <c r="I2002" s="2"/>
      <c r="J2002" s="2"/>
      <c r="K2002" s="2"/>
      <c r="L2002" s="2"/>
    </row>
    <row r="2003" spans="1:12" customFormat="1" ht="16" x14ac:dyDescent="0.2">
      <c r="A2003" t="s">
        <v>340</v>
      </c>
      <c r="B2003" s="2">
        <f>INDEX(Parameters!$B$6:$AL$57,MATCH(Inventories!$B$1986,Parameters!$A$6:$A$57,0),MATCH(Inventories!$A2003,Parameters!$B$4:$AL$4,0))</f>
        <v>0</v>
      </c>
      <c r="C2003" t="s">
        <v>338</v>
      </c>
      <c r="D2003" s="2"/>
      <c r="E2003" s="2"/>
      <c r="F2003" s="2"/>
      <c r="G2003" s="2"/>
      <c r="H2003" s="2"/>
      <c r="I2003" s="2"/>
      <c r="J2003" s="2"/>
      <c r="K2003" s="2"/>
      <c r="L2003" s="2"/>
    </row>
    <row r="2004" spans="1:12" customFormat="1" ht="16" x14ac:dyDescent="0.2">
      <c r="A2004" t="s">
        <v>341</v>
      </c>
      <c r="B2004" s="2">
        <f>INDEX(Parameters!$B$6:$AL$57,MATCH(Inventories!$B$1986,Parameters!$A$6:$A$57,0),MATCH(Inventories!$A2004,Parameters!$B$4:$AL$4,0))</f>
        <v>0</v>
      </c>
      <c r="C2004" t="s">
        <v>338</v>
      </c>
      <c r="D2004" s="2"/>
      <c r="E2004" s="2"/>
      <c r="F2004" s="2"/>
      <c r="G2004" s="2"/>
      <c r="H2004" s="2"/>
      <c r="I2004" s="2"/>
      <c r="J2004" s="2"/>
      <c r="K2004" s="2"/>
      <c r="L2004" s="2"/>
    </row>
    <row r="2005" spans="1:12" customFormat="1" ht="16" x14ac:dyDescent="0.2">
      <c r="A2005" t="s">
        <v>342</v>
      </c>
      <c r="B2005" s="2">
        <f>INDEX(Parameters!$B$6:$AL$57,MATCH(Inventories!$B$1986,Parameters!$A$6:$A$57,0),MATCH(Inventories!$A2005,Parameters!$B$4:$AL$4,0))</f>
        <v>0</v>
      </c>
      <c r="C2005" t="s">
        <v>338</v>
      </c>
      <c r="D2005" s="2"/>
      <c r="E2005" s="2"/>
      <c r="F2005" s="2"/>
      <c r="G2005" s="2"/>
      <c r="H2005" s="2"/>
      <c r="I2005" s="2"/>
      <c r="J2005" s="2"/>
      <c r="K2005" s="2"/>
      <c r="L2005" s="2"/>
    </row>
    <row r="2006" spans="1:12" customFormat="1" ht="16" x14ac:dyDescent="0.2">
      <c r="A2006" t="s">
        <v>343</v>
      </c>
      <c r="B2006" s="2">
        <f>INDEX(Parameters!$B$6:$AL$57,MATCH(Inventories!$B$1986,Parameters!$A$6:$A$57,0),MATCH(Inventories!$A2006,Parameters!$B$4:$AL$4,0))</f>
        <v>0</v>
      </c>
      <c r="C2006" t="s">
        <v>338</v>
      </c>
      <c r="D2006" s="2"/>
      <c r="E2006" s="2"/>
      <c r="F2006" s="2"/>
      <c r="G2006" s="2"/>
      <c r="H2006" s="2"/>
      <c r="I2006" s="2"/>
      <c r="J2006" s="2"/>
      <c r="K2006" s="2"/>
      <c r="L2006" s="2"/>
    </row>
    <row r="2007" spans="1:12" customFormat="1" ht="16" x14ac:dyDescent="0.2">
      <c r="A2007" t="s">
        <v>344</v>
      </c>
      <c r="B2007" s="2">
        <f>INDEX(Parameters!$B$6:$AL$57,MATCH(Inventories!$B$1986,Parameters!$A$6:$A$57,0),MATCH(Inventories!$A2007,Parameters!$B$4:$AL$4,0))</f>
        <v>0</v>
      </c>
      <c r="C2007" t="s">
        <v>338</v>
      </c>
      <c r="D2007" s="2"/>
      <c r="E2007" s="2"/>
      <c r="F2007" s="2"/>
      <c r="G2007" s="2"/>
      <c r="H2007" s="2"/>
      <c r="I2007" s="2"/>
      <c r="J2007" s="2"/>
      <c r="K2007" s="2"/>
      <c r="L2007" s="2"/>
    </row>
    <row r="2008" spans="1:12" customFormat="1" ht="16" x14ac:dyDescent="0.2">
      <c r="A2008" t="s">
        <v>335</v>
      </c>
      <c r="B2008" s="24">
        <f>INDEX(Parameters!$B$6:$AL$57,MATCH(Inventories!$B$1986,Parameters!$A$6:$A$57,0),MATCH(Inventories!$A2008,Parameters!$B$4:$AL$4,0))</f>
        <v>0</v>
      </c>
      <c r="C2008" t="s">
        <v>338</v>
      </c>
      <c r="D2008" s="2"/>
      <c r="E2008" s="2"/>
      <c r="F2008" s="2"/>
      <c r="G2008" s="2"/>
      <c r="H2008" s="2"/>
      <c r="I2008" s="2"/>
      <c r="J2008" s="2"/>
      <c r="K2008" s="2"/>
      <c r="L2008" s="2"/>
    </row>
    <row r="2009" spans="1:12" customFormat="1" ht="16" x14ac:dyDescent="0.2">
      <c r="A2009" t="s">
        <v>336</v>
      </c>
      <c r="B2009" s="24">
        <f>INDEX(Parameters!$B$6:$AL$57,MATCH(Inventories!$B$1986,Parameters!$A$6:$A$57,0),MATCH(Inventories!$A2009,Parameters!$B$4:$AL$4,0))</f>
        <v>0</v>
      </c>
      <c r="C2009" t="s">
        <v>338</v>
      </c>
      <c r="D2009" s="2"/>
      <c r="E2009" s="2"/>
      <c r="F2009" s="2"/>
      <c r="G2009" s="2"/>
      <c r="H2009" s="2"/>
      <c r="I2009" s="2"/>
      <c r="J2009" s="2"/>
      <c r="K2009" s="2"/>
      <c r="L2009" s="2"/>
    </row>
    <row r="2010" spans="1:12" customFormat="1" ht="16" x14ac:dyDescent="0.2">
      <c r="A2010" t="s">
        <v>337</v>
      </c>
      <c r="B2010" s="24">
        <f>INDEX(Parameters!$B$6:$AL$57,MATCH(Inventories!$B$1986,Parameters!$A$6:$A$57,0),MATCH(Inventories!$A2010,Parameters!$B$4:$AL$4,0))</f>
        <v>0</v>
      </c>
      <c r="C2010" t="s">
        <v>338</v>
      </c>
      <c r="D2010" s="2"/>
      <c r="E2010" s="2"/>
      <c r="F2010" s="2"/>
      <c r="G2010" s="2"/>
      <c r="H2010" s="2"/>
      <c r="I2010" s="2"/>
      <c r="J2010" s="2"/>
      <c r="K2010" s="2"/>
      <c r="L2010" s="2"/>
    </row>
    <row r="2011" spans="1:12" customFormat="1" ht="16" x14ac:dyDescent="0.2">
      <c r="A2011" t="s">
        <v>324</v>
      </c>
      <c r="B2011" s="2">
        <f>INDEX(Parameters!$B$6:$AL$57,MATCH(Inventories!$B$1986,Parameters!$A$6:$A$57,0),MATCH(Inventories!$A2011,Parameters!$B$4:$AL$4,0))</f>
        <v>10000</v>
      </c>
      <c r="C2011" t="s">
        <v>317</v>
      </c>
      <c r="D2011" s="2"/>
      <c r="E2011" s="2"/>
      <c r="F2011" s="2"/>
      <c r="G2011" s="2"/>
      <c r="H2011" s="2"/>
      <c r="I2011" s="2"/>
      <c r="J2011" s="2"/>
      <c r="K2011" s="2"/>
      <c r="L2011" s="2"/>
    </row>
    <row r="2012" spans="1:12" customFormat="1" ht="16" x14ac:dyDescent="0.2">
      <c r="A2012" t="s">
        <v>325</v>
      </c>
      <c r="B2012" s="2">
        <f>INDEX(Parameters!$B$6:$AL$57,MATCH(Inventories!$B$1986,Parameters!$A$6:$A$57,0),MATCH(Inventories!$A2012,Parameters!$B$4:$AL$4,0))</f>
        <v>8000</v>
      </c>
      <c r="C2012" t="s">
        <v>317</v>
      </c>
      <c r="D2012" s="2"/>
      <c r="E2012" s="2"/>
      <c r="F2012" s="2"/>
      <c r="G2012" s="2"/>
      <c r="H2012" s="2"/>
      <c r="I2012" s="2"/>
      <c r="J2012" s="2"/>
      <c r="K2012" s="2"/>
      <c r="L2012" s="2"/>
    </row>
    <row r="2013" spans="1:12" customFormat="1" ht="16" x14ac:dyDescent="0.2">
      <c r="A2013" t="s">
        <v>326</v>
      </c>
      <c r="B2013" s="2">
        <f>INDEX(Parameters!$B$6:$AL$57,MATCH(Inventories!$B$1986,Parameters!$A$6:$A$57,0),MATCH(Inventories!$A2013,Parameters!$B$4:$AL$4,0))</f>
        <v>12500</v>
      </c>
      <c r="C2013" t="s">
        <v>317</v>
      </c>
      <c r="D2013" s="2"/>
      <c r="E2013" s="2"/>
      <c r="F2013" s="2"/>
      <c r="G2013" s="2"/>
      <c r="H2013" s="2"/>
      <c r="I2013" s="2"/>
      <c r="J2013" s="2"/>
      <c r="K2013" s="2"/>
      <c r="L2013" s="2"/>
    </row>
    <row r="2014" spans="1:12" customFormat="1" ht="16" x14ac:dyDescent="0.2">
      <c r="A2014" t="s">
        <v>332</v>
      </c>
      <c r="B2014" s="2">
        <f>INDEX(Parameters!$B$6:$AL$57,MATCH(Inventories!$B$1986,Parameters!$A$6:$A$57,0),MATCH(Inventories!$A2014,Parameters!$B$4:$AL$4,0))</f>
        <v>10</v>
      </c>
      <c r="C2014" t="s">
        <v>8</v>
      </c>
      <c r="D2014" s="2"/>
      <c r="E2014" s="2"/>
      <c r="F2014" s="2"/>
      <c r="G2014" s="2"/>
      <c r="H2014" s="2"/>
      <c r="I2014" s="2"/>
      <c r="J2014" s="2"/>
      <c r="K2014" s="2"/>
      <c r="L2014" s="2"/>
    </row>
    <row r="2015" spans="1:12" customFormat="1" ht="16" x14ac:dyDescent="0.2">
      <c r="A2015" t="s">
        <v>333</v>
      </c>
      <c r="B2015" s="2">
        <f>INDEX(Parameters!$B$6:$AL$57,MATCH(Inventories!$B$1986,Parameters!$A$6:$A$57,0),MATCH(Inventories!$A2015,Parameters!$B$4:$AL$4,0))</f>
        <v>5</v>
      </c>
      <c r="C2015" t="s">
        <v>8</v>
      </c>
      <c r="D2015" s="2"/>
      <c r="E2015" s="2"/>
      <c r="F2015" s="2"/>
      <c r="G2015" s="2"/>
      <c r="H2015" s="2"/>
      <c r="I2015" s="2"/>
      <c r="J2015" s="2"/>
      <c r="K2015" s="2"/>
      <c r="L2015" s="2"/>
    </row>
    <row r="2016" spans="1:12" customFormat="1" ht="16" x14ac:dyDescent="0.2">
      <c r="A2016" t="s">
        <v>334</v>
      </c>
      <c r="B2016" s="2">
        <f>INDEX(Parameters!$B$6:$AL$57,MATCH(Inventories!$B$1986,Parameters!$A$6:$A$57,0),MATCH(Inventories!$A2016,Parameters!$B$4:$AL$4,0))</f>
        <v>30</v>
      </c>
      <c r="C2016" t="s">
        <v>8</v>
      </c>
      <c r="D2016" s="2"/>
      <c r="E2016" s="2"/>
      <c r="F2016" s="2"/>
      <c r="G2016" s="2"/>
      <c r="H2016" s="2"/>
      <c r="I2016" s="2"/>
      <c r="J2016" s="2"/>
      <c r="K2016" s="2"/>
      <c r="L2016" s="2"/>
    </row>
    <row r="2017" spans="1:12" customFormat="1" ht="16" x14ac:dyDescent="0.2">
      <c r="A2017" t="s">
        <v>348</v>
      </c>
      <c r="B2017" s="2">
        <f>INDEX(Parameters!$B$6:$AL$57,MATCH(Inventories!$B$1986,Parameters!$A$6:$A$57,0),MATCH(Inventories!$A2017,Parameters!$B$4:$AL$4,0))</f>
        <v>0</v>
      </c>
      <c r="C2017" t="s">
        <v>314</v>
      </c>
      <c r="D2017" s="2"/>
      <c r="E2017" s="2"/>
      <c r="F2017" s="2"/>
      <c r="G2017" s="2"/>
      <c r="H2017" s="2"/>
      <c r="I2017" s="2"/>
      <c r="J2017" s="2"/>
      <c r="K2017" s="2"/>
      <c r="L2017" s="2"/>
    </row>
    <row r="2018" spans="1:12" customFormat="1" ht="16" x14ac:dyDescent="0.2">
      <c r="A2018" t="s">
        <v>349</v>
      </c>
      <c r="B2018" s="2">
        <f>INDEX(Parameters!$B$6:$AL$57,MATCH(Inventories!$B$1986,Parameters!$A$6:$A$57,0),MATCH(Inventories!$A2018,Parameters!$B$4:$AL$4,0))</f>
        <v>0</v>
      </c>
      <c r="C2018" t="s">
        <v>314</v>
      </c>
      <c r="D2018" s="2"/>
      <c r="E2018" s="12"/>
      <c r="F2018" s="2"/>
      <c r="G2018" s="2"/>
      <c r="H2018" s="2"/>
      <c r="I2018" s="2"/>
      <c r="J2018" s="2"/>
      <c r="K2018" s="2"/>
      <c r="L2018" s="2"/>
    </row>
    <row r="2019" spans="1:12" customFormat="1" ht="16" x14ac:dyDescent="0.2">
      <c r="A2019" t="s">
        <v>350</v>
      </c>
      <c r="B2019" s="2">
        <f>INDEX(Parameters!$B$6:$AL$57,MATCH(Inventories!$B$1986,Parameters!$A$6:$A$57,0),MATCH(Inventories!$A2019,Parameters!$B$4:$AL$4,0))</f>
        <v>0</v>
      </c>
      <c r="C2019" t="s">
        <v>314</v>
      </c>
      <c r="D2019" s="2"/>
      <c r="E2019" s="2"/>
      <c r="F2019" s="2"/>
      <c r="G2019" s="2"/>
      <c r="H2019" s="2"/>
      <c r="I2019" s="2"/>
      <c r="J2019" s="2"/>
      <c r="K2019" s="2"/>
      <c r="L2019" s="2"/>
    </row>
    <row r="2020" spans="1:12" customFormat="1" ht="16" x14ac:dyDescent="0.2">
      <c r="A2020" t="s">
        <v>351</v>
      </c>
      <c r="B2020" s="2">
        <f>INDEX(Parameters!$B$6:$AL$57,MATCH(Inventories!$B$1986,Parameters!$A$6:$A$57,0),MATCH(Inventories!$A2020,Parameters!$B$4:$AL$4,0))</f>
        <v>0</v>
      </c>
      <c r="C2020" t="s">
        <v>8</v>
      </c>
      <c r="D2020" s="2"/>
      <c r="E2020" s="2"/>
      <c r="F2020" s="2"/>
      <c r="G2020" s="2"/>
      <c r="H2020" s="2"/>
      <c r="I2020" s="2"/>
      <c r="J2020" s="2"/>
      <c r="K2020" s="2"/>
      <c r="L2020" s="2"/>
    </row>
    <row r="2021" spans="1:12" customFormat="1" ht="16" x14ac:dyDescent="0.2">
      <c r="A2021" t="s">
        <v>352</v>
      </c>
      <c r="B2021" s="2">
        <f>INDEX(Parameters!$B$6:$AL$57,MATCH(Inventories!$B$1986,Parameters!$A$6:$A$57,0),MATCH(Inventories!$A2021,Parameters!$B$4:$AL$4,0))</f>
        <v>0</v>
      </c>
      <c r="C2021" t="s">
        <v>8</v>
      </c>
      <c r="D2021" s="2"/>
      <c r="E2021" s="2"/>
      <c r="F2021" s="2"/>
      <c r="G2021" s="2"/>
      <c r="H2021" s="2"/>
      <c r="I2021" s="2"/>
      <c r="J2021" s="2"/>
      <c r="K2021" s="2"/>
      <c r="L2021" s="2"/>
    </row>
    <row r="2022" spans="1:12" customFormat="1" ht="16" x14ac:dyDescent="0.2">
      <c r="A2022" t="s">
        <v>353</v>
      </c>
      <c r="B2022" s="2">
        <f>INDEX(Parameters!$B$6:$AL$57,MATCH(Inventories!$B$1986,Parameters!$A$6:$A$57,0),MATCH(Inventories!$A2022,Parameters!$B$4:$AL$4,0))</f>
        <v>0</v>
      </c>
      <c r="C2022" t="s">
        <v>8</v>
      </c>
      <c r="D2022" s="2"/>
      <c r="E2022" s="2"/>
      <c r="F2022" s="2"/>
      <c r="G2022" s="2"/>
      <c r="H2022" s="2"/>
      <c r="I2022" s="2"/>
      <c r="J2022" s="2"/>
      <c r="K2022" s="2"/>
      <c r="L2022" s="2"/>
    </row>
    <row r="2023" spans="1:12" customFormat="1" ht="16" x14ac:dyDescent="0.2">
      <c r="A2023" t="s">
        <v>367</v>
      </c>
      <c r="B2023" s="2">
        <f>INDEX(Parameters!$B$6:$AL$57,MATCH(Inventories!$B$1986,Parameters!$A$6:$A$57,0),MATCH(Inventories!$A2023,Parameters!$B$4:$AL$4,0))</f>
        <v>0</v>
      </c>
      <c r="C2023" t="s">
        <v>338</v>
      </c>
      <c r="D2023" s="2"/>
      <c r="E2023" s="2"/>
      <c r="F2023" s="2"/>
      <c r="G2023" s="2"/>
      <c r="H2023" s="2"/>
      <c r="I2023" s="2"/>
      <c r="J2023" s="2"/>
      <c r="K2023" s="2"/>
      <c r="L2023" s="2"/>
    </row>
    <row r="2024" spans="1:12" customFormat="1" ht="16" x14ac:dyDescent="0.2">
      <c r="A2024" t="s">
        <v>368</v>
      </c>
      <c r="B2024" s="2">
        <f>INDEX(Parameters!$B$6:$AL$57,MATCH(Inventories!$B$1986,Parameters!$A$6:$A$57,0),MATCH(Inventories!$A2024,Parameters!$B$4:$AL$4,0))</f>
        <v>0</v>
      </c>
      <c r="C2024" t="s">
        <v>338</v>
      </c>
      <c r="D2024" s="2"/>
      <c r="E2024" s="2"/>
      <c r="F2024" s="2"/>
      <c r="G2024" s="2"/>
      <c r="H2024" s="2"/>
      <c r="I2024" s="2"/>
      <c r="J2024" s="2"/>
      <c r="K2024" s="2"/>
      <c r="L2024" s="2"/>
    </row>
    <row r="2025" spans="1:12" customFormat="1" ht="16" x14ac:dyDescent="0.2">
      <c r="A2025" t="s">
        <v>369</v>
      </c>
      <c r="B2025" s="2">
        <f>INDEX(Parameters!$B$6:$AL$57,MATCH(Inventories!$B$1986,Parameters!$A$6:$A$57,0),MATCH(Inventories!$A2025,Parameters!$B$4:$AL$4,0))</f>
        <v>0</v>
      </c>
      <c r="C2025" t="s">
        <v>338</v>
      </c>
      <c r="D2025" s="2"/>
      <c r="E2025" s="2"/>
      <c r="F2025" s="2"/>
      <c r="G2025" s="2"/>
      <c r="H2025" s="2"/>
      <c r="I2025" s="2"/>
      <c r="J2025" s="2"/>
      <c r="K2025" s="2"/>
      <c r="L2025" s="2"/>
    </row>
    <row r="2026" spans="1:12" customFormat="1" ht="16" x14ac:dyDescent="0.2">
      <c r="A2026" t="s">
        <v>370</v>
      </c>
      <c r="B2026" s="2">
        <f>INDEX(Parameters!$B$6:$AL$57,MATCH(Inventories!$B$1986,Parameters!$A$6:$A$57,0),MATCH(Inventories!$A2026,Parameters!$B$4:$AL$4,0))</f>
        <v>0</v>
      </c>
      <c r="C2026" t="s">
        <v>338</v>
      </c>
      <c r="D2026" s="2"/>
      <c r="E2026" s="2"/>
      <c r="F2026" s="2"/>
      <c r="G2026" s="2"/>
      <c r="H2026" s="2"/>
      <c r="I2026" s="2"/>
      <c r="J2026" s="2"/>
      <c r="K2026" s="2"/>
      <c r="L2026" s="2"/>
    </row>
    <row r="2027" spans="1:12" customFormat="1" ht="16" x14ac:dyDescent="0.2">
      <c r="A2027" t="s">
        <v>371</v>
      </c>
      <c r="B2027" s="2">
        <f>INDEX(Parameters!$B$6:$AL$57,MATCH(Inventories!$B$1986,Parameters!$A$6:$A$57,0),MATCH(Inventories!$A2027,Parameters!$B$4:$AL$4,0))</f>
        <v>0</v>
      </c>
      <c r="C2027" t="s">
        <v>338</v>
      </c>
      <c r="D2027" s="2"/>
      <c r="E2027" s="2"/>
      <c r="F2027" s="2"/>
      <c r="G2027" s="2"/>
      <c r="H2027" s="2"/>
      <c r="I2027" s="2"/>
      <c r="J2027" s="2"/>
      <c r="K2027" s="2"/>
      <c r="L2027" s="2"/>
    </row>
    <row r="2028" spans="1:12" customFormat="1" ht="16" x14ac:dyDescent="0.2">
      <c r="A2028" t="s">
        <v>346</v>
      </c>
      <c r="B2028" s="32">
        <f>INDEX(Parameters!$B$6:$AL$57,MATCH(Inventories!$B$1986,Parameters!$A$6:$A$57,0),MATCH(Inventories!$A2028,Parameters!$B$4:$AL$4,0))</f>
        <v>0</v>
      </c>
      <c r="C2028" t="s">
        <v>347</v>
      </c>
      <c r="D2028" s="2"/>
      <c r="E2028" s="2"/>
      <c r="F2028" s="2"/>
      <c r="G2028" s="2"/>
      <c r="H2028" s="2"/>
      <c r="I2028" s="2"/>
      <c r="J2028" s="2"/>
      <c r="K2028" s="2"/>
      <c r="L2028" s="2"/>
    </row>
    <row r="2029" spans="1:12" customFormat="1" ht="16" x14ac:dyDescent="0.2">
      <c r="A2029" t="s">
        <v>345</v>
      </c>
      <c r="B2029" s="32">
        <f>INDEX(Parameters!$B$6:$AL$57,MATCH(Inventories!$B$1986,Parameters!$A$6:$A$57,0),MATCH(Inventories!$A2029,Parameters!$B$4:$AL$4,0))</f>
        <v>0</v>
      </c>
      <c r="C2029" t="s">
        <v>347</v>
      </c>
      <c r="D2029" s="2"/>
      <c r="E2029" s="2"/>
      <c r="F2029" s="2"/>
      <c r="G2029" s="2"/>
      <c r="H2029" s="2"/>
      <c r="I2029" s="2"/>
      <c r="J2029" s="2"/>
      <c r="K2029" s="2"/>
      <c r="L2029" s="2"/>
    </row>
    <row r="2030" spans="1:12" customFormat="1" ht="16" x14ac:dyDescent="0.2">
      <c r="A2030" s="1" t="s">
        <v>10</v>
      </c>
      <c r="B2030" s="2"/>
      <c r="C2030" s="2"/>
      <c r="D2030" s="2"/>
      <c r="E2030" s="2"/>
      <c r="F2030" s="2"/>
      <c r="G2030" s="2"/>
      <c r="H2030" s="2"/>
      <c r="I2030" s="2"/>
      <c r="J2030" s="2"/>
      <c r="K2030" s="2"/>
      <c r="L2030" s="2"/>
    </row>
    <row r="2031" spans="1:12" x14ac:dyDescent="0.2">
      <c r="A2031" s="17" t="s">
        <v>11</v>
      </c>
      <c r="B2031" s="17" t="s">
        <v>12</v>
      </c>
      <c r="C2031" s="17" t="s">
        <v>3</v>
      </c>
      <c r="D2031" s="17" t="s">
        <v>13</v>
      </c>
      <c r="E2031" s="17" t="s">
        <v>8</v>
      </c>
      <c r="F2031" s="17" t="s">
        <v>6</v>
      </c>
      <c r="G2031" s="17" t="s">
        <v>5</v>
      </c>
      <c r="H2031" s="17" t="s">
        <v>153</v>
      </c>
      <c r="I2031" s="17" t="s">
        <v>181</v>
      </c>
      <c r="J2031" s="17" t="s">
        <v>182</v>
      </c>
      <c r="K2031" s="17" t="s">
        <v>183</v>
      </c>
      <c r="L2031" s="17" t="s">
        <v>184</v>
      </c>
    </row>
    <row r="2032" spans="1:12" customFormat="1" ht="16" x14ac:dyDescent="0.2">
      <c r="A2032" s="2" t="str">
        <f>B1986</f>
        <v>electricity, used in aircraft</v>
      </c>
      <c r="B2032" s="2">
        <v>1</v>
      </c>
      <c r="C2032" s="2" t="str">
        <f>B1987</f>
        <v>RER</v>
      </c>
      <c r="D2032" s="2"/>
      <c r="E2032" s="2" t="str">
        <f>B1991</f>
        <v>megajoule</v>
      </c>
      <c r="F2032" s="2" t="s">
        <v>19</v>
      </c>
      <c r="G2032" s="2" t="str">
        <f>B1989</f>
        <v>electricity, low voltage</v>
      </c>
      <c r="H2032" s="2"/>
      <c r="I2032" s="2"/>
      <c r="J2032" s="2"/>
      <c r="K2032" s="2"/>
      <c r="L2032" s="2"/>
    </row>
    <row r="2033" spans="1:12" customFormat="1" ht="16" x14ac:dyDescent="0.2">
      <c r="A2033" t="s">
        <v>141</v>
      </c>
      <c r="B2033" s="33">
        <f>1/3.6</f>
        <v>0.27777777777777779</v>
      </c>
      <c r="C2033" t="s">
        <v>18</v>
      </c>
      <c r="E2033" t="s">
        <v>142</v>
      </c>
      <c r="F2033" t="s">
        <v>23</v>
      </c>
      <c r="G2033" t="s">
        <v>143</v>
      </c>
      <c r="H2033" s="2"/>
      <c r="I2033" s="2"/>
    </row>
    <row r="2034" spans="1:12" customFormat="1" ht="16" x14ac:dyDescent="0.2">
      <c r="A2034" t="s">
        <v>191</v>
      </c>
      <c r="B2034" s="3">
        <f>((B2011*(1+B2014))/B1996)/(B1999/1000)</f>
        <v>3.1828703703703708E-5</v>
      </c>
      <c r="C2034" s="2" t="s">
        <v>114</v>
      </c>
      <c r="E2034" t="s">
        <v>142</v>
      </c>
      <c r="F2034" t="s">
        <v>23</v>
      </c>
      <c r="G2034" t="s">
        <v>192</v>
      </c>
      <c r="H2034" s="2"/>
      <c r="I2034">
        <v>5</v>
      </c>
      <c r="J2034" s="3">
        <f>B2034</f>
        <v>3.1828703703703708E-5</v>
      </c>
      <c r="K2034" s="3">
        <f>((B2012*(1*B2015))/B1998)/(B2001/1000)</f>
        <v>2.0852882911062456E-6</v>
      </c>
      <c r="L2034" s="3">
        <f>((B2013*(1+B2016))/B1997)/(B2000/1000)</f>
        <v>2.3919753086419754E-4</v>
      </c>
    </row>
    <row r="2035" spans="1:12" customFormat="1" ht="16" x14ac:dyDescent="0.2">
      <c r="A2035" s="2"/>
      <c r="B2035" s="2"/>
      <c r="C2035" s="2"/>
      <c r="D2035" s="2"/>
      <c r="E2035" s="2"/>
      <c r="F2035" s="2"/>
      <c r="G2035" s="2"/>
      <c r="H2035" s="2"/>
      <c r="I2035" s="2"/>
      <c r="J2035" s="2"/>
      <c r="K2035" s="2"/>
      <c r="L2035" s="2"/>
    </row>
    <row r="2036" spans="1:12" x14ac:dyDescent="0.2">
      <c r="A2036" s="17" t="s">
        <v>2</v>
      </c>
      <c r="B2036" s="17" t="s">
        <v>384</v>
      </c>
    </row>
    <row r="2037" spans="1:12" customFormat="1" ht="16" x14ac:dyDescent="0.2">
      <c r="A2037" s="2" t="s">
        <v>3</v>
      </c>
      <c r="B2037" s="2" t="s">
        <v>18</v>
      </c>
      <c r="C2037" s="2"/>
      <c r="D2037" s="2"/>
      <c r="E2037" s="2"/>
      <c r="F2037" s="2"/>
      <c r="G2037" s="2"/>
      <c r="H2037" s="2"/>
      <c r="I2037" s="2"/>
      <c r="J2037" s="2"/>
      <c r="K2037" s="2"/>
      <c r="L2037" s="2"/>
    </row>
    <row r="2038" spans="1:12" customFormat="1" ht="16" x14ac:dyDescent="0.2">
      <c r="A2038" s="2" t="s">
        <v>4</v>
      </c>
      <c r="B2038" s="2">
        <v>1</v>
      </c>
      <c r="C2038" s="2"/>
      <c r="D2038" s="2"/>
      <c r="E2038" s="2"/>
      <c r="F2038" s="2"/>
      <c r="G2038" s="2"/>
      <c r="H2038" s="2"/>
      <c r="I2038" s="2"/>
      <c r="J2038" s="2"/>
      <c r="K2038" s="2"/>
      <c r="L2038" s="2"/>
    </row>
    <row r="2039" spans="1:12" customFormat="1" ht="16" x14ac:dyDescent="0.2">
      <c r="A2039" s="2" t="s">
        <v>5</v>
      </c>
      <c r="B2039" s="2" t="s">
        <v>1</v>
      </c>
      <c r="C2039" s="2"/>
      <c r="D2039" s="2"/>
      <c r="E2039" s="2"/>
      <c r="F2039" s="2"/>
      <c r="G2039" s="2"/>
      <c r="H2039" s="2"/>
      <c r="I2039" s="2"/>
      <c r="J2039" s="2"/>
    </row>
    <row r="2040" spans="1:12" customFormat="1" ht="16" x14ac:dyDescent="0.2">
      <c r="A2040" s="2" t="s">
        <v>6</v>
      </c>
      <c r="B2040" s="2" t="s">
        <v>7</v>
      </c>
      <c r="C2040" s="2"/>
      <c r="D2040" s="2"/>
      <c r="E2040" s="2"/>
      <c r="F2040" s="2"/>
      <c r="G2040" s="2"/>
      <c r="H2040" s="2"/>
      <c r="I2040" s="2"/>
      <c r="J2040" s="2"/>
      <c r="K2040" s="2"/>
      <c r="L2040" s="2"/>
    </row>
    <row r="2041" spans="1:12" customFormat="1" ht="16" x14ac:dyDescent="0.2">
      <c r="A2041" s="2" t="s">
        <v>8</v>
      </c>
      <c r="B2041" s="2" t="s">
        <v>17</v>
      </c>
      <c r="C2041" s="2"/>
      <c r="D2041" s="2"/>
      <c r="E2041" s="2"/>
      <c r="F2041" s="2"/>
      <c r="G2041" s="2"/>
      <c r="H2041" s="2"/>
      <c r="I2041" s="2"/>
      <c r="J2041" s="2"/>
      <c r="K2041" s="2"/>
      <c r="L2041" s="2"/>
    </row>
    <row r="2042" spans="1:12" customFormat="1" ht="16" x14ac:dyDescent="0.2">
      <c r="A2042" s="2" t="s">
        <v>153</v>
      </c>
      <c r="B2042" s="2" t="s">
        <v>387</v>
      </c>
      <c r="C2042" s="2"/>
      <c r="D2042" s="2"/>
      <c r="E2042" s="2"/>
      <c r="F2042" s="2"/>
      <c r="G2042" s="2"/>
      <c r="H2042" s="2"/>
      <c r="I2042" s="2"/>
      <c r="J2042" s="2"/>
      <c r="K2042" s="2"/>
      <c r="L2042" s="2"/>
    </row>
    <row r="2043" spans="1:12" customFormat="1" ht="16" x14ac:dyDescent="0.2">
      <c r="A2043" t="s">
        <v>354</v>
      </c>
      <c r="B2043" s="2">
        <f>INDEX(Parameters!$B$6:$AL$57,MATCH(Inventories!$B$2036,Parameters!$A$6:$A$57,0),MATCH(Inventories!$A2043,Parameters!$B$4:$AL$4,0))</f>
        <v>0</v>
      </c>
      <c r="C2043" t="s">
        <v>314</v>
      </c>
      <c r="D2043" s="2"/>
      <c r="E2043" s="2"/>
      <c r="F2043" s="2"/>
      <c r="G2043" s="2"/>
      <c r="H2043" s="2"/>
      <c r="I2043" s="2"/>
      <c r="J2043" s="2"/>
      <c r="K2043" s="2"/>
      <c r="L2043" s="2"/>
    </row>
    <row r="2044" spans="1:12" customFormat="1" ht="16" x14ac:dyDescent="0.2">
      <c r="A2044" t="s">
        <v>355</v>
      </c>
      <c r="B2044" s="2">
        <f>INDEX(Parameters!$B$6:$AL$57,MATCH(Inventories!$B$2036,Parameters!$A$6:$A$57,0),MATCH(Inventories!$A2044,Parameters!$B$4:$AL$4,0))</f>
        <v>0</v>
      </c>
      <c r="C2044" t="s">
        <v>314</v>
      </c>
      <c r="D2044" s="2"/>
      <c r="E2044" s="2"/>
      <c r="F2044" s="2"/>
      <c r="G2044" s="2"/>
      <c r="H2044" s="2"/>
      <c r="I2044" s="2"/>
      <c r="J2044" s="2"/>
      <c r="K2044" s="2"/>
      <c r="L2044" s="2"/>
    </row>
    <row r="2045" spans="1:12" customFormat="1" ht="16" x14ac:dyDescent="0.2">
      <c r="A2045" t="s">
        <v>356</v>
      </c>
      <c r="B2045" s="2">
        <f>INDEX(Parameters!$B$6:$AL$57,MATCH(Inventories!$B$2036,Parameters!$A$6:$A$57,0),MATCH(Inventories!$A2045,Parameters!$B$4:$AL$4,0))</f>
        <v>0</v>
      </c>
      <c r="C2045" t="s">
        <v>314</v>
      </c>
      <c r="D2045" s="2"/>
      <c r="E2045" s="2"/>
      <c r="F2045" s="2"/>
      <c r="G2045" s="2"/>
      <c r="H2045" s="2"/>
      <c r="I2045" s="2"/>
      <c r="J2045" s="2"/>
      <c r="K2045" s="2"/>
      <c r="L2045" s="2"/>
    </row>
    <row r="2046" spans="1:12" customFormat="1" ht="16" x14ac:dyDescent="0.2">
      <c r="A2046" t="s">
        <v>318</v>
      </c>
      <c r="B2046" s="24">
        <f>INDEX(Parameters!$B$6:$AL$57,MATCH(Inventories!$B$2036,Parameters!$A$6:$A$57,0),MATCH(Inventories!$A2046,Parameters!$B$4:$AL$4,0))</f>
        <v>90000000</v>
      </c>
      <c r="C2046" t="s">
        <v>315</v>
      </c>
      <c r="D2046" s="2"/>
      <c r="E2046" s="2"/>
      <c r="F2046" s="2"/>
      <c r="G2046" s="2"/>
      <c r="H2046" s="2"/>
      <c r="I2046" s="2"/>
      <c r="J2046" s="2"/>
      <c r="K2046" s="2"/>
      <c r="L2046" s="2"/>
    </row>
    <row r="2047" spans="1:12" customFormat="1" ht="16" x14ac:dyDescent="0.2">
      <c r="A2047" t="s">
        <v>319</v>
      </c>
      <c r="B2047" s="24">
        <f>INDEX(Parameters!$B$6:$AL$57,MATCH(Inventories!$B$2036,Parameters!$A$6:$A$57,0),MATCH(Inventories!$A2047,Parameters!$B$4:$AL$4,0))</f>
        <v>50000000</v>
      </c>
      <c r="C2047" t="s">
        <v>315</v>
      </c>
      <c r="D2047" s="2"/>
      <c r="E2047" s="2"/>
      <c r="F2047" s="2"/>
      <c r="G2047" s="2"/>
      <c r="H2047" s="2"/>
      <c r="I2047" s="2"/>
      <c r="J2047" s="2"/>
      <c r="K2047" s="2"/>
      <c r="L2047" s="2"/>
    </row>
    <row r="2048" spans="1:12" customFormat="1" ht="16" x14ac:dyDescent="0.2">
      <c r="A2048" t="s">
        <v>320</v>
      </c>
      <c r="B2048" s="24">
        <f>INDEX(Parameters!$B$6:$AL$57,MATCH(Inventories!$B$2036,Parameters!$A$6:$A$57,0),MATCH(Inventories!$A2048,Parameters!$B$4:$AL$4,0))</f>
        <v>115000000</v>
      </c>
      <c r="C2048" t="s">
        <v>315</v>
      </c>
      <c r="D2048" s="2"/>
      <c r="E2048" s="2"/>
      <c r="F2048" s="2"/>
      <c r="G2048" s="2"/>
      <c r="H2048" s="2"/>
      <c r="I2048" s="2"/>
      <c r="J2048" s="2"/>
      <c r="K2048" s="2"/>
      <c r="L2048" s="2"/>
    </row>
    <row r="2049" spans="1:12" customFormat="1" ht="16" x14ac:dyDescent="0.2">
      <c r="A2049" t="s">
        <v>321</v>
      </c>
      <c r="B2049" s="24">
        <f>INDEX(Parameters!$B$6:$AL$57,MATCH(Inventories!$B$2036,Parameters!$A$6:$A$57,0),MATCH(Inventories!$A2049,Parameters!$B$4:$AL$4,0))</f>
        <v>120000</v>
      </c>
      <c r="C2049" t="s">
        <v>316</v>
      </c>
      <c r="D2049" s="2"/>
      <c r="E2049" s="2"/>
      <c r="F2049" s="2"/>
      <c r="G2049" s="2"/>
      <c r="H2049" s="2"/>
      <c r="I2049" s="2"/>
      <c r="J2049" s="2"/>
      <c r="K2049" s="2"/>
      <c r="L2049" s="2"/>
    </row>
    <row r="2050" spans="1:12" customFormat="1" ht="16" x14ac:dyDescent="0.2">
      <c r="A2050" t="s">
        <v>322</v>
      </c>
      <c r="B2050" s="24">
        <f>INDEX(Parameters!$B$6:$AL$57,MATCH(Inventories!$B$2036,Parameters!$A$6:$A$57,0),MATCH(Inventories!$A2050,Parameters!$B$4:$AL$4,0))</f>
        <v>101000</v>
      </c>
      <c r="C2050" t="s">
        <v>316</v>
      </c>
      <c r="D2050" s="2"/>
      <c r="E2050" s="2"/>
      <c r="F2050" s="2"/>
      <c r="G2050" s="2"/>
      <c r="H2050" s="2"/>
      <c r="I2050" s="2"/>
      <c r="J2050" s="2"/>
      <c r="K2050" s="2"/>
      <c r="L2050" s="2"/>
    </row>
    <row r="2051" spans="1:12" customFormat="1" ht="16" x14ac:dyDescent="0.2">
      <c r="A2051" t="s">
        <v>323</v>
      </c>
      <c r="B2051" s="24">
        <f>INDEX(Parameters!$B$6:$AL$57,MATCH(Inventories!$B$2036,Parameters!$A$6:$A$57,0),MATCH(Inventories!$A2051,Parameters!$B$4:$AL$4,0))</f>
        <v>165000</v>
      </c>
      <c r="C2051" t="s">
        <v>316</v>
      </c>
      <c r="D2051" s="2"/>
      <c r="E2051" s="2"/>
      <c r="F2051" s="2"/>
      <c r="G2051" s="2"/>
      <c r="H2051" s="2"/>
      <c r="I2051" s="2"/>
      <c r="J2051" s="2"/>
      <c r="K2051" s="2"/>
      <c r="L2051" s="2"/>
    </row>
    <row r="2052" spans="1:12" customFormat="1" ht="16" x14ac:dyDescent="0.2">
      <c r="A2052" t="s">
        <v>339</v>
      </c>
      <c r="B2052" s="2">
        <f>INDEX(Parameters!$B$6:$AL$57,MATCH(Inventories!$B$2036,Parameters!$A$6:$A$57,0),MATCH(Inventories!$A2052,Parameters!$B$4:$AL$4,0))</f>
        <v>0</v>
      </c>
      <c r="C2052" t="s">
        <v>338</v>
      </c>
      <c r="D2052" s="2"/>
      <c r="E2052" s="2"/>
      <c r="F2052" s="2"/>
      <c r="G2052" s="2"/>
      <c r="H2052" s="2"/>
      <c r="I2052" s="2"/>
      <c r="J2052" s="2"/>
      <c r="K2052" s="2"/>
      <c r="L2052" s="2"/>
    </row>
    <row r="2053" spans="1:12" customFormat="1" ht="16" x14ac:dyDescent="0.2">
      <c r="A2053" t="s">
        <v>340</v>
      </c>
      <c r="B2053" s="2">
        <f>INDEX(Parameters!$B$6:$AL$57,MATCH(Inventories!$B$2036,Parameters!$A$6:$A$57,0),MATCH(Inventories!$A2053,Parameters!$B$4:$AL$4,0))</f>
        <v>0</v>
      </c>
      <c r="C2053" t="s">
        <v>338</v>
      </c>
      <c r="D2053" s="2"/>
      <c r="E2053" s="2"/>
      <c r="F2053" s="2"/>
      <c r="G2053" s="2"/>
      <c r="H2053" s="2"/>
      <c r="I2053" s="2"/>
      <c r="J2053" s="2"/>
      <c r="K2053" s="2"/>
      <c r="L2053" s="2"/>
    </row>
    <row r="2054" spans="1:12" customFormat="1" ht="16" x14ac:dyDescent="0.2">
      <c r="A2054" t="s">
        <v>341</v>
      </c>
      <c r="B2054" s="2">
        <f>INDEX(Parameters!$B$6:$AL$57,MATCH(Inventories!$B$2036,Parameters!$A$6:$A$57,0),MATCH(Inventories!$A2054,Parameters!$B$4:$AL$4,0))</f>
        <v>0</v>
      </c>
      <c r="C2054" t="s">
        <v>338</v>
      </c>
      <c r="D2054" s="2"/>
      <c r="E2054" s="2"/>
      <c r="F2054" s="2"/>
      <c r="G2054" s="2"/>
      <c r="H2054" s="2"/>
      <c r="I2054" s="2"/>
      <c r="J2054" s="2"/>
      <c r="K2054" s="2"/>
      <c r="L2054" s="2"/>
    </row>
    <row r="2055" spans="1:12" customFormat="1" ht="16" x14ac:dyDescent="0.2">
      <c r="A2055" t="s">
        <v>342</v>
      </c>
      <c r="B2055" s="2">
        <f>INDEX(Parameters!$B$6:$AL$57,MATCH(Inventories!$B$2036,Parameters!$A$6:$A$57,0),MATCH(Inventories!$A2055,Parameters!$B$4:$AL$4,0))</f>
        <v>0</v>
      </c>
      <c r="C2055" t="s">
        <v>338</v>
      </c>
      <c r="D2055" s="2"/>
      <c r="E2055" s="2"/>
      <c r="F2055" s="2"/>
      <c r="G2055" s="2"/>
      <c r="H2055" s="2"/>
      <c r="I2055" s="2"/>
      <c r="J2055" s="2"/>
      <c r="K2055" s="2"/>
      <c r="L2055" s="2"/>
    </row>
    <row r="2056" spans="1:12" customFormat="1" ht="16" x14ac:dyDescent="0.2">
      <c r="A2056" t="s">
        <v>343</v>
      </c>
      <c r="B2056" s="2">
        <f>INDEX(Parameters!$B$6:$AL$57,MATCH(Inventories!$B$2036,Parameters!$A$6:$A$57,0),MATCH(Inventories!$A2056,Parameters!$B$4:$AL$4,0))</f>
        <v>0</v>
      </c>
      <c r="C2056" t="s">
        <v>338</v>
      </c>
      <c r="D2056" s="2"/>
      <c r="E2056" s="2"/>
      <c r="F2056" s="2"/>
      <c r="G2056" s="2"/>
      <c r="H2056" s="2"/>
      <c r="I2056" s="2"/>
      <c r="J2056" s="2"/>
      <c r="K2056" s="2"/>
      <c r="L2056" s="2"/>
    </row>
    <row r="2057" spans="1:12" customFormat="1" ht="16" x14ac:dyDescent="0.2">
      <c r="A2057" t="s">
        <v>344</v>
      </c>
      <c r="B2057" s="2">
        <f>INDEX(Parameters!$B$6:$AL$57,MATCH(Inventories!$B$2036,Parameters!$A$6:$A$57,0),MATCH(Inventories!$A2057,Parameters!$B$4:$AL$4,0))</f>
        <v>0</v>
      </c>
      <c r="C2057" t="s">
        <v>338</v>
      </c>
      <c r="D2057" s="2"/>
      <c r="E2057" s="2"/>
      <c r="F2057" s="2"/>
      <c r="G2057" s="2"/>
      <c r="H2057" s="2"/>
      <c r="I2057" s="2"/>
      <c r="J2057" s="2"/>
      <c r="K2057" s="2"/>
      <c r="L2057" s="2"/>
    </row>
    <row r="2058" spans="1:12" customFormat="1" ht="16" x14ac:dyDescent="0.2">
      <c r="A2058" t="s">
        <v>335</v>
      </c>
      <c r="B2058" s="24">
        <f>INDEX(Parameters!$B$6:$AL$57,MATCH(Inventories!$B$2036,Parameters!$A$6:$A$57,0),MATCH(Inventories!$A2058,Parameters!$B$4:$AL$4,0))</f>
        <v>1700</v>
      </c>
      <c r="C2058" t="s">
        <v>338</v>
      </c>
      <c r="D2058" s="2"/>
      <c r="E2058" s="2"/>
      <c r="F2058" s="2"/>
      <c r="G2058" s="2"/>
      <c r="H2058" s="2"/>
      <c r="I2058" s="2"/>
      <c r="J2058" s="2"/>
      <c r="K2058" s="2"/>
      <c r="L2058" s="2"/>
    </row>
    <row r="2059" spans="1:12" customFormat="1" ht="16" x14ac:dyDescent="0.2">
      <c r="A2059" t="s">
        <v>336</v>
      </c>
      <c r="B2059" s="24">
        <f>INDEX(Parameters!$B$6:$AL$57,MATCH(Inventories!$B$2036,Parameters!$A$6:$A$57,0),MATCH(Inventories!$A2059,Parameters!$B$4:$AL$4,0))</f>
        <v>1000</v>
      </c>
      <c r="C2059" t="s">
        <v>338</v>
      </c>
      <c r="D2059" s="2"/>
      <c r="E2059" s="2"/>
      <c r="F2059" s="2"/>
      <c r="G2059" s="2"/>
      <c r="H2059" s="2"/>
      <c r="I2059" s="2"/>
      <c r="J2059" s="2"/>
      <c r="K2059" s="2"/>
      <c r="L2059" s="2"/>
    </row>
    <row r="2060" spans="1:12" customFormat="1" ht="16" x14ac:dyDescent="0.2">
      <c r="A2060" t="s">
        <v>337</v>
      </c>
      <c r="B2060" s="24">
        <f>INDEX(Parameters!$B$6:$AL$57,MATCH(Inventories!$B$2036,Parameters!$A$6:$A$57,0),MATCH(Inventories!$A2060,Parameters!$B$4:$AL$4,0))</f>
        <v>3000</v>
      </c>
      <c r="C2060" t="s">
        <v>338</v>
      </c>
      <c r="D2060" s="2"/>
      <c r="E2060" s="2"/>
      <c r="F2060" s="2"/>
      <c r="G2060" s="2"/>
      <c r="H2060" s="2"/>
      <c r="I2060" s="2"/>
      <c r="J2060" s="2"/>
      <c r="K2060" s="2"/>
      <c r="L2060" s="2"/>
    </row>
    <row r="2061" spans="1:12" customFormat="1" ht="16" x14ac:dyDescent="0.2">
      <c r="A2061" t="s">
        <v>324</v>
      </c>
      <c r="B2061" s="2">
        <f>INDEX(Parameters!$B$6:$AL$57,MATCH(Inventories!$B$2036,Parameters!$A$6:$A$57,0),MATCH(Inventories!$A2061,Parameters!$B$4:$AL$4,0))</f>
        <v>0</v>
      </c>
      <c r="C2061" t="s">
        <v>317</v>
      </c>
      <c r="D2061" s="2"/>
      <c r="E2061" s="2"/>
      <c r="F2061" s="2"/>
      <c r="G2061" s="2"/>
      <c r="H2061" s="2"/>
      <c r="I2061" s="2"/>
      <c r="J2061" s="2"/>
      <c r="K2061" s="2"/>
      <c r="L2061" s="2"/>
    </row>
    <row r="2062" spans="1:12" customFormat="1" ht="16" x14ac:dyDescent="0.2">
      <c r="A2062" t="s">
        <v>325</v>
      </c>
      <c r="B2062" s="2">
        <f>INDEX(Parameters!$B$6:$AL$57,MATCH(Inventories!$B$2036,Parameters!$A$6:$A$57,0),MATCH(Inventories!$A2062,Parameters!$B$4:$AL$4,0))</f>
        <v>0</v>
      </c>
      <c r="C2062" t="s">
        <v>317</v>
      </c>
      <c r="D2062" s="2"/>
      <c r="E2062" s="2"/>
      <c r="F2062" s="2"/>
      <c r="G2062" s="2"/>
      <c r="H2062" s="2"/>
      <c r="I2062" s="2"/>
      <c r="J2062" s="2"/>
      <c r="K2062" s="2"/>
      <c r="L2062" s="2"/>
    </row>
    <row r="2063" spans="1:12" customFormat="1" ht="16" x14ac:dyDescent="0.2">
      <c r="A2063" t="s">
        <v>326</v>
      </c>
      <c r="B2063" s="2">
        <f>INDEX(Parameters!$B$6:$AL$57,MATCH(Inventories!$B$2036,Parameters!$A$6:$A$57,0),MATCH(Inventories!$A2063,Parameters!$B$4:$AL$4,0))</f>
        <v>0</v>
      </c>
      <c r="C2063" t="s">
        <v>317</v>
      </c>
      <c r="D2063" s="2"/>
      <c r="E2063" s="2"/>
      <c r="F2063" s="2"/>
      <c r="G2063" s="2"/>
      <c r="H2063" s="2"/>
      <c r="I2063" s="2"/>
      <c r="J2063" s="2"/>
      <c r="K2063" s="2"/>
      <c r="L2063" s="2"/>
    </row>
    <row r="2064" spans="1:12" customFormat="1" ht="16" x14ac:dyDescent="0.2">
      <c r="A2064" t="s">
        <v>332</v>
      </c>
      <c r="B2064" s="2">
        <f>INDEX(Parameters!$B$6:$AL$57,MATCH(Inventories!$B$2036,Parameters!$A$6:$A$57,0),MATCH(Inventories!$A2064,Parameters!$B$4:$AL$4,0))</f>
        <v>0</v>
      </c>
      <c r="C2064" t="s">
        <v>8</v>
      </c>
      <c r="D2064" s="2"/>
      <c r="E2064" s="2"/>
      <c r="F2064" s="2"/>
      <c r="G2064" s="2"/>
      <c r="H2064" s="2"/>
      <c r="I2064" s="2"/>
      <c r="J2064" s="2"/>
      <c r="K2064" s="2"/>
      <c r="L2064" s="2"/>
    </row>
    <row r="2065" spans="1:12" customFormat="1" ht="16" x14ac:dyDescent="0.2">
      <c r="A2065" t="s">
        <v>333</v>
      </c>
      <c r="B2065" s="2">
        <f>INDEX(Parameters!$B$6:$AL$57,MATCH(Inventories!$B$2036,Parameters!$A$6:$A$57,0),MATCH(Inventories!$A2065,Parameters!$B$4:$AL$4,0))</f>
        <v>0</v>
      </c>
      <c r="C2065" t="s">
        <v>8</v>
      </c>
      <c r="D2065" s="2"/>
      <c r="E2065" s="2"/>
      <c r="F2065" s="2"/>
      <c r="G2065" s="2"/>
      <c r="H2065" s="2"/>
      <c r="I2065" s="2"/>
      <c r="J2065" s="2"/>
      <c r="K2065" s="2"/>
      <c r="L2065" s="2"/>
    </row>
    <row r="2066" spans="1:12" customFormat="1" ht="16" x14ac:dyDescent="0.2">
      <c r="A2066" t="s">
        <v>334</v>
      </c>
      <c r="B2066" s="2">
        <f>INDEX(Parameters!$B$6:$AL$57,MATCH(Inventories!$B$2036,Parameters!$A$6:$A$57,0),MATCH(Inventories!$A2066,Parameters!$B$4:$AL$4,0))</f>
        <v>0</v>
      </c>
      <c r="C2066" t="s">
        <v>8</v>
      </c>
      <c r="D2066" s="2"/>
      <c r="E2066" s="2"/>
      <c r="F2066" s="2"/>
      <c r="G2066" s="2"/>
      <c r="H2066" s="2"/>
      <c r="I2066" s="2"/>
      <c r="J2066" s="2"/>
      <c r="K2066" s="2"/>
      <c r="L2066" s="2"/>
    </row>
    <row r="2067" spans="1:12" customFormat="1" ht="16" x14ac:dyDescent="0.2">
      <c r="A2067" t="s">
        <v>348</v>
      </c>
      <c r="B2067" s="2">
        <f>INDEX(Parameters!$B$6:$AL$57,MATCH(Inventories!$B$2036,Parameters!$A$6:$A$57,0),MATCH(Inventories!$A2067,Parameters!$B$4:$AL$4,0))</f>
        <v>0</v>
      </c>
      <c r="C2067" t="s">
        <v>314</v>
      </c>
      <c r="D2067" s="2"/>
      <c r="E2067" s="2"/>
      <c r="F2067" s="2"/>
      <c r="G2067" s="2"/>
      <c r="H2067" s="2"/>
      <c r="I2067" s="2"/>
      <c r="J2067" s="2"/>
      <c r="K2067" s="2"/>
      <c r="L2067" s="2"/>
    </row>
    <row r="2068" spans="1:12" customFormat="1" ht="16" x14ac:dyDescent="0.2">
      <c r="A2068" t="s">
        <v>349</v>
      </c>
      <c r="B2068" s="2">
        <f>INDEX(Parameters!$B$6:$AL$57,MATCH(Inventories!$B$2036,Parameters!$A$6:$A$57,0),MATCH(Inventories!$A2068,Parameters!$B$4:$AL$4,0))</f>
        <v>0</v>
      </c>
      <c r="C2068" t="s">
        <v>314</v>
      </c>
      <c r="D2068" s="2"/>
      <c r="E2068" s="12"/>
      <c r="F2068" s="2"/>
      <c r="G2068" s="2"/>
      <c r="H2068" s="2"/>
      <c r="I2068" s="2"/>
      <c r="J2068" s="2"/>
      <c r="K2068" s="2"/>
      <c r="L2068" s="2"/>
    </row>
    <row r="2069" spans="1:12" customFormat="1" ht="16" x14ac:dyDescent="0.2">
      <c r="A2069" t="s">
        <v>350</v>
      </c>
      <c r="B2069" s="2">
        <f>INDEX(Parameters!$B$6:$AL$57,MATCH(Inventories!$B$2036,Parameters!$A$6:$A$57,0),MATCH(Inventories!$A2069,Parameters!$B$4:$AL$4,0))</f>
        <v>0</v>
      </c>
      <c r="C2069" t="s">
        <v>314</v>
      </c>
      <c r="D2069" s="2"/>
      <c r="E2069" s="2"/>
      <c r="F2069" s="2"/>
      <c r="G2069" s="2"/>
      <c r="H2069" s="2"/>
      <c r="I2069" s="2"/>
      <c r="J2069" s="2"/>
      <c r="K2069" s="2"/>
      <c r="L2069" s="2"/>
    </row>
    <row r="2070" spans="1:12" customFormat="1" ht="16" x14ac:dyDescent="0.2">
      <c r="A2070" t="s">
        <v>351</v>
      </c>
      <c r="B2070" s="2">
        <f>INDEX(Parameters!$B$6:$AL$57,MATCH(Inventories!$B$2036,Parameters!$A$6:$A$57,0),MATCH(Inventories!$A2070,Parameters!$B$4:$AL$4,0))</f>
        <v>0</v>
      </c>
      <c r="C2070" t="s">
        <v>8</v>
      </c>
      <c r="D2070" s="2"/>
      <c r="E2070" s="2"/>
      <c r="F2070" s="2"/>
      <c r="G2070" s="2"/>
      <c r="H2070" s="2"/>
      <c r="I2070" s="2"/>
      <c r="J2070" s="2"/>
      <c r="K2070" s="2"/>
      <c r="L2070" s="2"/>
    </row>
    <row r="2071" spans="1:12" customFormat="1" ht="16" x14ac:dyDescent="0.2">
      <c r="A2071" t="s">
        <v>352</v>
      </c>
      <c r="B2071" s="2">
        <f>INDEX(Parameters!$B$6:$AL$57,MATCH(Inventories!$B$2036,Parameters!$A$6:$A$57,0),MATCH(Inventories!$A2071,Parameters!$B$4:$AL$4,0))</f>
        <v>0</v>
      </c>
      <c r="C2071" t="s">
        <v>8</v>
      </c>
      <c r="D2071" s="2"/>
      <c r="E2071" s="2"/>
      <c r="F2071" s="2"/>
      <c r="G2071" s="2"/>
      <c r="H2071" s="2"/>
      <c r="I2071" s="2"/>
      <c r="J2071" s="2"/>
      <c r="K2071" s="2"/>
      <c r="L2071" s="2"/>
    </row>
    <row r="2072" spans="1:12" customFormat="1" ht="16" x14ac:dyDescent="0.2">
      <c r="A2072" t="s">
        <v>353</v>
      </c>
      <c r="B2072" s="2">
        <f>INDEX(Parameters!$B$6:$AL$57,MATCH(Inventories!$B$2036,Parameters!$A$6:$A$57,0),MATCH(Inventories!$A2072,Parameters!$B$4:$AL$4,0))</f>
        <v>0</v>
      </c>
      <c r="C2072" t="s">
        <v>8</v>
      </c>
      <c r="D2072" s="2"/>
      <c r="E2072" s="2"/>
      <c r="F2072" s="2"/>
      <c r="G2072" s="2"/>
      <c r="H2072" s="2"/>
      <c r="I2072" s="2"/>
      <c r="J2072" s="2"/>
      <c r="K2072" s="2"/>
      <c r="L2072" s="2"/>
    </row>
    <row r="2073" spans="1:12" customFormat="1" ht="16" x14ac:dyDescent="0.2">
      <c r="A2073" t="s">
        <v>367</v>
      </c>
      <c r="B2073" s="2">
        <f>INDEX(Parameters!$B$6:$AL$57,MATCH(Inventories!$B$2036,Parameters!$A$6:$A$57,0),MATCH(Inventories!$A2073,Parameters!$B$4:$AL$4,0))</f>
        <v>0</v>
      </c>
      <c r="C2073" t="s">
        <v>338</v>
      </c>
      <c r="D2073" s="2"/>
      <c r="E2073" s="2"/>
      <c r="F2073" s="2"/>
      <c r="G2073" s="2"/>
      <c r="H2073" s="2"/>
      <c r="I2073" s="2"/>
      <c r="J2073" s="2"/>
      <c r="K2073" s="2"/>
      <c r="L2073" s="2"/>
    </row>
    <row r="2074" spans="1:12" customFormat="1" ht="16" x14ac:dyDescent="0.2">
      <c r="A2074" t="s">
        <v>368</v>
      </c>
      <c r="B2074" s="2">
        <f>INDEX(Parameters!$B$6:$AL$57,MATCH(Inventories!$B$2036,Parameters!$A$6:$A$57,0),MATCH(Inventories!$A2074,Parameters!$B$4:$AL$4,0))</f>
        <v>0</v>
      </c>
      <c r="C2074" t="s">
        <v>338</v>
      </c>
      <c r="D2074" s="2"/>
      <c r="E2074" s="2"/>
      <c r="F2074" s="2"/>
      <c r="G2074" s="2"/>
      <c r="H2074" s="2"/>
      <c r="I2074" s="2"/>
      <c r="J2074" s="2"/>
      <c r="K2074" s="2"/>
      <c r="L2074" s="2"/>
    </row>
    <row r="2075" spans="1:12" customFormat="1" ht="16" x14ac:dyDescent="0.2">
      <c r="A2075" t="s">
        <v>369</v>
      </c>
      <c r="B2075" s="2">
        <f>INDEX(Parameters!$B$6:$AL$57,MATCH(Inventories!$B$2036,Parameters!$A$6:$A$57,0),MATCH(Inventories!$A2075,Parameters!$B$4:$AL$4,0))</f>
        <v>0</v>
      </c>
      <c r="C2075" t="s">
        <v>338</v>
      </c>
      <c r="D2075" s="2"/>
      <c r="E2075" s="2"/>
      <c r="F2075" s="2"/>
      <c r="G2075" s="2"/>
      <c r="H2075" s="2"/>
      <c r="I2075" s="2"/>
      <c r="J2075" s="2"/>
      <c r="K2075" s="2"/>
      <c r="L2075" s="2"/>
    </row>
    <row r="2076" spans="1:12" customFormat="1" ht="16" x14ac:dyDescent="0.2">
      <c r="A2076" t="s">
        <v>370</v>
      </c>
      <c r="B2076" s="2">
        <f>INDEX(Parameters!$B$6:$AL$57,MATCH(Inventories!$B$2036,Parameters!$A$6:$A$57,0),MATCH(Inventories!$A2076,Parameters!$B$4:$AL$4,0))</f>
        <v>0</v>
      </c>
      <c r="C2076" t="s">
        <v>338</v>
      </c>
      <c r="D2076" s="2"/>
      <c r="E2076" s="2"/>
      <c r="F2076" s="2"/>
      <c r="G2076" s="2"/>
      <c r="H2076" s="2"/>
      <c r="I2076" s="2"/>
      <c r="J2076" s="2"/>
      <c r="K2076" s="2"/>
      <c r="L2076" s="2"/>
    </row>
    <row r="2077" spans="1:12" customFormat="1" ht="16" x14ac:dyDescent="0.2">
      <c r="A2077" t="s">
        <v>371</v>
      </c>
      <c r="B2077" s="2">
        <f>INDEX(Parameters!$B$6:$AL$57,MATCH(Inventories!$B$2036,Parameters!$A$6:$A$57,0),MATCH(Inventories!$A2077,Parameters!$B$4:$AL$4,0))</f>
        <v>0</v>
      </c>
      <c r="C2077" t="s">
        <v>338</v>
      </c>
      <c r="D2077" s="2"/>
      <c r="E2077" s="2"/>
      <c r="F2077" s="2"/>
      <c r="G2077" s="2"/>
      <c r="H2077" s="2"/>
      <c r="I2077" s="2"/>
      <c r="J2077" s="2"/>
      <c r="K2077" s="2"/>
      <c r="L2077" s="2"/>
    </row>
    <row r="2078" spans="1:12" customFormat="1" ht="16" x14ac:dyDescent="0.2">
      <c r="A2078" t="s">
        <v>346</v>
      </c>
      <c r="B2078" s="32">
        <f>INDEX(Parameters!$B$6:$AL$57,MATCH(Inventories!$B$2036,Parameters!$A$6:$A$57,0),MATCH(Inventories!$A2078,Parameters!$B$4:$AL$4,0))</f>
        <v>0</v>
      </c>
      <c r="C2078" t="s">
        <v>347</v>
      </c>
      <c r="D2078" s="2"/>
      <c r="E2078" s="2"/>
      <c r="F2078" s="2"/>
      <c r="G2078" s="2"/>
      <c r="H2078" s="2"/>
      <c r="I2078" s="2"/>
      <c r="J2078" s="2"/>
      <c r="K2078" s="2"/>
      <c r="L2078" s="2"/>
    </row>
    <row r="2079" spans="1:12" customFormat="1" ht="16" x14ac:dyDescent="0.2">
      <c r="A2079" t="s">
        <v>345</v>
      </c>
      <c r="B2079" s="32">
        <f>INDEX(Parameters!$B$6:$AL$57,MATCH(Inventories!$B$2036,Parameters!$A$6:$A$57,0),MATCH(Inventories!$A2079,Parameters!$B$4:$AL$4,0))</f>
        <v>0</v>
      </c>
      <c r="C2079" t="s">
        <v>347</v>
      </c>
      <c r="D2079" s="2"/>
      <c r="E2079" s="2"/>
      <c r="F2079" s="2"/>
      <c r="G2079" s="2"/>
      <c r="H2079" s="2"/>
      <c r="I2079" s="2"/>
      <c r="J2079" s="2"/>
      <c r="K2079" s="2"/>
      <c r="L2079" s="2"/>
    </row>
    <row r="2080" spans="1:12" customFormat="1" ht="16" x14ac:dyDescent="0.2">
      <c r="A2080" s="1" t="s">
        <v>10</v>
      </c>
      <c r="B2080" s="2"/>
      <c r="C2080" s="2"/>
      <c r="D2080" s="2"/>
      <c r="E2080" s="2"/>
      <c r="F2080" s="2"/>
      <c r="G2080" s="2"/>
      <c r="H2080" s="2"/>
      <c r="I2080" s="2"/>
      <c r="J2080" s="2"/>
      <c r="K2080" s="2"/>
      <c r="L2080" s="2"/>
    </row>
    <row r="2081" spans="1:12" x14ac:dyDescent="0.2">
      <c r="A2081" s="17" t="s">
        <v>11</v>
      </c>
      <c r="B2081" s="17" t="s">
        <v>12</v>
      </c>
      <c r="C2081" s="17" t="s">
        <v>3</v>
      </c>
      <c r="D2081" s="17" t="s">
        <v>13</v>
      </c>
      <c r="E2081" s="17" t="s">
        <v>8</v>
      </c>
      <c r="F2081" s="17" t="s">
        <v>6</v>
      </c>
      <c r="G2081" s="17" t="s">
        <v>5</v>
      </c>
      <c r="H2081" s="17" t="s">
        <v>153</v>
      </c>
      <c r="I2081" s="17" t="s">
        <v>181</v>
      </c>
      <c r="J2081" s="17" t="s">
        <v>182</v>
      </c>
      <c r="K2081" s="17" t="s">
        <v>183</v>
      </c>
      <c r="L2081" s="17" t="s">
        <v>184</v>
      </c>
    </row>
    <row r="2082" spans="1:12" customFormat="1" ht="16" x14ac:dyDescent="0.2">
      <c r="A2082" s="2" t="str">
        <f>B2036</f>
        <v>hydrogen, burned in aircraft</v>
      </c>
      <c r="B2082" s="2">
        <v>1</v>
      </c>
      <c r="C2082" s="2" t="str">
        <f>B2037</f>
        <v>RER</v>
      </c>
      <c r="D2082" s="2"/>
      <c r="E2082" s="2" t="str">
        <f>B2041</f>
        <v>megajoule</v>
      </c>
      <c r="F2082" s="2" t="s">
        <v>19</v>
      </c>
      <c r="G2082" s="2" t="str">
        <f>B2039</f>
        <v>heat</v>
      </c>
      <c r="H2082" s="2"/>
      <c r="I2082" s="2"/>
      <c r="J2082" s="2"/>
      <c r="K2082" s="2"/>
      <c r="L2082" s="2"/>
    </row>
    <row r="2083" spans="1:12" customFormat="1" ht="16" x14ac:dyDescent="0.2">
      <c r="A2083" s="2" t="s">
        <v>160</v>
      </c>
      <c r="B2083" s="19">
        <f>1/120</f>
        <v>8.3333333333333332E-3</v>
      </c>
      <c r="C2083" s="4" t="s">
        <v>18</v>
      </c>
      <c r="E2083" s="4" t="s">
        <v>9</v>
      </c>
      <c r="F2083" s="4" t="s">
        <v>23</v>
      </c>
      <c r="G2083" s="2" t="s">
        <v>161</v>
      </c>
      <c r="H2083" s="2"/>
    </row>
    <row r="2084" spans="1:12" customFormat="1" ht="16" x14ac:dyDescent="0.2">
      <c r="A2084" t="s">
        <v>196</v>
      </c>
      <c r="B2084" s="16">
        <f>(B2058/B2046)/(B2049/1000)</f>
        <v>1.5740740740740741E-7</v>
      </c>
      <c r="C2084" t="s">
        <v>18</v>
      </c>
      <c r="E2084" t="s">
        <v>9</v>
      </c>
      <c r="F2084" t="s">
        <v>23</v>
      </c>
      <c r="G2084" t="s">
        <v>197</v>
      </c>
      <c r="H2084" s="2"/>
      <c r="I2084">
        <v>5</v>
      </c>
      <c r="J2084">
        <f>B2084</f>
        <v>1.5740740740740741E-7</v>
      </c>
      <c r="K2084" s="16">
        <f>(B2059/B2048)/(B2051/1000)</f>
        <v>5.2700922266139656E-8</v>
      </c>
      <c r="L2084" s="16">
        <f>(B2060/B2047)/(B2050/1000)</f>
        <v>5.9405940594059406E-7</v>
      </c>
    </row>
    <row r="2085" spans="1:12" customFormat="1" ht="16" x14ac:dyDescent="0.2">
      <c r="A2085" t="s">
        <v>98</v>
      </c>
      <c r="B2085" s="16">
        <f>B2083*9/1000</f>
        <v>7.4999999999999993E-5</v>
      </c>
      <c r="D2085" t="s">
        <v>117</v>
      </c>
      <c r="E2085" t="s">
        <v>94</v>
      </c>
      <c r="F2085" t="s">
        <v>15</v>
      </c>
      <c r="H2085" s="2"/>
      <c r="K2085" s="16"/>
      <c r="L2085" s="16"/>
    </row>
    <row r="2086" spans="1:12" customFormat="1" ht="16" x14ac:dyDescent="0.2">
      <c r="A2086" t="s">
        <v>69</v>
      </c>
      <c r="B2086" s="16">
        <f>(10.8/1000)*B2083</f>
        <v>9.0000000000000006E-5</v>
      </c>
      <c r="D2086" t="s">
        <v>117</v>
      </c>
      <c r="E2086" t="s">
        <v>9</v>
      </c>
      <c r="F2086" t="s">
        <v>15</v>
      </c>
      <c r="H2086" s="2" t="s">
        <v>388</v>
      </c>
      <c r="K2086" s="16"/>
      <c r="L2086" s="16"/>
    </row>
    <row r="2087" spans="1:12" customFormat="1" ht="16" x14ac:dyDescent="0.2">
      <c r="A2087" s="2"/>
      <c r="B2087" s="2"/>
      <c r="C2087" s="2"/>
      <c r="D2087" s="2"/>
      <c r="E2087" s="2"/>
      <c r="F2087" s="2"/>
      <c r="G2087" s="2"/>
      <c r="H2087" s="2"/>
      <c r="I2087" s="2"/>
      <c r="J2087" s="2"/>
      <c r="K2087" s="2"/>
      <c r="L2087" s="2"/>
    </row>
    <row r="2088" spans="1:12" x14ac:dyDescent="0.2">
      <c r="A2088" s="17" t="s">
        <v>2</v>
      </c>
      <c r="B2088" s="17" t="s">
        <v>101</v>
      </c>
    </row>
    <row r="2089" spans="1:12" customFormat="1" ht="16" x14ac:dyDescent="0.2">
      <c r="A2089" s="2" t="s">
        <v>3</v>
      </c>
      <c r="B2089" s="2" t="s">
        <v>18</v>
      </c>
      <c r="C2089" s="2"/>
      <c r="D2089" s="2"/>
      <c r="E2089" s="2"/>
      <c r="F2089" s="2"/>
      <c r="G2089" s="2"/>
      <c r="H2089" s="2"/>
      <c r="I2089" s="2"/>
      <c r="J2089" s="2"/>
      <c r="K2089" s="2"/>
      <c r="L2089" s="2"/>
    </row>
    <row r="2090" spans="1:12" customFormat="1" ht="16" x14ac:dyDescent="0.2">
      <c r="A2090" s="2" t="s">
        <v>4</v>
      </c>
      <c r="B2090" s="2">
        <v>1</v>
      </c>
      <c r="C2090" s="2"/>
      <c r="D2090" s="2"/>
      <c r="E2090" s="2"/>
      <c r="F2090" s="2"/>
      <c r="G2090" s="2"/>
      <c r="H2090" s="2"/>
      <c r="I2090" s="2"/>
      <c r="J2090" s="2"/>
      <c r="K2090" s="2"/>
      <c r="L2090" s="2"/>
    </row>
    <row r="2091" spans="1:12" customFormat="1" ht="16" x14ac:dyDescent="0.2">
      <c r="A2091" s="2" t="s">
        <v>5</v>
      </c>
      <c r="B2091" s="2" t="s">
        <v>1</v>
      </c>
      <c r="C2091" s="2"/>
      <c r="D2091" s="2"/>
      <c r="E2091" s="2"/>
      <c r="F2091" s="2"/>
      <c r="G2091" s="2"/>
      <c r="H2091" s="2"/>
      <c r="I2091" s="2"/>
      <c r="J2091" s="2"/>
    </row>
    <row r="2092" spans="1:12" customFormat="1" ht="16" x14ac:dyDescent="0.2">
      <c r="A2092" s="2" t="s">
        <v>6</v>
      </c>
      <c r="B2092" s="2" t="s">
        <v>7</v>
      </c>
      <c r="C2092" s="2"/>
      <c r="D2092" s="2"/>
      <c r="E2092" s="2"/>
      <c r="F2092" s="2"/>
      <c r="G2092" s="2"/>
      <c r="H2092" s="2"/>
      <c r="I2092" s="2"/>
      <c r="J2092" s="2"/>
      <c r="K2092" s="2"/>
      <c r="L2092" s="2"/>
    </row>
    <row r="2093" spans="1:12" customFormat="1" ht="16" x14ac:dyDescent="0.2">
      <c r="A2093" s="2" t="s">
        <v>8</v>
      </c>
      <c r="B2093" s="2" t="s">
        <v>17</v>
      </c>
      <c r="C2093" s="2"/>
      <c r="D2093" s="2"/>
      <c r="E2093" s="2"/>
      <c r="F2093" s="2"/>
      <c r="G2093" s="2"/>
      <c r="H2093" s="2"/>
      <c r="I2093" s="2"/>
      <c r="J2093" s="2"/>
      <c r="K2093" s="2"/>
      <c r="L2093" s="2"/>
    </row>
    <row r="2094" spans="1:12" customFormat="1" ht="16" x14ac:dyDescent="0.2">
      <c r="A2094" s="1" t="s">
        <v>10</v>
      </c>
      <c r="B2094" s="2"/>
      <c r="C2094" s="2"/>
      <c r="D2094" s="2"/>
      <c r="E2094" s="2"/>
      <c r="F2094" s="2"/>
      <c r="G2094" s="2"/>
      <c r="H2094" s="2"/>
      <c r="I2094" s="2"/>
      <c r="J2094" s="2"/>
      <c r="K2094" s="2"/>
      <c r="L2094" s="2"/>
    </row>
    <row r="2095" spans="1:12" x14ac:dyDescent="0.2">
      <c r="A2095" s="17" t="s">
        <v>11</v>
      </c>
      <c r="B2095" s="17" t="s">
        <v>12</v>
      </c>
      <c r="C2095" s="17" t="s">
        <v>3</v>
      </c>
      <c r="D2095" s="17" t="s">
        <v>13</v>
      </c>
      <c r="E2095" s="17" t="s">
        <v>8</v>
      </c>
      <c r="F2095" s="17" t="s">
        <v>6</v>
      </c>
      <c r="G2095" s="17" t="s">
        <v>5</v>
      </c>
      <c r="I2095" s="17"/>
      <c r="J2095" s="17"/>
      <c r="K2095" s="17"/>
    </row>
    <row r="2096" spans="1:12" customFormat="1" ht="16" x14ac:dyDescent="0.2">
      <c r="A2096" s="2" t="str">
        <f>B2088</f>
        <v>heavy fuel oil, burned in container ship</v>
      </c>
      <c r="B2096" s="2">
        <v>1</v>
      </c>
      <c r="C2096" s="2" t="str">
        <f>B2089</f>
        <v>RER</v>
      </c>
      <c r="D2096" s="2"/>
      <c r="E2096" s="2" t="str">
        <f>B2093</f>
        <v>megajoule</v>
      </c>
      <c r="F2096" s="2" t="s">
        <v>19</v>
      </c>
      <c r="G2096" s="2" t="str">
        <f>B2091</f>
        <v>heat</v>
      </c>
      <c r="H2096" s="2"/>
      <c r="I2096" s="2"/>
      <c r="J2096" s="2"/>
      <c r="K2096" s="2"/>
      <c r="L2096" s="2"/>
    </row>
    <row r="2097" spans="1:11" customFormat="1" ht="16" x14ac:dyDescent="0.2">
      <c r="A2097" t="s">
        <v>126</v>
      </c>
      <c r="B2097">
        <f>1/39</f>
        <v>2.564102564102564E-2</v>
      </c>
      <c r="C2097" t="s">
        <v>27</v>
      </c>
      <c r="E2097" t="s">
        <v>9</v>
      </c>
      <c r="F2097" t="s">
        <v>23</v>
      </c>
      <c r="G2097" t="s">
        <v>102</v>
      </c>
      <c r="H2097" s="2"/>
    </row>
    <row r="2098" spans="1:11" customFormat="1" ht="16" x14ac:dyDescent="0.2">
      <c r="A2098" t="s">
        <v>48</v>
      </c>
      <c r="B2098" s="3">
        <v>1.0256365433645409E-5</v>
      </c>
      <c r="D2098" t="s">
        <v>100</v>
      </c>
      <c r="E2098" t="s">
        <v>9</v>
      </c>
      <c r="F2098" s="2" t="s">
        <v>15</v>
      </c>
      <c r="H2098" s="2"/>
    </row>
    <row r="2099" spans="1:11" customFormat="1" ht="16" x14ac:dyDescent="0.2">
      <c r="A2099" t="s">
        <v>90</v>
      </c>
      <c r="B2099" s="3">
        <v>9.6449727337009339E-9</v>
      </c>
      <c r="D2099" t="s">
        <v>100</v>
      </c>
      <c r="E2099" t="s">
        <v>9</v>
      </c>
      <c r="F2099" s="2" t="s">
        <v>15</v>
      </c>
      <c r="H2099" s="2"/>
    </row>
    <row r="2100" spans="1:11" customFormat="1" ht="16" x14ac:dyDescent="0.2">
      <c r="A2100" t="s">
        <v>52</v>
      </c>
      <c r="B2100" s="3">
        <v>6.2721921074364377E-10</v>
      </c>
      <c r="D2100" t="s">
        <v>100</v>
      </c>
      <c r="E2100" t="s">
        <v>9</v>
      </c>
      <c r="F2100" s="2" t="s">
        <v>15</v>
      </c>
      <c r="H2100" s="2"/>
    </row>
    <row r="2101" spans="1:11" customFormat="1" ht="16" x14ac:dyDescent="0.2">
      <c r="A2101" t="s">
        <v>53</v>
      </c>
      <c r="B2101">
        <v>7.9939098901879183E-2</v>
      </c>
      <c r="D2101" t="s">
        <v>100</v>
      </c>
      <c r="E2101" t="s">
        <v>9</v>
      </c>
      <c r="F2101" s="2" t="s">
        <v>15</v>
      </c>
      <c r="H2101" s="2"/>
    </row>
    <row r="2102" spans="1:11" customFormat="1" ht="16" x14ac:dyDescent="0.2">
      <c r="A2102" t="s">
        <v>54</v>
      </c>
      <c r="B2102" s="3">
        <v>6.8728477177939384E-5</v>
      </c>
      <c r="D2102" t="s">
        <v>100</v>
      </c>
      <c r="E2102" t="s">
        <v>9</v>
      </c>
      <c r="F2102" s="2" t="s">
        <v>15</v>
      </c>
      <c r="H2102" s="2"/>
      <c r="K2102" s="3"/>
    </row>
    <row r="2103" spans="1:11" customFormat="1" ht="16" x14ac:dyDescent="0.2">
      <c r="A2103" t="s">
        <v>55</v>
      </c>
      <c r="B2103" s="3">
        <v>4.0039462777159148E-9</v>
      </c>
      <c r="D2103" t="s">
        <v>100</v>
      </c>
      <c r="E2103" t="s">
        <v>9</v>
      </c>
      <c r="F2103" s="2" t="s">
        <v>15</v>
      </c>
      <c r="H2103" s="2"/>
      <c r="K2103" s="3"/>
    </row>
    <row r="2104" spans="1:11" customFormat="1" ht="16" x14ac:dyDescent="0.2">
      <c r="A2104" t="s">
        <v>57</v>
      </c>
      <c r="B2104" s="3">
        <v>9.6449727337009339E-9</v>
      </c>
      <c r="D2104" t="s">
        <v>100</v>
      </c>
      <c r="E2104" t="s">
        <v>9</v>
      </c>
      <c r="F2104" s="2" t="s">
        <v>15</v>
      </c>
      <c r="H2104" s="2"/>
      <c r="K2104" s="3"/>
    </row>
    <row r="2105" spans="1:11" customFormat="1" ht="16" x14ac:dyDescent="0.2">
      <c r="A2105" t="s">
        <v>58</v>
      </c>
      <c r="B2105" s="3">
        <v>4.0793809536092252E-6</v>
      </c>
      <c r="D2105" t="s">
        <v>100</v>
      </c>
      <c r="E2105" t="s">
        <v>9</v>
      </c>
      <c r="F2105" s="2" t="s">
        <v>15</v>
      </c>
      <c r="H2105" s="2"/>
      <c r="K2105" s="3"/>
    </row>
    <row r="2106" spans="1:11" customFormat="1" ht="16" x14ac:dyDescent="0.2">
      <c r="A2106" t="s">
        <v>103</v>
      </c>
      <c r="B2106" s="3">
        <v>2.5641066388993793E-14</v>
      </c>
      <c r="D2106" t="s">
        <v>100</v>
      </c>
      <c r="E2106" t="s">
        <v>9</v>
      </c>
      <c r="F2106" s="2" t="s">
        <v>15</v>
      </c>
      <c r="H2106" s="2"/>
    </row>
    <row r="2107" spans="1:11" customFormat="1" ht="16" x14ac:dyDescent="0.2">
      <c r="A2107" t="s">
        <v>104</v>
      </c>
      <c r="B2107" s="3">
        <v>1.4988121356087533E-6</v>
      </c>
      <c r="D2107" t="s">
        <v>100</v>
      </c>
      <c r="E2107" t="s">
        <v>9</v>
      </c>
      <c r="F2107" s="2" t="s">
        <v>15</v>
      </c>
      <c r="H2107" s="2"/>
    </row>
    <row r="2108" spans="1:11" customFormat="1" ht="16" x14ac:dyDescent="0.2">
      <c r="A2108" t="s">
        <v>105</v>
      </c>
      <c r="B2108" s="3">
        <v>1.4988121356087536E-7</v>
      </c>
      <c r="D2108" t="s">
        <v>100</v>
      </c>
      <c r="E2108" t="s">
        <v>9</v>
      </c>
      <c r="F2108" s="2" t="s">
        <v>15</v>
      </c>
      <c r="H2108" s="2"/>
    </row>
    <row r="2109" spans="1:11" customFormat="1" ht="16" x14ac:dyDescent="0.2">
      <c r="A2109" t="s">
        <v>63</v>
      </c>
      <c r="B2109" s="3">
        <v>4.4181493731679086E-9</v>
      </c>
      <c r="D2109" t="s">
        <v>100</v>
      </c>
      <c r="E2109" t="s">
        <v>9</v>
      </c>
      <c r="F2109" s="2" t="s">
        <v>15</v>
      </c>
      <c r="H2109" s="2"/>
    </row>
    <row r="2110" spans="1:11" customFormat="1" ht="16" x14ac:dyDescent="0.2">
      <c r="A2110" t="s">
        <v>64</v>
      </c>
      <c r="B2110" s="3">
        <v>7.2386626011604185E-10</v>
      </c>
      <c r="D2110" t="s">
        <v>100</v>
      </c>
      <c r="E2110" t="s">
        <v>9</v>
      </c>
      <c r="F2110" s="2" t="s">
        <v>15</v>
      </c>
      <c r="H2110" s="2"/>
    </row>
    <row r="2111" spans="1:11" customFormat="1" ht="16" x14ac:dyDescent="0.2">
      <c r="A2111" t="s">
        <v>65</v>
      </c>
      <c r="B2111" s="3">
        <v>1.3879471014768287E-6</v>
      </c>
      <c r="D2111" t="s">
        <v>100</v>
      </c>
      <c r="E2111" t="s">
        <v>9</v>
      </c>
      <c r="F2111" s="2" t="s">
        <v>15</v>
      </c>
      <c r="H2111" s="2"/>
    </row>
    <row r="2112" spans="1:11" customFormat="1" ht="16" x14ac:dyDescent="0.2">
      <c r="A2112" t="s">
        <v>67</v>
      </c>
      <c r="B2112" s="3">
        <v>6.9408357025220894E-5</v>
      </c>
      <c r="D2112" t="s">
        <v>100</v>
      </c>
      <c r="E2112" t="s">
        <v>9</v>
      </c>
      <c r="F2112" s="2" t="s">
        <v>15</v>
      </c>
      <c r="H2112" s="2"/>
    </row>
    <row r="2113" spans="1:8" customFormat="1" ht="16" x14ac:dyDescent="0.2">
      <c r="A2113" t="s">
        <v>68</v>
      </c>
      <c r="B2113" s="3">
        <v>5.5818502193524422E-7</v>
      </c>
      <c r="D2113" t="s">
        <v>100</v>
      </c>
      <c r="E2113" t="s">
        <v>9</v>
      </c>
      <c r="F2113" s="2" t="s">
        <v>15</v>
      </c>
      <c r="H2113" s="2"/>
    </row>
    <row r="2114" spans="1:8" customFormat="1" ht="16" x14ac:dyDescent="0.2">
      <c r="A2114" t="s">
        <v>69</v>
      </c>
      <c r="B2114">
        <v>1.9128828001645137E-3</v>
      </c>
      <c r="D2114" t="s">
        <v>100</v>
      </c>
      <c r="E2114" t="s">
        <v>9</v>
      </c>
      <c r="F2114" s="2" t="s">
        <v>15</v>
      </c>
      <c r="H2114" s="2"/>
    </row>
    <row r="2115" spans="1:8" customFormat="1" ht="16" x14ac:dyDescent="0.2">
      <c r="A2115" t="s">
        <v>70</v>
      </c>
      <c r="B2115" s="3">
        <v>5.12820309080674E-8</v>
      </c>
      <c r="D2115" t="s">
        <v>100</v>
      </c>
      <c r="E2115" t="s">
        <v>9</v>
      </c>
      <c r="F2115" s="2" t="s">
        <v>15</v>
      </c>
      <c r="H2115" s="2"/>
    </row>
    <row r="2116" spans="1:8" customFormat="1" ht="16" x14ac:dyDescent="0.2">
      <c r="A2116" t="s">
        <v>71</v>
      </c>
      <c r="B2116" s="3">
        <v>4.4996554963039493E-5</v>
      </c>
      <c r="D2116" t="s">
        <v>100</v>
      </c>
      <c r="E2116" t="s">
        <v>9</v>
      </c>
      <c r="F2116" s="2" t="s">
        <v>15</v>
      </c>
      <c r="H2116" s="2"/>
    </row>
    <row r="2117" spans="1:8" customFormat="1" ht="16" x14ac:dyDescent="0.2">
      <c r="A2117" t="s">
        <v>106</v>
      </c>
      <c r="B2117" s="3">
        <v>6.428083646287935E-5</v>
      </c>
      <c r="D2117" t="s">
        <v>100</v>
      </c>
      <c r="E2117" t="s">
        <v>9</v>
      </c>
      <c r="F2117" s="2" t="s">
        <v>15</v>
      </c>
      <c r="H2117" s="2"/>
    </row>
    <row r="2118" spans="1:8" customFormat="1" ht="16" x14ac:dyDescent="0.2">
      <c r="A2118" t="s">
        <v>107</v>
      </c>
      <c r="B2118" s="3">
        <v>5.1424648796319438E-5</v>
      </c>
      <c r="D2118" t="s">
        <v>100</v>
      </c>
      <c r="E2118" t="s">
        <v>9</v>
      </c>
      <c r="F2118" s="2" t="s">
        <v>15</v>
      </c>
      <c r="H2118" s="2"/>
    </row>
    <row r="2119" spans="1:8" customFormat="1" ht="16" x14ac:dyDescent="0.2">
      <c r="A2119" t="s">
        <v>75</v>
      </c>
      <c r="B2119" s="3">
        <v>8.8362885593437998E-9</v>
      </c>
      <c r="D2119" t="s">
        <v>100</v>
      </c>
      <c r="E2119" t="s">
        <v>9</v>
      </c>
      <c r="F2119" s="2" t="s">
        <v>15</v>
      </c>
      <c r="H2119" s="2"/>
    </row>
    <row r="2120" spans="1:8" customFormat="1" ht="16" x14ac:dyDescent="0.2">
      <c r="A2120" t="s">
        <v>77</v>
      </c>
      <c r="B2120">
        <v>1.1659114234524397E-3</v>
      </c>
      <c r="D2120" t="s">
        <v>100</v>
      </c>
      <c r="E2120" t="s">
        <v>9</v>
      </c>
      <c r="F2120" s="2" t="s">
        <v>15</v>
      </c>
      <c r="H2120" s="2"/>
    </row>
    <row r="2121" spans="1:8" customFormat="1" ht="16" x14ac:dyDescent="0.2">
      <c r="A2121" t="s">
        <v>79</v>
      </c>
      <c r="B2121" s="3">
        <v>2.0260399075004886E-8</v>
      </c>
      <c r="D2121" t="s">
        <v>100</v>
      </c>
      <c r="E2121" t="s">
        <v>9</v>
      </c>
      <c r="F2121" s="2" t="s">
        <v>15</v>
      </c>
      <c r="H2121" s="2"/>
    </row>
    <row r="2122" spans="1:8" customFormat="1" ht="16" x14ac:dyDescent="0.2">
      <c r="A2122" t="s">
        <v>57</v>
      </c>
      <c r="B2122" s="3">
        <v>1.6520143085674979E-9</v>
      </c>
      <c r="D2122" t="s">
        <v>112</v>
      </c>
      <c r="E2122" t="s">
        <v>9</v>
      </c>
      <c r="F2122" s="2" t="s">
        <v>15</v>
      </c>
      <c r="H2122" s="2"/>
    </row>
    <row r="2123" spans="1:8" customFormat="1" ht="16" x14ac:dyDescent="0.2">
      <c r="A2123" t="s">
        <v>108</v>
      </c>
      <c r="B2123" s="3">
        <v>1.5836494051346807E-10</v>
      </c>
      <c r="D2123" t="s">
        <v>112</v>
      </c>
      <c r="E2123" t="s">
        <v>9</v>
      </c>
      <c r="F2123" s="2" t="s">
        <v>15</v>
      </c>
      <c r="H2123" s="2"/>
    </row>
    <row r="2124" spans="1:8" customFormat="1" ht="16" x14ac:dyDescent="0.2">
      <c r="A2124" t="s">
        <v>109</v>
      </c>
      <c r="B2124" s="3">
        <v>4.5524750499172942E-7</v>
      </c>
      <c r="D2124" t="s">
        <v>112</v>
      </c>
      <c r="E2124" t="s">
        <v>9</v>
      </c>
      <c r="F2124" s="2" t="s">
        <v>15</v>
      </c>
      <c r="H2124" s="2"/>
    </row>
    <row r="2125" spans="1:8" customFormat="1" ht="16" x14ac:dyDescent="0.2">
      <c r="A2125" t="s">
        <v>110</v>
      </c>
      <c r="B2125" s="3">
        <v>2.6394088838964563E-11</v>
      </c>
      <c r="D2125" t="s">
        <v>112</v>
      </c>
      <c r="E2125" t="s">
        <v>9</v>
      </c>
      <c r="F2125" s="2" t="s">
        <v>15</v>
      </c>
      <c r="H2125" s="2"/>
    </row>
    <row r="2126" spans="1:8" customFormat="1" ht="16" x14ac:dyDescent="0.2">
      <c r="A2126" t="s">
        <v>111</v>
      </c>
      <c r="B2126" s="3">
        <v>2.4156210432449703E-10</v>
      </c>
      <c r="D2126" t="s">
        <v>112</v>
      </c>
      <c r="E2126" t="s">
        <v>9</v>
      </c>
      <c r="F2126" s="2" t="s">
        <v>15</v>
      </c>
      <c r="H2126" s="2"/>
    </row>
    <row r="2127" spans="1:8" customFormat="1" ht="16" x14ac:dyDescent="0.2">
      <c r="H2127" s="2"/>
    </row>
    <row r="2128" spans="1:8" x14ac:dyDescent="0.2">
      <c r="A2128" s="17" t="s">
        <v>2</v>
      </c>
      <c r="B2128" s="17" t="s">
        <v>399</v>
      </c>
    </row>
    <row r="2129" spans="1:12" customFormat="1" ht="16" x14ac:dyDescent="0.2">
      <c r="A2129" s="2" t="s">
        <v>3</v>
      </c>
      <c r="B2129" s="2" t="s">
        <v>18</v>
      </c>
      <c r="C2129" s="2"/>
      <c r="D2129" s="2"/>
      <c r="E2129" s="2"/>
      <c r="F2129" s="2"/>
      <c r="G2129" s="2"/>
      <c r="H2129" s="2"/>
      <c r="I2129" s="2"/>
      <c r="J2129" s="2"/>
      <c r="K2129" s="2"/>
      <c r="L2129" s="2"/>
    </row>
    <row r="2130" spans="1:12" customFormat="1" ht="16" x14ac:dyDescent="0.2">
      <c r="A2130" s="2" t="s">
        <v>4</v>
      </c>
      <c r="B2130" s="2">
        <v>1</v>
      </c>
      <c r="C2130" s="2"/>
      <c r="D2130" s="2"/>
      <c r="E2130" s="2"/>
      <c r="F2130" s="2"/>
      <c r="G2130" s="2"/>
      <c r="H2130" s="2"/>
      <c r="I2130" s="2"/>
      <c r="J2130" s="2"/>
      <c r="K2130" s="2"/>
      <c r="L2130" s="2"/>
    </row>
    <row r="2131" spans="1:12" customFormat="1" ht="16" x14ac:dyDescent="0.2">
      <c r="A2131" s="2" t="s">
        <v>5</v>
      </c>
      <c r="B2131" s="2" t="s">
        <v>1</v>
      </c>
      <c r="C2131" s="2"/>
      <c r="D2131" s="2"/>
      <c r="E2131" s="2"/>
      <c r="F2131" s="2"/>
      <c r="G2131" s="2"/>
      <c r="H2131" s="2"/>
      <c r="I2131" s="2"/>
      <c r="J2131" s="2"/>
    </row>
    <row r="2132" spans="1:12" customFormat="1" ht="16" x14ac:dyDescent="0.2">
      <c r="A2132" s="2" t="s">
        <v>6</v>
      </c>
      <c r="B2132" s="2" t="s">
        <v>7</v>
      </c>
      <c r="C2132" s="2"/>
      <c r="D2132" s="2"/>
      <c r="E2132" s="2"/>
      <c r="F2132" s="2"/>
      <c r="G2132" s="2"/>
      <c r="H2132" s="2"/>
      <c r="I2132" s="2"/>
      <c r="J2132" s="2"/>
      <c r="K2132" s="2"/>
      <c r="L2132" s="2"/>
    </row>
    <row r="2133" spans="1:12" customFormat="1" ht="16" x14ac:dyDescent="0.2">
      <c r="A2133" s="2" t="s">
        <v>8</v>
      </c>
      <c r="B2133" s="2" t="s">
        <v>17</v>
      </c>
      <c r="C2133" s="2"/>
      <c r="D2133" s="2"/>
      <c r="E2133" s="2"/>
      <c r="F2133" s="2"/>
      <c r="G2133" s="2"/>
      <c r="H2133" s="2"/>
      <c r="I2133" s="2"/>
      <c r="J2133" s="2"/>
      <c r="K2133" s="2"/>
      <c r="L2133" s="2"/>
    </row>
    <row r="2134" spans="1:12" customFormat="1" ht="16" x14ac:dyDescent="0.2">
      <c r="A2134" s="1" t="s">
        <v>10</v>
      </c>
      <c r="B2134" s="2"/>
      <c r="C2134" s="2"/>
      <c r="D2134" s="2"/>
      <c r="E2134" s="2"/>
      <c r="F2134" s="2"/>
      <c r="G2134" s="2"/>
      <c r="H2134" s="2"/>
      <c r="I2134" s="2"/>
      <c r="J2134" s="2"/>
      <c r="K2134" s="2"/>
      <c r="L2134" s="2"/>
    </row>
    <row r="2135" spans="1:12" x14ac:dyDescent="0.2">
      <c r="A2135" s="17" t="s">
        <v>11</v>
      </c>
      <c r="B2135" s="17" t="s">
        <v>12</v>
      </c>
      <c r="C2135" s="17" t="s">
        <v>3</v>
      </c>
      <c r="D2135" s="17" t="s">
        <v>13</v>
      </c>
      <c r="E2135" s="17" t="s">
        <v>8</v>
      </c>
      <c r="F2135" s="17" t="s">
        <v>6</v>
      </c>
      <c r="G2135" s="17" t="s">
        <v>5</v>
      </c>
      <c r="I2135" s="17"/>
      <c r="J2135" s="17"/>
      <c r="K2135" s="17"/>
    </row>
    <row r="2136" spans="1:12" customFormat="1" ht="16" x14ac:dyDescent="0.2">
      <c r="A2136" s="2" t="str">
        <f>B2128</f>
        <v>diesel, synthetic, burned in container ship</v>
      </c>
      <c r="B2136" s="2">
        <v>1</v>
      </c>
      <c r="C2136" s="2" t="str">
        <f>B2129</f>
        <v>RER</v>
      </c>
      <c r="D2136" s="2"/>
      <c r="E2136" s="2" t="str">
        <f>B2133</f>
        <v>megajoule</v>
      </c>
      <c r="F2136" s="2" t="s">
        <v>19</v>
      </c>
      <c r="G2136" s="2" t="str">
        <f>B2131</f>
        <v>heat</v>
      </c>
      <c r="H2136" s="2"/>
      <c r="I2136" s="2"/>
      <c r="J2136" s="2"/>
      <c r="K2136" s="2"/>
      <c r="L2136" s="2"/>
    </row>
    <row r="2137" spans="1:12" customFormat="1" ht="16" x14ac:dyDescent="0.2">
      <c r="A2137" t="s">
        <v>400</v>
      </c>
      <c r="B2137">
        <f>1/39</f>
        <v>2.564102564102564E-2</v>
      </c>
      <c r="C2137" t="s">
        <v>18</v>
      </c>
      <c r="E2137" t="s">
        <v>9</v>
      </c>
      <c r="F2137" t="s">
        <v>23</v>
      </c>
      <c r="G2137" t="s">
        <v>134</v>
      </c>
      <c r="H2137" s="2"/>
    </row>
    <row r="2138" spans="1:12" customFormat="1" ht="16" x14ac:dyDescent="0.2">
      <c r="A2138" t="s">
        <v>48</v>
      </c>
      <c r="B2138" s="3">
        <v>1.0256365433645409E-5</v>
      </c>
      <c r="D2138" t="s">
        <v>100</v>
      </c>
      <c r="E2138" t="s">
        <v>9</v>
      </c>
      <c r="F2138" s="2" t="s">
        <v>15</v>
      </c>
      <c r="H2138" s="2"/>
    </row>
    <row r="2139" spans="1:12" customFormat="1" ht="16" x14ac:dyDescent="0.2">
      <c r="A2139" t="s">
        <v>90</v>
      </c>
      <c r="B2139" s="3">
        <v>9.6449727337009339E-9</v>
      </c>
      <c r="D2139" t="s">
        <v>100</v>
      </c>
      <c r="E2139" t="s">
        <v>9</v>
      </c>
      <c r="F2139" s="2" t="s">
        <v>15</v>
      </c>
      <c r="H2139" s="2"/>
    </row>
    <row r="2140" spans="1:12" customFormat="1" ht="16" x14ac:dyDescent="0.2">
      <c r="A2140" t="s">
        <v>52</v>
      </c>
      <c r="B2140" s="3">
        <v>6.2721921074364377E-10</v>
      </c>
      <c r="D2140" t="s">
        <v>100</v>
      </c>
      <c r="E2140" t="s">
        <v>9</v>
      </c>
      <c r="F2140" s="2" t="s">
        <v>15</v>
      </c>
      <c r="H2140" s="2"/>
    </row>
    <row r="2141" spans="1:12" customFormat="1" ht="16" x14ac:dyDescent="0.2">
      <c r="A2141" t="s">
        <v>123</v>
      </c>
      <c r="B2141">
        <f>3.15*B2137</f>
        <v>8.076923076923076E-2</v>
      </c>
      <c r="D2141" t="s">
        <v>100</v>
      </c>
      <c r="E2141" t="s">
        <v>9</v>
      </c>
      <c r="F2141" s="2" t="s">
        <v>15</v>
      </c>
      <c r="H2141" s="2"/>
    </row>
    <row r="2142" spans="1:12" customFormat="1" ht="16" x14ac:dyDescent="0.2">
      <c r="A2142" t="s">
        <v>124</v>
      </c>
      <c r="B2142" s="3">
        <v>6.8728477177939384E-5</v>
      </c>
      <c r="D2142" t="s">
        <v>100</v>
      </c>
      <c r="E2142" t="s">
        <v>9</v>
      </c>
      <c r="F2142" s="2" t="s">
        <v>15</v>
      </c>
      <c r="H2142" s="2"/>
      <c r="K2142" s="3"/>
    </row>
    <row r="2143" spans="1:12" customFormat="1" ht="16" x14ac:dyDescent="0.2">
      <c r="A2143" t="s">
        <v>55</v>
      </c>
      <c r="B2143" s="3">
        <v>4.0039462777159148E-9</v>
      </c>
      <c r="D2143" t="s">
        <v>100</v>
      </c>
      <c r="E2143" t="s">
        <v>9</v>
      </c>
      <c r="F2143" s="2" t="s">
        <v>15</v>
      </c>
      <c r="H2143" s="2"/>
      <c r="K2143" s="3"/>
    </row>
    <row r="2144" spans="1:12" customFormat="1" ht="16" x14ac:dyDescent="0.2">
      <c r="A2144" t="s">
        <v>57</v>
      </c>
      <c r="B2144" s="3">
        <v>9.6449727337009339E-9</v>
      </c>
      <c r="D2144" t="s">
        <v>100</v>
      </c>
      <c r="E2144" t="s">
        <v>9</v>
      </c>
      <c r="F2144" s="2" t="s">
        <v>15</v>
      </c>
      <c r="H2144" s="2"/>
      <c r="K2144" s="3"/>
    </row>
    <row r="2145" spans="1:11" customFormat="1" ht="16" x14ac:dyDescent="0.2">
      <c r="A2145" t="s">
        <v>58</v>
      </c>
      <c r="B2145" s="3">
        <v>4.0793809536092252E-6</v>
      </c>
      <c r="D2145" t="s">
        <v>100</v>
      </c>
      <c r="E2145" t="s">
        <v>9</v>
      </c>
      <c r="F2145" s="2" t="s">
        <v>15</v>
      </c>
      <c r="H2145" s="2"/>
      <c r="K2145" s="3"/>
    </row>
    <row r="2146" spans="1:11" customFormat="1" ht="16" x14ac:dyDescent="0.2">
      <c r="A2146" t="s">
        <v>103</v>
      </c>
      <c r="B2146" s="3">
        <v>2.5641066388993793E-14</v>
      </c>
      <c r="D2146" t="s">
        <v>100</v>
      </c>
      <c r="E2146" t="s">
        <v>9</v>
      </c>
      <c r="F2146" s="2" t="s">
        <v>15</v>
      </c>
      <c r="H2146" s="2"/>
    </row>
    <row r="2147" spans="1:11" customFormat="1" ht="16" x14ac:dyDescent="0.2">
      <c r="A2147" t="s">
        <v>104</v>
      </c>
      <c r="B2147" s="3">
        <v>1.4988121356087533E-6</v>
      </c>
      <c r="D2147" t="s">
        <v>100</v>
      </c>
      <c r="E2147" t="s">
        <v>9</v>
      </c>
      <c r="F2147" s="2" t="s">
        <v>15</v>
      </c>
      <c r="H2147" s="2"/>
    </row>
    <row r="2148" spans="1:11" customFormat="1" ht="16" x14ac:dyDescent="0.2">
      <c r="A2148" t="s">
        <v>105</v>
      </c>
      <c r="B2148" s="3">
        <v>1.4988121356087536E-7</v>
      </c>
      <c r="D2148" t="s">
        <v>100</v>
      </c>
      <c r="E2148" t="s">
        <v>9</v>
      </c>
      <c r="F2148" s="2" t="s">
        <v>15</v>
      </c>
      <c r="H2148" s="2"/>
    </row>
    <row r="2149" spans="1:11" customFormat="1" ht="16" x14ac:dyDescent="0.2">
      <c r="A2149" t="s">
        <v>63</v>
      </c>
      <c r="B2149" s="3">
        <v>4.4181493731679086E-9</v>
      </c>
      <c r="D2149" t="s">
        <v>100</v>
      </c>
      <c r="E2149" t="s">
        <v>9</v>
      </c>
      <c r="F2149" s="2" t="s">
        <v>15</v>
      </c>
      <c r="H2149" s="2"/>
    </row>
    <row r="2150" spans="1:11" customFormat="1" ht="16" x14ac:dyDescent="0.2">
      <c r="A2150" t="s">
        <v>64</v>
      </c>
      <c r="B2150" s="3">
        <v>7.2386626011604185E-10</v>
      </c>
      <c r="D2150" t="s">
        <v>100</v>
      </c>
      <c r="E2150" t="s">
        <v>9</v>
      </c>
      <c r="F2150" s="2" t="s">
        <v>15</v>
      </c>
      <c r="H2150" s="2"/>
    </row>
    <row r="2151" spans="1:11" customFormat="1" ht="16" x14ac:dyDescent="0.2">
      <c r="A2151" t="s">
        <v>179</v>
      </c>
      <c r="B2151" s="3">
        <v>1.3879471014768287E-6</v>
      </c>
      <c r="D2151" t="s">
        <v>100</v>
      </c>
      <c r="E2151" t="s">
        <v>9</v>
      </c>
      <c r="F2151" s="2" t="s">
        <v>15</v>
      </c>
      <c r="H2151" s="2"/>
    </row>
    <row r="2152" spans="1:11" customFormat="1" ht="16" x14ac:dyDescent="0.2">
      <c r="A2152" t="s">
        <v>67</v>
      </c>
      <c r="B2152" s="3">
        <v>6.9408357025220894E-5</v>
      </c>
      <c r="D2152" t="s">
        <v>100</v>
      </c>
      <c r="E2152" t="s">
        <v>9</v>
      </c>
      <c r="F2152" s="2" t="s">
        <v>15</v>
      </c>
      <c r="H2152" s="2"/>
    </row>
    <row r="2153" spans="1:11" customFormat="1" ht="16" x14ac:dyDescent="0.2">
      <c r="A2153" t="s">
        <v>68</v>
      </c>
      <c r="B2153" s="3">
        <v>5.5818502193524422E-7</v>
      </c>
      <c r="D2153" t="s">
        <v>100</v>
      </c>
      <c r="E2153" t="s">
        <v>9</v>
      </c>
      <c r="F2153" s="2" t="s">
        <v>15</v>
      </c>
      <c r="H2153" s="2"/>
    </row>
    <row r="2154" spans="1:11" customFormat="1" ht="16" x14ac:dyDescent="0.2">
      <c r="A2154" t="s">
        <v>69</v>
      </c>
      <c r="B2154">
        <v>1.9128828001645137E-3</v>
      </c>
      <c r="D2154" t="s">
        <v>100</v>
      </c>
      <c r="E2154" t="s">
        <v>9</v>
      </c>
      <c r="F2154" s="2" t="s">
        <v>15</v>
      </c>
      <c r="H2154" s="2"/>
    </row>
    <row r="2155" spans="1:11" customFormat="1" ht="16" x14ac:dyDescent="0.2">
      <c r="A2155" t="s">
        <v>70</v>
      </c>
      <c r="B2155" s="3">
        <v>5.12820309080674E-8</v>
      </c>
      <c r="D2155" t="s">
        <v>100</v>
      </c>
      <c r="E2155" t="s">
        <v>9</v>
      </c>
      <c r="F2155" s="2" t="s">
        <v>15</v>
      </c>
      <c r="H2155" s="2"/>
    </row>
    <row r="2156" spans="1:11" customFormat="1" ht="16" x14ac:dyDescent="0.2">
      <c r="A2156" t="s">
        <v>71</v>
      </c>
      <c r="B2156" s="3">
        <v>4.4996554963039493E-5</v>
      </c>
      <c r="D2156" t="s">
        <v>100</v>
      </c>
      <c r="E2156" t="s">
        <v>9</v>
      </c>
      <c r="F2156" s="2" t="s">
        <v>15</v>
      </c>
      <c r="H2156" s="2"/>
    </row>
    <row r="2157" spans="1:11" customFormat="1" ht="16" x14ac:dyDescent="0.2">
      <c r="A2157" t="s">
        <v>106</v>
      </c>
      <c r="B2157" s="3">
        <v>6.428083646287935E-5</v>
      </c>
      <c r="D2157" t="s">
        <v>100</v>
      </c>
      <c r="E2157" t="s">
        <v>9</v>
      </c>
      <c r="F2157" s="2" t="s">
        <v>15</v>
      </c>
      <c r="H2157" s="2"/>
    </row>
    <row r="2158" spans="1:11" customFormat="1" ht="16" x14ac:dyDescent="0.2">
      <c r="A2158" t="s">
        <v>107</v>
      </c>
      <c r="B2158" s="3">
        <v>5.1424648796319438E-5</v>
      </c>
      <c r="D2158" t="s">
        <v>100</v>
      </c>
      <c r="E2158" t="s">
        <v>9</v>
      </c>
      <c r="F2158" s="2" t="s">
        <v>15</v>
      </c>
      <c r="H2158" s="2"/>
    </row>
    <row r="2159" spans="1:11" customFormat="1" ht="16" x14ac:dyDescent="0.2">
      <c r="A2159" t="s">
        <v>75</v>
      </c>
      <c r="B2159" s="3">
        <v>8.8362885593437998E-9</v>
      </c>
      <c r="D2159" t="s">
        <v>100</v>
      </c>
      <c r="E2159" t="s">
        <v>9</v>
      </c>
      <c r="F2159" s="2" t="s">
        <v>15</v>
      </c>
      <c r="H2159" s="2"/>
    </row>
    <row r="2160" spans="1:11" customFormat="1" ht="16" x14ac:dyDescent="0.2">
      <c r="A2160" t="s">
        <v>77</v>
      </c>
      <c r="B2160">
        <v>1.1659114234524397E-3</v>
      </c>
      <c r="D2160" t="s">
        <v>100</v>
      </c>
      <c r="E2160" t="s">
        <v>9</v>
      </c>
      <c r="F2160" s="2" t="s">
        <v>15</v>
      </c>
      <c r="H2160" s="2"/>
    </row>
    <row r="2161" spans="1:12" customFormat="1" ht="16" x14ac:dyDescent="0.2">
      <c r="A2161" t="s">
        <v>79</v>
      </c>
      <c r="B2161" s="3">
        <v>2.0260399075004886E-8</v>
      </c>
      <c r="D2161" t="s">
        <v>100</v>
      </c>
      <c r="E2161" t="s">
        <v>9</v>
      </c>
      <c r="F2161" s="2" t="s">
        <v>15</v>
      </c>
      <c r="H2161" s="2"/>
    </row>
    <row r="2162" spans="1:12" customFormat="1" ht="16" x14ac:dyDescent="0.2">
      <c r="A2162" t="s">
        <v>57</v>
      </c>
      <c r="B2162" s="3">
        <v>1.6520143085674979E-9</v>
      </c>
      <c r="D2162" t="s">
        <v>112</v>
      </c>
      <c r="E2162" t="s">
        <v>9</v>
      </c>
      <c r="F2162" s="2" t="s">
        <v>15</v>
      </c>
      <c r="H2162" s="2"/>
    </row>
    <row r="2163" spans="1:12" customFormat="1" ht="16" x14ac:dyDescent="0.2">
      <c r="A2163" t="s">
        <v>108</v>
      </c>
      <c r="B2163" s="3">
        <v>1.5836494051346807E-10</v>
      </c>
      <c r="D2163" t="s">
        <v>112</v>
      </c>
      <c r="E2163" t="s">
        <v>9</v>
      </c>
      <c r="F2163" s="2" t="s">
        <v>15</v>
      </c>
      <c r="H2163" s="2"/>
    </row>
    <row r="2164" spans="1:12" customFormat="1" ht="16" x14ac:dyDescent="0.2">
      <c r="A2164" t="s">
        <v>109</v>
      </c>
      <c r="B2164" s="3">
        <v>4.5524750499172942E-7</v>
      </c>
      <c r="D2164" t="s">
        <v>112</v>
      </c>
      <c r="E2164" t="s">
        <v>9</v>
      </c>
      <c r="F2164" s="2" t="s">
        <v>15</v>
      </c>
      <c r="H2164" s="2"/>
    </row>
    <row r="2165" spans="1:12" customFormat="1" ht="16" x14ac:dyDescent="0.2">
      <c r="A2165" t="s">
        <v>110</v>
      </c>
      <c r="B2165" s="3">
        <v>2.6394088838964563E-11</v>
      </c>
      <c r="D2165" t="s">
        <v>112</v>
      </c>
      <c r="E2165" t="s">
        <v>9</v>
      </c>
      <c r="F2165" s="2" t="s">
        <v>15</v>
      </c>
      <c r="H2165" s="2"/>
    </row>
    <row r="2166" spans="1:12" customFormat="1" ht="16" x14ac:dyDescent="0.2">
      <c r="A2166" t="s">
        <v>111</v>
      </c>
      <c r="B2166" s="3">
        <v>2.4156210432449703E-10</v>
      </c>
      <c r="D2166" t="s">
        <v>112</v>
      </c>
      <c r="E2166" t="s">
        <v>9</v>
      </c>
      <c r="F2166" s="2" t="s">
        <v>15</v>
      </c>
      <c r="H2166" s="2"/>
    </row>
    <row r="2167" spans="1:12" customFormat="1" ht="16" x14ac:dyDescent="0.2"/>
    <row r="2168" spans="1:12" x14ac:dyDescent="0.2">
      <c r="A2168" s="17" t="s">
        <v>2</v>
      </c>
      <c r="B2168" s="17" t="s">
        <v>129</v>
      </c>
    </row>
    <row r="2169" spans="1:12" customFormat="1" ht="16" x14ac:dyDescent="0.2">
      <c r="A2169" s="2" t="s">
        <v>3</v>
      </c>
      <c r="B2169" s="2" t="s">
        <v>18</v>
      </c>
      <c r="C2169" s="2"/>
      <c r="D2169" s="2"/>
      <c r="E2169" s="2"/>
      <c r="F2169" s="2"/>
      <c r="G2169" s="2"/>
      <c r="H2169" s="2"/>
      <c r="I2169" s="2"/>
      <c r="J2169" s="2"/>
      <c r="K2169" s="2"/>
      <c r="L2169" s="2"/>
    </row>
    <row r="2170" spans="1:12" customFormat="1" ht="16" x14ac:dyDescent="0.2">
      <c r="A2170" s="2" t="s">
        <v>4</v>
      </c>
      <c r="B2170" s="2">
        <v>1</v>
      </c>
      <c r="C2170" s="2"/>
      <c r="D2170" s="2"/>
      <c r="E2170" s="2"/>
      <c r="F2170" s="2"/>
      <c r="G2170" s="2"/>
      <c r="H2170" s="2"/>
      <c r="I2170" s="2"/>
      <c r="J2170" s="2"/>
      <c r="K2170" s="2"/>
      <c r="L2170" s="2"/>
    </row>
    <row r="2171" spans="1:12" customFormat="1" ht="16" x14ac:dyDescent="0.2">
      <c r="A2171" s="2" t="s">
        <v>5</v>
      </c>
      <c r="B2171" s="2" t="s">
        <v>1</v>
      </c>
      <c r="C2171" s="2"/>
      <c r="D2171" s="2"/>
      <c r="E2171" s="2"/>
      <c r="F2171" s="2"/>
      <c r="G2171" s="2"/>
      <c r="H2171" s="2"/>
      <c r="I2171" s="2"/>
      <c r="J2171" s="2"/>
    </row>
    <row r="2172" spans="1:12" customFormat="1" ht="16" x14ac:dyDescent="0.2">
      <c r="A2172" s="2" t="s">
        <v>6</v>
      </c>
      <c r="B2172" s="2" t="s">
        <v>7</v>
      </c>
      <c r="C2172" s="2"/>
      <c r="D2172" s="2"/>
      <c r="E2172" s="2"/>
      <c r="F2172" s="2"/>
      <c r="G2172" s="2"/>
      <c r="H2172" s="2"/>
      <c r="I2172" s="2"/>
      <c r="J2172" s="2"/>
      <c r="K2172" s="2"/>
      <c r="L2172" s="2"/>
    </row>
    <row r="2173" spans="1:12" customFormat="1" ht="16" x14ac:dyDescent="0.2">
      <c r="A2173" s="2" t="s">
        <v>8</v>
      </c>
      <c r="B2173" s="2" t="s">
        <v>17</v>
      </c>
      <c r="C2173" s="2"/>
      <c r="D2173" s="2"/>
      <c r="E2173" s="2"/>
      <c r="F2173" s="2"/>
      <c r="G2173" s="2"/>
      <c r="H2173" s="2"/>
      <c r="I2173" s="2"/>
      <c r="J2173" s="2"/>
      <c r="K2173" s="2"/>
      <c r="L2173" s="2"/>
    </row>
    <row r="2174" spans="1:12" customFormat="1" ht="16" x14ac:dyDescent="0.2">
      <c r="A2174" s="1" t="s">
        <v>10</v>
      </c>
      <c r="B2174" s="2"/>
      <c r="C2174" s="2"/>
      <c r="D2174" s="2"/>
      <c r="E2174" s="2"/>
      <c r="F2174" s="2"/>
      <c r="G2174" s="2"/>
      <c r="H2174" s="2"/>
      <c r="I2174" s="2"/>
      <c r="J2174" s="2"/>
      <c r="K2174" s="2"/>
      <c r="L2174" s="2"/>
    </row>
    <row r="2175" spans="1:12" x14ac:dyDescent="0.2">
      <c r="A2175" s="17" t="s">
        <v>11</v>
      </c>
      <c r="B2175" s="17" t="s">
        <v>12</v>
      </c>
      <c r="C2175" s="17" t="s">
        <v>3</v>
      </c>
      <c r="D2175" s="17" t="s">
        <v>13</v>
      </c>
      <c r="E2175" s="17" t="s">
        <v>8</v>
      </c>
      <c r="F2175" s="17" t="s">
        <v>6</v>
      </c>
      <c r="G2175" s="17" t="s">
        <v>5</v>
      </c>
      <c r="I2175" s="17"/>
      <c r="J2175" s="17"/>
      <c r="K2175" s="17"/>
    </row>
    <row r="2176" spans="1:12" customFormat="1" ht="16" x14ac:dyDescent="0.2">
      <c r="A2176" s="2" t="str">
        <f>B2168</f>
        <v>methanol from biomass, burned in container ship</v>
      </c>
      <c r="B2176" s="2">
        <v>1</v>
      </c>
      <c r="C2176" s="2" t="str">
        <f>B2169</f>
        <v>RER</v>
      </c>
      <c r="D2176" s="2"/>
      <c r="E2176" s="2" t="str">
        <f>B2173</f>
        <v>megajoule</v>
      </c>
      <c r="F2176" s="2" t="s">
        <v>19</v>
      </c>
      <c r="G2176" s="2" t="str">
        <f>B2171</f>
        <v>heat</v>
      </c>
      <c r="H2176" s="2"/>
      <c r="I2176" s="2"/>
      <c r="J2176" s="2"/>
      <c r="K2176" s="2"/>
      <c r="L2176" s="2"/>
    </row>
    <row r="2177" spans="1:12" customFormat="1" ht="16" x14ac:dyDescent="0.2">
      <c r="A2177" t="s">
        <v>150</v>
      </c>
      <c r="B2177" s="8">
        <v>5.5555555555555601E-2</v>
      </c>
      <c r="C2177" t="s">
        <v>128</v>
      </c>
      <c r="E2177" t="s">
        <v>9</v>
      </c>
      <c r="F2177" t="s">
        <v>23</v>
      </c>
      <c r="G2177" t="s">
        <v>127</v>
      </c>
      <c r="H2177" s="2"/>
    </row>
    <row r="2178" spans="1:12" s="4" customFormat="1" ht="16" x14ac:dyDescent="0.2">
      <c r="A2178" s="4" t="s">
        <v>98</v>
      </c>
      <c r="B2178" s="7">
        <f>0.0625/1000</f>
        <v>6.2500000000000001E-5</v>
      </c>
      <c r="D2178" s="4" t="s">
        <v>117</v>
      </c>
      <c r="E2178" s="4" t="s">
        <v>94</v>
      </c>
      <c r="F2178" s="4" t="s">
        <v>15</v>
      </c>
      <c r="L2178" s="5"/>
    </row>
    <row r="2179" spans="1:12" s="4" customFormat="1" ht="16" x14ac:dyDescent="0.2">
      <c r="A2179" s="4" t="s">
        <v>123</v>
      </c>
      <c r="B2179" s="7">
        <v>7.6222222222222233E-2</v>
      </c>
      <c r="D2179" s="4" t="s">
        <v>14</v>
      </c>
      <c r="E2179" s="4" t="s">
        <v>9</v>
      </c>
      <c r="F2179" s="4" t="s">
        <v>15</v>
      </c>
      <c r="L2179" s="5"/>
    </row>
    <row r="2180" spans="1:12" s="4" customFormat="1" ht="16" x14ac:dyDescent="0.2">
      <c r="A2180" s="4" t="s">
        <v>124</v>
      </c>
      <c r="B2180" s="7">
        <v>9.0000000000000002E-6</v>
      </c>
      <c r="D2180" s="4" t="s">
        <v>14</v>
      </c>
      <c r="E2180" s="4" t="s">
        <v>9</v>
      </c>
      <c r="F2180" s="4" t="s">
        <v>15</v>
      </c>
    </row>
    <row r="2181" spans="1:12" s="4" customFormat="1" ht="16" x14ac:dyDescent="0.2">
      <c r="A2181" s="4" t="s">
        <v>69</v>
      </c>
      <c r="B2181" s="7">
        <v>6.8750000000000002E-6</v>
      </c>
      <c r="D2181" s="4" t="s">
        <v>14</v>
      </c>
      <c r="E2181" s="4" t="s">
        <v>9</v>
      </c>
      <c r="F2181" s="4" t="s">
        <v>15</v>
      </c>
      <c r="L2181" s="5"/>
    </row>
    <row r="2182" spans="1:12" s="4" customFormat="1" ht="16" x14ac:dyDescent="0.2">
      <c r="A2182" s="4" t="s">
        <v>71</v>
      </c>
      <c r="B2182" s="7">
        <v>1.2499999999999999E-7</v>
      </c>
      <c r="D2182" s="4" t="s">
        <v>14</v>
      </c>
      <c r="E2182" s="4" t="s">
        <v>9</v>
      </c>
      <c r="F2182" s="4" t="s">
        <v>15</v>
      </c>
      <c r="L2182" s="5"/>
    </row>
    <row r="2183" spans="1:12" customFormat="1" ht="16" x14ac:dyDescent="0.2">
      <c r="H2183" s="2"/>
    </row>
    <row r="2184" spans="1:12" x14ac:dyDescent="0.2">
      <c r="A2184" s="17" t="s">
        <v>2</v>
      </c>
      <c r="B2184" s="17" t="s">
        <v>379</v>
      </c>
    </row>
    <row r="2185" spans="1:12" customFormat="1" ht="16" x14ac:dyDescent="0.2">
      <c r="A2185" s="2" t="s">
        <v>3</v>
      </c>
      <c r="B2185" s="2" t="s">
        <v>18</v>
      </c>
      <c r="C2185" s="2"/>
      <c r="D2185" s="2"/>
      <c r="E2185" s="2"/>
      <c r="F2185" s="2"/>
      <c r="G2185" s="2"/>
      <c r="H2185" s="2"/>
      <c r="I2185" s="2"/>
      <c r="J2185" s="2"/>
      <c r="K2185" s="2"/>
      <c r="L2185" s="2"/>
    </row>
    <row r="2186" spans="1:12" customFormat="1" ht="16" x14ac:dyDescent="0.2">
      <c r="A2186" s="2" t="s">
        <v>4</v>
      </c>
      <c r="B2186" s="2">
        <v>1</v>
      </c>
      <c r="C2186" s="2"/>
      <c r="D2186" s="2"/>
      <c r="E2186" s="2"/>
      <c r="F2186" s="2"/>
      <c r="G2186" s="2"/>
      <c r="H2186" s="2"/>
      <c r="I2186" s="2"/>
      <c r="J2186" s="2"/>
      <c r="K2186" s="2"/>
      <c r="L2186" s="2"/>
    </row>
    <row r="2187" spans="1:12" customFormat="1" ht="16" x14ac:dyDescent="0.2">
      <c r="A2187" s="2" t="s">
        <v>5</v>
      </c>
      <c r="B2187" s="2" t="s">
        <v>143</v>
      </c>
      <c r="C2187" s="2"/>
      <c r="D2187" s="2"/>
      <c r="E2187" s="2"/>
      <c r="F2187" s="2"/>
      <c r="G2187" s="2"/>
      <c r="H2187" s="2"/>
      <c r="I2187" s="2"/>
      <c r="J2187" s="2"/>
    </row>
    <row r="2188" spans="1:12" customFormat="1" ht="16" x14ac:dyDescent="0.2">
      <c r="A2188" s="2" t="s">
        <v>6</v>
      </c>
      <c r="B2188" s="2" t="s">
        <v>7</v>
      </c>
      <c r="C2188" s="2"/>
      <c r="D2188" s="2"/>
      <c r="E2188" s="2"/>
      <c r="F2188" s="2"/>
      <c r="G2188" s="2"/>
      <c r="H2188" s="2"/>
      <c r="I2188" s="2"/>
      <c r="J2188" s="2"/>
      <c r="K2188" s="2"/>
      <c r="L2188" s="2"/>
    </row>
    <row r="2189" spans="1:12" customFormat="1" ht="16" x14ac:dyDescent="0.2">
      <c r="A2189" s="2" t="s">
        <v>8</v>
      </c>
      <c r="B2189" s="2" t="s">
        <v>17</v>
      </c>
      <c r="C2189" s="2"/>
      <c r="D2189" s="2"/>
      <c r="E2189" s="2"/>
      <c r="F2189" s="2"/>
      <c r="G2189" s="2"/>
      <c r="H2189" s="2"/>
      <c r="I2189" s="2"/>
      <c r="J2189" s="2"/>
      <c r="K2189" s="2"/>
      <c r="L2189" s="2"/>
    </row>
    <row r="2190" spans="1:12" customFormat="1" ht="16" x14ac:dyDescent="0.2">
      <c r="A2190" t="s">
        <v>354</v>
      </c>
      <c r="B2190" s="2">
        <f>INDEX(Parameters!$B$6:$AL$59,MATCH(Inventories!$B$2184,Parameters!$A$6:$A$59,0),MATCH(Inventories!$A2190,Parameters!$B$4:$AL$4,0))</f>
        <v>3200</v>
      </c>
      <c r="C2190" t="s">
        <v>314</v>
      </c>
      <c r="D2190" s="2"/>
      <c r="E2190" s="2"/>
      <c r="F2190" s="2"/>
      <c r="G2190" s="2"/>
      <c r="H2190" s="2"/>
      <c r="I2190" s="2"/>
      <c r="J2190" s="2"/>
      <c r="K2190" s="2"/>
      <c r="L2190" s="2"/>
    </row>
    <row r="2191" spans="1:12" customFormat="1" ht="16" x14ac:dyDescent="0.2">
      <c r="A2191" t="s">
        <v>355</v>
      </c>
      <c r="B2191" s="2">
        <f>INDEX(Parameters!$B$6:$AL$59,MATCH(Inventories!$B$2184,Parameters!$A$6:$A$59,0),MATCH(Inventories!$A2191,Parameters!$B$4:$AL$4,0))</f>
        <v>2500</v>
      </c>
      <c r="C2191" t="s">
        <v>314</v>
      </c>
      <c r="D2191" s="2"/>
      <c r="E2191" s="2"/>
      <c r="F2191" s="2"/>
      <c r="G2191" s="2"/>
      <c r="H2191" s="2"/>
      <c r="I2191" s="2"/>
      <c r="J2191" s="2"/>
      <c r="K2191" s="2"/>
      <c r="L2191" s="2"/>
    </row>
    <row r="2192" spans="1:12" customFormat="1" ht="16" x14ac:dyDescent="0.2">
      <c r="A2192" t="s">
        <v>356</v>
      </c>
      <c r="B2192" s="2">
        <f>INDEX(Parameters!$B$6:$AL$59,MATCH(Inventories!$B$2184,Parameters!$A$6:$A$59,0),MATCH(Inventories!$A2192,Parameters!$B$4:$AL$4,0))</f>
        <v>5000</v>
      </c>
      <c r="C2192" t="s">
        <v>314</v>
      </c>
      <c r="D2192" s="2"/>
      <c r="E2192" s="2"/>
      <c r="F2192" s="2"/>
      <c r="G2192" s="2"/>
      <c r="H2192" s="2"/>
      <c r="I2192" s="2"/>
      <c r="J2192" s="2"/>
      <c r="K2192" s="2"/>
      <c r="L2192" s="2"/>
    </row>
    <row r="2193" spans="1:12" customFormat="1" ht="16" x14ac:dyDescent="0.2">
      <c r="A2193" t="s">
        <v>318</v>
      </c>
      <c r="B2193" s="24">
        <f>INDEX(Parameters!$B$6:$AL$59,MATCH(Inventories!$B$2184,Parameters!$A$6:$A$59,0),MATCH(Inventories!$A2193,Parameters!$B$4:$AL$4,0))</f>
        <v>4200000</v>
      </c>
      <c r="C2193" t="s">
        <v>315</v>
      </c>
      <c r="D2193" s="2"/>
      <c r="E2193" s="2"/>
      <c r="F2193" s="2"/>
      <c r="G2193" s="2"/>
      <c r="H2193" s="2"/>
      <c r="I2193" s="2"/>
      <c r="J2193" s="2"/>
      <c r="K2193" s="2"/>
      <c r="L2193" s="2"/>
    </row>
    <row r="2194" spans="1:12" customFormat="1" ht="16" x14ac:dyDescent="0.2">
      <c r="A2194" t="s">
        <v>319</v>
      </c>
      <c r="B2194" s="24">
        <f>INDEX(Parameters!$B$6:$AL$59,MATCH(Inventories!$B$2184,Parameters!$A$6:$A$59,0),MATCH(Inventories!$A2194,Parameters!$B$4:$AL$4,0))</f>
        <v>3000000</v>
      </c>
      <c r="C2194" t="s">
        <v>315</v>
      </c>
      <c r="D2194" s="2"/>
      <c r="E2194" s="2"/>
      <c r="F2194" s="2"/>
      <c r="G2194" s="2"/>
      <c r="H2194" s="2"/>
      <c r="I2194" s="2"/>
      <c r="J2194" s="2"/>
      <c r="K2194" s="2"/>
      <c r="L2194" s="2"/>
    </row>
    <row r="2195" spans="1:12" customFormat="1" ht="16" x14ac:dyDescent="0.2">
      <c r="A2195" t="s">
        <v>320</v>
      </c>
      <c r="B2195" s="24">
        <f>INDEX(Parameters!$B$6:$AL$59,MATCH(Inventories!$B$2184,Parameters!$A$6:$A$59,0),MATCH(Inventories!$A2195,Parameters!$B$4:$AL$4,0))</f>
        <v>10000000</v>
      </c>
      <c r="C2195" t="s">
        <v>315</v>
      </c>
      <c r="D2195" s="2"/>
      <c r="E2195" s="2"/>
      <c r="F2195" s="2"/>
      <c r="G2195" s="2"/>
      <c r="H2195" s="2"/>
      <c r="I2195" s="2"/>
      <c r="J2195" s="2"/>
      <c r="K2195" s="2"/>
      <c r="L2195" s="2"/>
    </row>
    <row r="2196" spans="1:12" customFormat="1" ht="16" x14ac:dyDescent="0.2">
      <c r="A2196" t="s">
        <v>321</v>
      </c>
      <c r="B2196" s="24">
        <f>INDEX(Parameters!$B$6:$AL$59,MATCH(Inventories!$B$2184,Parameters!$A$6:$A$59,0),MATCH(Inventories!$A2196,Parameters!$B$4:$AL$4,0))</f>
        <v>4837500</v>
      </c>
      <c r="C2196" t="s">
        <v>316</v>
      </c>
      <c r="D2196" s="2"/>
      <c r="E2196" s="2"/>
      <c r="F2196" s="2"/>
      <c r="G2196" s="2"/>
      <c r="H2196" s="2"/>
      <c r="I2196" s="2"/>
      <c r="J2196" s="2"/>
      <c r="K2196" s="2"/>
      <c r="L2196" s="2"/>
    </row>
    <row r="2197" spans="1:12" customFormat="1" ht="16" x14ac:dyDescent="0.2">
      <c r="A2197" t="s">
        <v>322</v>
      </c>
      <c r="B2197" s="24">
        <f>INDEX(Parameters!$B$6:$AL$59,MATCH(Inventories!$B$2184,Parameters!$A$6:$A$59,0),MATCH(Inventories!$A2197,Parameters!$B$4:$AL$4,0))</f>
        <v>3655000</v>
      </c>
      <c r="C2197" t="s">
        <v>316</v>
      </c>
      <c r="D2197" s="2"/>
      <c r="E2197" s="2"/>
      <c r="F2197" s="2"/>
      <c r="G2197" s="2"/>
      <c r="H2197" s="2"/>
      <c r="I2197" s="2"/>
      <c r="J2197" s="2"/>
      <c r="K2197" s="2"/>
      <c r="L2197" s="2"/>
    </row>
    <row r="2198" spans="1:12" customFormat="1" ht="16" x14ac:dyDescent="0.2">
      <c r="A2198" t="s">
        <v>323</v>
      </c>
      <c r="B2198" s="24">
        <f>INDEX(Parameters!$B$6:$AL$59,MATCH(Inventories!$B$2184,Parameters!$A$6:$A$59,0),MATCH(Inventories!$A2198,Parameters!$B$4:$AL$4,0))</f>
        <v>7310000</v>
      </c>
      <c r="C2198" t="s">
        <v>316</v>
      </c>
      <c r="D2198" s="2"/>
      <c r="E2198" s="2"/>
      <c r="F2198" s="2"/>
      <c r="G2198" s="2"/>
      <c r="H2198" s="2"/>
      <c r="I2198" s="2"/>
      <c r="J2198" s="2"/>
      <c r="K2198" s="2"/>
      <c r="L2198" s="2"/>
    </row>
    <row r="2199" spans="1:12" customFormat="1" ht="16" x14ac:dyDescent="0.2">
      <c r="A2199" t="s">
        <v>339</v>
      </c>
      <c r="B2199" s="2">
        <f>INDEX(Parameters!$B$6:$AL$59,MATCH(Inventories!$B$2184,Parameters!$A$6:$A$59,0),MATCH(Inventories!$A2199,Parameters!$B$4:$AL$4,0))</f>
        <v>0</v>
      </c>
      <c r="C2199" t="s">
        <v>338</v>
      </c>
      <c r="D2199" s="2"/>
      <c r="E2199" s="2"/>
      <c r="F2199" s="2"/>
      <c r="G2199" s="2"/>
      <c r="H2199" s="2"/>
      <c r="I2199" s="2"/>
      <c r="J2199" s="2"/>
      <c r="K2199" s="2"/>
      <c r="L2199" s="2"/>
    </row>
    <row r="2200" spans="1:12" customFormat="1" ht="16" x14ac:dyDescent="0.2">
      <c r="A2200" t="s">
        <v>340</v>
      </c>
      <c r="B2200" s="2">
        <f>INDEX(Parameters!$B$6:$AL$59,MATCH(Inventories!$B$2184,Parameters!$A$6:$A$59,0),MATCH(Inventories!$A2200,Parameters!$B$4:$AL$4,0))</f>
        <v>0</v>
      </c>
      <c r="C2200" t="s">
        <v>338</v>
      </c>
      <c r="D2200" s="2"/>
      <c r="E2200" s="2"/>
      <c r="F2200" s="2"/>
      <c r="G2200" s="2"/>
      <c r="H2200" s="2"/>
      <c r="I2200" s="2"/>
      <c r="J2200" s="2"/>
      <c r="K2200" s="2"/>
      <c r="L2200" s="2"/>
    </row>
    <row r="2201" spans="1:12" customFormat="1" ht="16" x14ac:dyDescent="0.2">
      <c r="A2201" t="s">
        <v>341</v>
      </c>
      <c r="B2201" s="2">
        <f>INDEX(Parameters!$B$6:$AL$59,MATCH(Inventories!$B$2184,Parameters!$A$6:$A$59,0),MATCH(Inventories!$A2201,Parameters!$B$4:$AL$4,0))</f>
        <v>0</v>
      </c>
      <c r="C2201" t="s">
        <v>338</v>
      </c>
      <c r="D2201" s="2"/>
      <c r="E2201" s="2"/>
      <c r="F2201" s="2"/>
      <c r="G2201" s="2"/>
      <c r="H2201" s="2"/>
      <c r="I2201" s="2"/>
      <c r="J2201" s="2"/>
      <c r="K2201" s="2"/>
      <c r="L2201" s="2"/>
    </row>
    <row r="2202" spans="1:12" customFormat="1" ht="16" x14ac:dyDescent="0.2">
      <c r="A2202" t="s">
        <v>342</v>
      </c>
      <c r="B2202" s="2">
        <f>INDEX(Parameters!$B$6:$AL$59,MATCH(Inventories!$B$2184,Parameters!$A$6:$A$59,0),MATCH(Inventories!$A2202,Parameters!$B$4:$AL$4,0))</f>
        <v>0</v>
      </c>
      <c r="C2202" t="s">
        <v>338</v>
      </c>
      <c r="D2202" s="2"/>
      <c r="E2202" s="2"/>
      <c r="F2202" s="2"/>
      <c r="G2202" s="2"/>
      <c r="H2202" s="2"/>
      <c r="I2202" s="2"/>
      <c r="J2202" s="2"/>
      <c r="K2202" s="2"/>
      <c r="L2202" s="2"/>
    </row>
    <row r="2203" spans="1:12" customFormat="1" ht="16" x14ac:dyDescent="0.2">
      <c r="A2203" t="s">
        <v>343</v>
      </c>
      <c r="B2203" s="2">
        <f>INDEX(Parameters!$B$6:$AL$59,MATCH(Inventories!$B$2184,Parameters!$A$6:$A$59,0),MATCH(Inventories!$A2203,Parameters!$B$4:$AL$4,0))</f>
        <v>0</v>
      </c>
      <c r="C2203" t="s">
        <v>338</v>
      </c>
      <c r="D2203" s="2"/>
      <c r="E2203" s="2"/>
      <c r="F2203" s="2"/>
      <c r="G2203" s="2"/>
      <c r="H2203" s="2"/>
      <c r="I2203" s="2"/>
      <c r="J2203" s="2"/>
      <c r="K2203" s="2"/>
      <c r="L2203" s="2"/>
    </row>
    <row r="2204" spans="1:12" customFormat="1" ht="16" x14ac:dyDescent="0.2">
      <c r="A2204" t="s">
        <v>344</v>
      </c>
      <c r="B2204" s="2">
        <f>INDEX(Parameters!$B$6:$AL$59,MATCH(Inventories!$B$2184,Parameters!$A$6:$A$59,0),MATCH(Inventories!$A2204,Parameters!$B$4:$AL$4,0))</f>
        <v>0</v>
      </c>
      <c r="C2204" t="s">
        <v>338</v>
      </c>
      <c r="D2204" s="2"/>
      <c r="E2204" s="2"/>
      <c r="F2204" s="2"/>
      <c r="G2204" s="2"/>
      <c r="H2204" s="2"/>
      <c r="I2204" s="2"/>
      <c r="J2204" s="2"/>
      <c r="K2204" s="2"/>
      <c r="L2204" s="2"/>
    </row>
    <row r="2205" spans="1:12" customFormat="1" ht="16" x14ac:dyDescent="0.2">
      <c r="A2205" t="s">
        <v>335</v>
      </c>
      <c r="B2205" s="2">
        <f>INDEX(Parameters!$B$6:$AL$59,MATCH(Inventories!$B$2184,Parameters!$A$6:$A$59,0),MATCH(Inventories!$A2205,Parameters!$B$4:$AL$4,0))</f>
        <v>0</v>
      </c>
      <c r="C2205" t="s">
        <v>338</v>
      </c>
      <c r="D2205" s="2"/>
      <c r="E2205" s="2"/>
      <c r="F2205" s="2"/>
      <c r="G2205" s="2"/>
      <c r="H2205" s="2"/>
      <c r="I2205" s="2"/>
      <c r="J2205" s="2"/>
      <c r="K2205" s="2"/>
      <c r="L2205" s="2"/>
    </row>
    <row r="2206" spans="1:12" customFormat="1" ht="16" x14ac:dyDescent="0.2">
      <c r="A2206" t="s">
        <v>336</v>
      </c>
      <c r="B2206" s="2">
        <f>INDEX(Parameters!$B$6:$AL$59,MATCH(Inventories!$B$2184,Parameters!$A$6:$A$59,0),MATCH(Inventories!$A2206,Parameters!$B$4:$AL$4,0))</f>
        <v>0</v>
      </c>
      <c r="C2206" t="s">
        <v>338</v>
      </c>
      <c r="D2206" s="2"/>
      <c r="E2206" s="2"/>
      <c r="F2206" s="2"/>
      <c r="G2206" s="2"/>
      <c r="H2206" s="2"/>
      <c r="I2206" s="2"/>
      <c r="J2206" s="2"/>
      <c r="K2206" s="2"/>
      <c r="L2206" s="2"/>
    </row>
    <row r="2207" spans="1:12" customFormat="1" ht="16" x14ac:dyDescent="0.2">
      <c r="A2207" t="s">
        <v>337</v>
      </c>
      <c r="B2207" s="2">
        <f>INDEX(Parameters!$B$6:$AL$59,MATCH(Inventories!$B$2184,Parameters!$A$6:$A$59,0),MATCH(Inventories!$A2207,Parameters!$B$4:$AL$4,0))</f>
        <v>0</v>
      </c>
      <c r="C2207" t="s">
        <v>338</v>
      </c>
      <c r="D2207" s="2"/>
      <c r="E2207" s="2"/>
      <c r="F2207" s="2"/>
      <c r="G2207" s="2"/>
      <c r="H2207" s="2"/>
      <c r="I2207" s="2"/>
      <c r="J2207" s="2"/>
      <c r="K2207" s="2"/>
      <c r="L2207" s="2"/>
    </row>
    <row r="2208" spans="1:12" customFormat="1" ht="16" x14ac:dyDescent="0.2">
      <c r="A2208" t="s">
        <v>324</v>
      </c>
      <c r="B2208" s="2">
        <f>INDEX(Parameters!$B$6:$AL$59,MATCH(Inventories!$B$2184,Parameters!$A$6:$A$59,0),MATCH(Inventories!$A2208,Parameters!$B$4:$AL$4,0))</f>
        <v>6700000</v>
      </c>
      <c r="C2208" t="s">
        <v>317</v>
      </c>
      <c r="D2208" s="2"/>
      <c r="E2208" s="2"/>
      <c r="F2208" s="2"/>
      <c r="G2208" s="2"/>
      <c r="H2208" s="2"/>
      <c r="I2208" s="2"/>
      <c r="J2208" s="2"/>
      <c r="K2208" s="2"/>
      <c r="L2208" s="2"/>
    </row>
    <row r="2209" spans="1:12" customFormat="1" ht="16" x14ac:dyDescent="0.2">
      <c r="A2209" t="s">
        <v>325</v>
      </c>
      <c r="B2209" s="2">
        <f>INDEX(Parameters!$B$6:$AL$59,MATCH(Inventories!$B$2184,Parameters!$A$6:$A$59,0),MATCH(Inventories!$A2209,Parameters!$B$4:$AL$4,0))</f>
        <v>3500000</v>
      </c>
      <c r="C2209" t="s">
        <v>317</v>
      </c>
      <c r="D2209" s="2"/>
      <c r="E2209" s="2"/>
      <c r="F2209" s="2"/>
      <c r="G2209" s="2"/>
      <c r="H2209" s="2"/>
      <c r="I2209" s="2"/>
      <c r="J2209" s="2"/>
      <c r="K2209" s="2"/>
      <c r="L2209" s="2"/>
    </row>
    <row r="2210" spans="1:12" customFormat="1" ht="16" x14ac:dyDescent="0.2">
      <c r="A2210" t="s">
        <v>326</v>
      </c>
      <c r="B2210" s="2">
        <f>INDEX(Parameters!$B$6:$AL$59,MATCH(Inventories!$B$2184,Parameters!$A$6:$A$59,0),MATCH(Inventories!$A2210,Parameters!$B$4:$AL$4,0))</f>
        <v>10000000</v>
      </c>
      <c r="C2210" t="s">
        <v>317</v>
      </c>
      <c r="D2210" s="2"/>
      <c r="E2210" s="2"/>
      <c r="F2210" s="2"/>
      <c r="G2210" s="2"/>
      <c r="H2210" s="2"/>
      <c r="I2210" s="2"/>
      <c r="J2210" s="2"/>
      <c r="K2210" s="2"/>
      <c r="L2210" s="2"/>
    </row>
    <row r="2211" spans="1:12" customFormat="1" ht="16" x14ac:dyDescent="0.2">
      <c r="A2211" t="s">
        <v>332</v>
      </c>
      <c r="B2211" s="2">
        <f>INDEX(Parameters!$B$6:$AL$59,MATCH(Inventories!$B$2184,Parameters!$A$6:$A$59,0),MATCH(Inventories!$A2211,Parameters!$B$4:$AL$4,0))</f>
        <v>0</v>
      </c>
      <c r="C2211" t="s">
        <v>8</v>
      </c>
      <c r="D2211" s="2"/>
      <c r="E2211" s="2"/>
      <c r="F2211" s="2"/>
      <c r="G2211" s="2"/>
      <c r="H2211" s="2"/>
      <c r="I2211" s="2"/>
      <c r="J2211" s="2"/>
      <c r="K2211" s="2"/>
      <c r="L2211" s="2"/>
    </row>
    <row r="2212" spans="1:12" customFormat="1" ht="16" x14ac:dyDescent="0.2">
      <c r="A2212" t="s">
        <v>333</v>
      </c>
      <c r="B2212" s="2">
        <f>INDEX(Parameters!$B$6:$AL$59,MATCH(Inventories!$B$2184,Parameters!$A$6:$A$59,0),MATCH(Inventories!$A2212,Parameters!$B$4:$AL$4,0))</f>
        <v>0</v>
      </c>
      <c r="C2212" t="s">
        <v>8</v>
      </c>
      <c r="D2212" s="2"/>
      <c r="E2212" s="2"/>
      <c r="F2212" s="2"/>
      <c r="G2212" s="2"/>
      <c r="H2212" s="2"/>
      <c r="I2212" s="2"/>
      <c r="J2212" s="2"/>
      <c r="K2212" s="2"/>
      <c r="L2212" s="2"/>
    </row>
    <row r="2213" spans="1:12" customFormat="1" ht="16" x14ac:dyDescent="0.2">
      <c r="A2213" t="s">
        <v>334</v>
      </c>
      <c r="B2213" s="2">
        <f>INDEX(Parameters!$B$6:$AL$59,MATCH(Inventories!$B$2184,Parameters!$A$6:$A$59,0),MATCH(Inventories!$A2213,Parameters!$B$4:$AL$4,0))</f>
        <v>0</v>
      </c>
      <c r="C2213" t="s">
        <v>8</v>
      </c>
      <c r="D2213" s="2"/>
      <c r="E2213" s="2"/>
      <c r="F2213" s="2"/>
      <c r="G2213" s="2"/>
      <c r="H2213" s="2"/>
      <c r="I2213" s="2"/>
      <c r="J2213" s="2"/>
      <c r="K2213" s="2"/>
      <c r="L2213" s="2"/>
    </row>
    <row r="2214" spans="1:12" customFormat="1" ht="16" x14ac:dyDescent="0.2">
      <c r="A2214" t="s">
        <v>348</v>
      </c>
      <c r="B2214" s="2">
        <f>INDEX(Parameters!$B$6:$AL$59,MATCH(Inventories!$B$2184,Parameters!$A$6:$A$59,0),MATCH(Inventories!$A2214,Parameters!$B$4:$AL$4,0))</f>
        <v>0</v>
      </c>
      <c r="C2214" t="s">
        <v>314</v>
      </c>
      <c r="D2214" s="2"/>
      <c r="E2214" s="2"/>
      <c r="F2214" s="2"/>
      <c r="G2214" s="2"/>
      <c r="H2214" s="2"/>
      <c r="I2214" s="2"/>
      <c r="J2214" s="2"/>
      <c r="K2214" s="2"/>
      <c r="L2214" s="2"/>
    </row>
    <row r="2215" spans="1:12" customFormat="1" ht="16" x14ac:dyDescent="0.2">
      <c r="A2215" t="s">
        <v>349</v>
      </c>
      <c r="B2215" s="2">
        <f>INDEX(Parameters!$B$6:$AL$59,MATCH(Inventories!$B$2184,Parameters!$A$6:$A$59,0),MATCH(Inventories!$A2215,Parameters!$B$4:$AL$4,0))</f>
        <v>0</v>
      </c>
      <c r="C2215" t="s">
        <v>314</v>
      </c>
      <c r="D2215" s="2"/>
      <c r="E2215" s="12"/>
      <c r="F2215" s="2"/>
      <c r="G2215" s="2"/>
      <c r="H2215" s="2"/>
      <c r="I2215" s="2"/>
      <c r="J2215" s="2"/>
      <c r="K2215" s="2"/>
      <c r="L2215" s="2"/>
    </row>
    <row r="2216" spans="1:12" customFormat="1" ht="16" x14ac:dyDescent="0.2">
      <c r="A2216" t="s">
        <v>350</v>
      </c>
      <c r="B2216" s="2">
        <f>INDEX(Parameters!$B$6:$AL$59,MATCH(Inventories!$B$2184,Parameters!$A$6:$A$59,0),MATCH(Inventories!$A2216,Parameters!$B$4:$AL$4,0))</f>
        <v>0</v>
      </c>
      <c r="C2216" t="s">
        <v>314</v>
      </c>
      <c r="D2216" s="2"/>
      <c r="E2216" s="2"/>
      <c r="F2216" s="2"/>
      <c r="G2216" s="2"/>
      <c r="H2216" s="2"/>
      <c r="I2216" s="2"/>
      <c r="J2216" s="2"/>
      <c r="K2216" s="2"/>
      <c r="L2216" s="2"/>
    </row>
    <row r="2217" spans="1:12" customFormat="1" ht="16" x14ac:dyDescent="0.2">
      <c r="A2217" t="s">
        <v>351</v>
      </c>
      <c r="B2217" s="2">
        <f>INDEX(Parameters!$B$6:$AL$59,MATCH(Inventories!$B$2184,Parameters!$A$6:$A$59,0),MATCH(Inventories!$A2217,Parameters!$B$4:$AL$4,0))</f>
        <v>0</v>
      </c>
      <c r="C2217" t="s">
        <v>8</v>
      </c>
      <c r="D2217" s="2"/>
      <c r="E2217" s="2"/>
      <c r="F2217" s="2"/>
      <c r="G2217" s="2"/>
      <c r="H2217" s="2"/>
      <c r="I2217" s="2"/>
      <c r="J2217" s="2"/>
      <c r="K2217" s="2"/>
      <c r="L2217" s="2"/>
    </row>
    <row r="2218" spans="1:12" customFormat="1" ht="16" x14ac:dyDescent="0.2">
      <c r="A2218" t="s">
        <v>352</v>
      </c>
      <c r="B2218" s="2">
        <f>INDEX(Parameters!$B$6:$AL$59,MATCH(Inventories!$B$2184,Parameters!$A$6:$A$59,0),MATCH(Inventories!$A2218,Parameters!$B$4:$AL$4,0))</f>
        <v>0</v>
      </c>
      <c r="C2218" t="s">
        <v>8</v>
      </c>
      <c r="D2218" s="2"/>
      <c r="E2218" s="2"/>
      <c r="F2218" s="2"/>
      <c r="G2218" s="2"/>
      <c r="H2218" s="2"/>
      <c r="I2218" s="2"/>
      <c r="J2218" s="2"/>
      <c r="K2218" s="2"/>
      <c r="L2218" s="2"/>
    </row>
    <row r="2219" spans="1:12" customFormat="1" ht="16" x14ac:dyDescent="0.2">
      <c r="A2219" t="s">
        <v>353</v>
      </c>
      <c r="B2219" s="2">
        <f>INDEX(Parameters!$B$6:$AL$59,MATCH(Inventories!$B$2184,Parameters!$A$6:$A$59,0),MATCH(Inventories!$A2219,Parameters!$B$4:$AL$4,0))</f>
        <v>0</v>
      </c>
      <c r="C2219" t="s">
        <v>8</v>
      </c>
      <c r="D2219" s="2"/>
      <c r="E2219" s="2"/>
      <c r="F2219" s="2"/>
      <c r="G2219" s="2"/>
      <c r="H2219" s="2"/>
      <c r="I2219" s="2"/>
      <c r="J2219" s="2"/>
      <c r="K2219" s="2"/>
      <c r="L2219" s="2"/>
    </row>
    <row r="2220" spans="1:12" customFormat="1" ht="16" x14ac:dyDescent="0.2">
      <c r="A2220" t="s">
        <v>367</v>
      </c>
      <c r="B2220" s="2">
        <f>INDEX(Parameters!$B$6:$AL$59,MATCH(Inventories!$B$2184,Parameters!$A$6:$A$59,0),MATCH(Inventories!$A2220,Parameters!$B$4:$AL$4,0))</f>
        <v>0</v>
      </c>
      <c r="C2220" t="s">
        <v>338</v>
      </c>
      <c r="D2220" s="2"/>
      <c r="E2220" s="2"/>
      <c r="F2220" s="2"/>
      <c r="G2220" s="2"/>
      <c r="H2220" s="2"/>
      <c r="I2220" s="2"/>
      <c r="J2220" s="2"/>
      <c r="K2220" s="2"/>
      <c r="L2220" s="2"/>
    </row>
    <row r="2221" spans="1:12" customFormat="1" ht="16" x14ac:dyDescent="0.2">
      <c r="A2221" t="s">
        <v>368</v>
      </c>
      <c r="B2221" s="2">
        <f>INDEX(Parameters!$B$6:$AL$59,MATCH(Inventories!$B$2184,Parameters!$A$6:$A$59,0),MATCH(Inventories!$A2221,Parameters!$B$4:$AL$4,0))</f>
        <v>0</v>
      </c>
      <c r="C2221" t="s">
        <v>338</v>
      </c>
      <c r="D2221" s="2"/>
      <c r="E2221" s="2"/>
      <c r="F2221" s="2"/>
      <c r="G2221" s="2"/>
      <c r="H2221" s="2"/>
      <c r="I2221" s="2"/>
      <c r="J2221" s="2"/>
      <c r="K2221" s="2"/>
      <c r="L2221" s="2"/>
    </row>
    <row r="2222" spans="1:12" customFormat="1" ht="16" x14ac:dyDescent="0.2">
      <c r="A2222" t="s">
        <v>369</v>
      </c>
      <c r="B2222" s="2">
        <f>INDEX(Parameters!$B$6:$AL$59,MATCH(Inventories!$B$2184,Parameters!$A$6:$A$59,0),MATCH(Inventories!$A2222,Parameters!$B$4:$AL$4,0))</f>
        <v>0</v>
      </c>
      <c r="C2222" t="s">
        <v>338</v>
      </c>
      <c r="D2222" s="2"/>
      <c r="E2222" s="2"/>
      <c r="F2222" s="2"/>
      <c r="G2222" s="2"/>
      <c r="H2222" s="2"/>
      <c r="I2222" s="2"/>
      <c r="J2222" s="2"/>
      <c r="K2222" s="2"/>
      <c r="L2222" s="2"/>
    </row>
    <row r="2223" spans="1:12" customFormat="1" ht="16" x14ac:dyDescent="0.2">
      <c r="A2223" t="s">
        <v>370</v>
      </c>
      <c r="B2223" s="2">
        <f>INDEX(Parameters!$B$6:$AL$59,MATCH(Inventories!$B$2184,Parameters!$A$6:$A$59,0),MATCH(Inventories!$A2223,Parameters!$B$4:$AL$4,0))</f>
        <v>0</v>
      </c>
      <c r="C2223" t="s">
        <v>338</v>
      </c>
      <c r="D2223" s="2"/>
      <c r="E2223" s="2"/>
      <c r="F2223" s="2"/>
      <c r="G2223" s="2"/>
      <c r="H2223" s="2"/>
      <c r="I2223" s="2"/>
      <c r="J2223" s="2"/>
      <c r="K2223" s="2"/>
      <c r="L2223" s="2"/>
    </row>
    <row r="2224" spans="1:12" customFormat="1" ht="16" x14ac:dyDescent="0.2">
      <c r="A2224" t="s">
        <v>371</v>
      </c>
      <c r="B2224" s="2">
        <f>INDEX(Parameters!$B$6:$AL$59,MATCH(Inventories!$B$2184,Parameters!$A$6:$A$59,0),MATCH(Inventories!$A2224,Parameters!$B$4:$AL$4,0))</f>
        <v>0</v>
      </c>
      <c r="C2224" t="s">
        <v>338</v>
      </c>
      <c r="D2224" s="2"/>
      <c r="E2224" s="2"/>
      <c r="F2224" s="2"/>
      <c r="G2224" s="2"/>
      <c r="H2224" s="2"/>
      <c r="I2224" s="2"/>
      <c r="J2224" s="2"/>
      <c r="K2224" s="2"/>
      <c r="L2224" s="2"/>
    </row>
    <row r="2225" spans="1:12" customFormat="1" ht="16" x14ac:dyDescent="0.2">
      <c r="A2225" t="s">
        <v>346</v>
      </c>
      <c r="B2225" s="12">
        <f>INDEX(Parameters!$B$6:$AL$59,MATCH(Inventories!$B$2184,Parameters!$A$6:$A$59,0),MATCH(Inventories!$A2225,Parameters!$B$4:$AL$4,0))</f>
        <v>0</v>
      </c>
      <c r="C2225" t="s">
        <v>347</v>
      </c>
      <c r="D2225" s="2"/>
      <c r="E2225" s="2"/>
      <c r="F2225" s="2"/>
      <c r="G2225" s="2"/>
      <c r="H2225" s="2"/>
      <c r="I2225" s="2"/>
      <c r="J2225" s="2"/>
      <c r="K2225" s="2"/>
      <c r="L2225" s="2"/>
    </row>
    <row r="2226" spans="1:12" customFormat="1" ht="16" x14ac:dyDescent="0.2">
      <c r="A2226" t="s">
        <v>345</v>
      </c>
      <c r="B2226" s="12">
        <f>INDEX(Parameters!$B$6:$AL$59,MATCH(Inventories!$B$2184,Parameters!$A$6:$A$59,0),MATCH(Inventories!$A2226,Parameters!$B$4:$AL$4,0))</f>
        <v>0</v>
      </c>
      <c r="C2226" t="s">
        <v>347</v>
      </c>
      <c r="D2226" s="2"/>
      <c r="E2226" s="2"/>
      <c r="F2226" s="2"/>
      <c r="G2226" s="2"/>
      <c r="H2226" s="2"/>
      <c r="I2226" s="2"/>
      <c r="J2226" s="2"/>
      <c r="K2226" s="2"/>
      <c r="L2226" s="2"/>
    </row>
    <row r="2227" spans="1:12" customFormat="1" ht="16" x14ac:dyDescent="0.2">
      <c r="A2227" s="1" t="s">
        <v>10</v>
      </c>
      <c r="B2227" s="2"/>
      <c r="C2227" s="2"/>
      <c r="D2227" s="2"/>
      <c r="E2227" s="2"/>
      <c r="F2227" s="2"/>
      <c r="G2227" s="2"/>
      <c r="H2227" s="2"/>
      <c r="I2227" s="2"/>
      <c r="J2227" s="2"/>
      <c r="K2227" s="2"/>
      <c r="L2227" s="2"/>
    </row>
    <row r="2228" spans="1:12" x14ac:dyDescent="0.2">
      <c r="A2228" s="17" t="s">
        <v>11</v>
      </c>
      <c r="B2228" s="17" t="s">
        <v>12</v>
      </c>
      <c r="C2228" s="17" t="s">
        <v>3</v>
      </c>
      <c r="D2228" s="17" t="s">
        <v>13</v>
      </c>
      <c r="E2228" s="17" t="s">
        <v>8</v>
      </c>
      <c r="F2228" s="17" t="s">
        <v>6</v>
      </c>
      <c r="G2228" s="17" t="s">
        <v>5</v>
      </c>
      <c r="H2228" s="17" t="s">
        <v>153</v>
      </c>
      <c r="I2228" s="17" t="s">
        <v>181</v>
      </c>
      <c r="J2228" s="17" t="s">
        <v>182</v>
      </c>
      <c r="K2228" s="17" t="s">
        <v>183</v>
      </c>
      <c r="L2228" s="17" t="s">
        <v>184</v>
      </c>
    </row>
    <row r="2229" spans="1:12" customFormat="1" ht="16" x14ac:dyDescent="0.2">
      <c r="A2229" s="2" t="str">
        <f>B2184</f>
        <v>electricity, used in container ship</v>
      </c>
      <c r="B2229" s="2">
        <v>1</v>
      </c>
      <c r="C2229" s="2" t="str">
        <f>B2185</f>
        <v>RER</v>
      </c>
      <c r="D2229" s="2"/>
      <c r="E2229" s="2" t="str">
        <f>B2189</f>
        <v>megajoule</v>
      </c>
      <c r="F2229" s="2" t="s">
        <v>19</v>
      </c>
      <c r="G2229" s="2" t="str">
        <f>B2187</f>
        <v>electricity, low voltage</v>
      </c>
      <c r="H2229" s="2"/>
      <c r="I2229" s="2"/>
      <c r="J2229" s="2"/>
      <c r="K2229" s="2"/>
      <c r="L2229" s="2"/>
    </row>
    <row r="2230" spans="1:12" customFormat="1" ht="16" x14ac:dyDescent="0.2">
      <c r="A2230" s="2" t="s">
        <v>141</v>
      </c>
      <c r="B2230" s="2">
        <f>1/3.6</f>
        <v>0.27777777777777779</v>
      </c>
      <c r="C2230" s="2" t="s">
        <v>18</v>
      </c>
      <c r="D2230" s="2"/>
      <c r="E2230" t="s">
        <v>142</v>
      </c>
      <c r="F2230" t="s">
        <v>23</v>
      </c>
      <c r="G2230" s="2" t="s">
        <v>143</v>
      </c>
      <c r="H2230" s="2"/>
      <c r="I2230" s="2"/>
      <c r="J2230" s="2"/>
      <c r="K2230" s="2"/>
      <c r="L2230" s="2"/>
    </row>
    <row r="2231" spans="1:12" customFormat="1" ht="16" x14ac:dyDescent="0.2">
      <c r="A2231" t="s">
        <v>191</v>
      </c>
      <c r="B2231" s="3">
        <f>(B2208/B2193)/(B2196/1000)</f>
        <v>3.2976498092777165E-4</v>
      </c>
      <c r="C2231" s="2" t="s">
        <v>114</v>
      </c>
      <c r="E2231" t="s">
        <v>142</v>
      </c>
      <c r="F2231" t="s">
        <v>23</v>
      </c>
      <c r="G2231" t="s">
        <v>192</v>
      </c>
      <c r="H2231" s="2"/>
      <c r="I2231">
        <v>5</v>
      </c>
      <c r="J2231" s="3">
        <f>B2231</f>
        <v>3.2976498092777165E-4</v>
      </c>
      <c r="K2231" s="3">
        <f>(B2209/B2195)/(B2198/1000)</f>
        <v>4.7879616963064289E-5</v>
      </c>
      <c r="L2231" s="3">
        <f>(B2210/B2194)/(B2197/1000)</f>
        <v>9.1199270405836752E-4</v>
      </c>
    </row>
    <row r="2232" spans="1:12" customFormat="1" ht="16" x14ac:dyDescent="0.2">
      <c r="A2232" s="2"/>
      <c r="B2232" s="2"/>
      <c r="C2232" s="2"/>
      <c r="D2232" s="2"/>
      <c r="E2232" s="2"/>
      <c r="F2232" s="2"/>
      <c r="G2232" s="2"/>
      <c r="H2232" s="2"/>
      <c r="I2232" s="2"/>
      <c r="J2232" s="2"/>
      <c r="K2232" s="2"/>
      <c r="L2232" s="2"/>
    </row>
    <row r="2233" spans="1:12" x14ac:dyDescent="0.2">
      <c r="A2233" s="17" t="s">
        <v>2</v>
      </c>
      <c r="B2233" s="17" t="s">
        <v>395</v>
      </c>
    </row>
    <row r="2234" spans="1:12" customFormat="1" ht="16" x14ac:dyDescent="0.2">
      <c r="A2234" s="2" t="s">
        <v>3</v>
      </c>
      <c r="B2234" s="2" t="s">
        <v>18</v>
      </c>
      <c r="C2234" s="2"/>
      <c r="D2234" s="2"/>
      <c r="E2234" s="2"/>
      <c r="F2234" s="2"/>
      <c r="G2234" s="2"/>
      <c r="H2234" s="2"/>
      <c r="I2234" s="2"/>
      <c r="J2234" s="2"/>
      <c r="K2234" s="2"/>
      <c r="L2234" s="2"/>
    </row>
    <row r="2235" spans="1:12" customFormat="1" ht="16" x14ac:dyDescent="0.2">
      <c r="A2235" s="2" t="s">
        <v>4</v>
      </c>
      <c r="B2235" s="2">
        <v>1</v>
      </c>
      <c r="C2235" s="2"/>
      <c r="D2235" s="2"/>
      <c r="E2235" s="2"/>
      <c r="F2235" s="2"/>
      <c r="G2235" s="2"/>
      <c r="H2235" s="2"/>
      <c r="I2235" s="2"/>
      <c r="J2235" s="2"/>
      <c r="K2235" s="2"/>
      <c r="L2235" s="2"/>
    </row>
    <row r="2236" spans="1:12" customFormat="1" ht="16" x14ac:dyDescent="0.2">
      <c r="A2236" s="2" t="s">
        <v>5</v>
      </c>
      <c r="B2236" s="2" t="s">
        <v>1</v>
      </c>
      <c r="C2236" s="2"/>
      <c r="D2236" s="2"/>
      <c r="E2236" s="2"/>
      <c r="F2236" s="2"/>
      <c r="G2236" s="2"/>
      <c r="H2236" s="2"/>
      <c r="I2236" s="2"/>
      <c r="J2236" s="2"/>
    </row>
    <row r="2237" spans="1:12" customFormat="1" ht="16" x14ac:dyDescent="0.2">
      <c r="A2237" s="2" t="s">
        <v>6</v>
      </c>
      <c r="B2237" s="2" t="s">
        <v>7</v>
      </c>
      <c r="C2237" s="2"/>
      <c r="D2237" s="2"/>
      <c r="E2237" s="2"/>
      <c r="F2237" s="2"/>
      <c r="G2237" s="2"/>
      <c r="H2237" s="2"/>
      <c r="I2237" s="2"/>
      <c r="J2237" s="2"/>
      <c r="K2237" s="2"/>
      <c r="L2237" s="2"/>
    </row>
    <row r="2238" spans="1:12" customFormat="1" ht="16" x14ac:dyDescent="0.2">
      <c r="A2238" s="2" t="s">
        <v>8</v>
      </c>
      <c r="B2238" s="2" t="s">
        <v>17</v>
      </c>
      <c r="C2238" s="2"/>
      <c r="D2238" s="2"/>
      <c r="E2238" s="2"/>
      <c r="F2238" s="2"/>
      <c r="G2238" s="2"/>
      <c r="H2238" s="2"/>
      <c r="I2238" s="2"/>
      <c r="J2238" s="2"/>
      <c r="K2238" s="2"/>
      <c r="L2238" s="2"/>
    </row>
    <row r="2239" spans="1:12" customFormat="1" ht="16" x14ac:dyDescent="0.2">
      <c r="A2239" t="s">
        <v>354</v>
      </c>
      <c r="B2239" s="2">
        <f>INDEX(Parameters!$B$6:$AL$59,MATCH(Inventories!$B$2233,Parameters!$A$6:$A$59,0),MATCH(Inventories!$A2239,Parameters!$B$4:$AL$4,0))</f>
        <v>3200</v>
      </c>
      <c r="C2239" t="s">
        <v>314</v>
      </c>
      <c r="D2239" s="2"/>
      <c r="E2239" s="2"/>
      <c r="F2239" s="2"/>
      <c r="G2239" s="2"/>
      <c r="H2239" s="2"/>
      <c r="I2239" s="2"/>
      <c r="J2239" s="2"/>
      <c r="K2239" s="2"/>
      <c r="L2239" s="2"/>
    </row>
    <row r="2240" spans="1:12" customFormat="1" ht="16" x14ac:dyDescent="0.2">
      <c r="A2240" t="s">
        <v>355</v>
      </c>
      <c r="B2240" s="2">
        <f>INDEX(Parameters!$B$6:$AL$59,MATCH(Inventories!$B$2233,Parameters!$A$6:$A$59,0),MATCH(Inventories!$A2240,Parameters!$B$4:$AL$4,0))</f>
        <v>2500</v>
      </c>
      <c r="C2240" t="s">
        <v>314</v>
      </c>
      <c r="D2240" s="2"/>
      <c r="E2240" s="2"/>
      <c r="F2240" s="2"/>
      <c r="G2240" s="2"/>
      <c r="H2240" s="2"/>
      <c r="I2240" s="2"/>
      <c r="J2240" s="2"/>
      <c r="K2240" s="2"/>
      <c r="L2240" s="2"/>
    </row>
    <row r="2241" spans="1:12" customFormat="1" ht="16" x14ac:dyDescent="0.2">
      <c r="A2241" t="s">
        <v>356</v>
      </c>
      <c r="B2241" s="2">
        <f>INDEX(Parameters!$B$6:$AL$59,MATCH(Inventories!$B$2233,Parameters!$A$6:$A$59,0),MATCH(Inventories!$A2241,Parameters!$B$4:$AL$4,0))</f>
        <v>5000</v>
      </c>
      <c r="C2241" t="s">
        <v>314</v>
      </c>
      <c r="D2241" s="2"/>
      <c r="E2241" s="2"/>
      <c r="F2241" s="2"/>
      <c r="G2241" s="2"/>
      <c r="H2241" s="2"/>
      <c r="I2241" s="2"/>
      <c r="J2241" s="2"/>
      <c r="K2241" s="2"/>
      <c r="L2241" s="2"/>
    </row>
    <row r="2242" spans="1:12" customFormat="1" ht="16" x14ac:dyDescent="0.2">
      <c r="A2242" t="s">
        <v>318</v>
      </c>
      <c r="B2242" s="24">
        <f>INDEX(Parameters!$B$6:$AL$59,MATCH(Inventories!$B$2233,Parameters!$A$6:$A$59,0),MATCH(Inventories!$A2242,Parameters!$B$4:$AL$4,0))</f>
        <v>4200000</v>
      </c>
      <c r="C2242" t="s">
        <v>315</v>
      </c>
      <c r="D2242" s="2"/>
      <c r="E2242" s="2"/>
      <c r="F2242" s="2"/>
      <c r="G2242" s="2"/>
      <c r="H2242" s="2"/>
      <c r="I2242" s="2"/>
      <c r="J2242" s="2"/>
      <c r="K2242" s="2"/>
      <c r="L2242" s="2"/>
    </row>
    <row r="2243" spans="1:12" customFormat="1" ht="16" x14ac:dyDescent="0.2">
      <c r="A2243" t="s">
        <v>319</v>
      </c>
      <c r="B2243" s="24">
        <f>INDEX(Parameters!$B$6:$AL$59,MATCH(Inventories!$B$2233,Parameters!$A$6:$A$59,0),MATCH(Inventories!$A2243,Parameters!$B$4:$AL$4,0))</f>
        <v>3000000</v>
      </c>
      <c r="C2243" t="s">
        <v>315</v>
      </c>
      <c r="D2243" s="2"/>
      <c r="E2243" s="2"/>
      <c r="F2243" s="2"/>
      <c r="G2243" s="2"/>
      <c r="H2243" s="2"/>
      <c r="I2243" s="2"/>
      <c r="J2243" s="2"/>
      <c r="K2243" s="2"/>
      <c r="L2243" s="2"/>
    </row>
    <row r="2244" spans="1:12" customFormat="1" ht="16" x14ac:dyDescent="0.2">
      <c r="A2244" t="s">
        <v>320</v>
      </c>
      <c r="B2244" s="24">
        <f>INDEX(Parameters!$B$6:$AL$59,MATCH(Inventories!$B$2233,Parameters!$A$6:$A$59,0),MATCH(Inventories!$A2244,Parameters!$B$4:$AL$4,0))</f>
        <v>10000000</v>
      </c>
      <c r="C2244" t="s">
        <v>315</v>
      </c>
      <c r="D2244" s="2"/>
      <c r="E2244" s="2"/>
      <c r="F2244" s="2"/>
      <c r="G2244" s="2"/>
      <c r="H2244" s="2"/>
      <c r="I2244" s="2"/>
      <c r="J2244" s="2"/>
      <c r="K2244" s="2"/>
      <c r="L2244" s="2"/>
    </row>
    <row r="2245" spans="1:12" customFormat="1" ht="16" x14ac:dyDescent="0.2">
      <c r="A2245" t="s">
        <v>321</v>
      </c>
      <c r="B2245" s="24">
        <f>INDEX(Parameters!$B$6:$AL$59,MATCH(Inventories!$B$2233,Parameters!$A$6:$A$59,0),MATCH(Inventories!$A2245,Parameters!$B$4:$AL$4,0))</f>
        <v>4837500</v>
      </c>
      <c r="C2245" t="s">
        <v>316</v>
      </c>
      <c r="D2245" s="2"/>
      <c r="E2245" s="2"/>
      <c r="F2245" s="2"/>
      <c r="G2245" s="2"/>
      <c r="H2245" s="2"/>
      <c r="I2245" s="2"/>
      <c r="J2245" s="2"/>
      <c r="K2245" s="2"/>
      <c r="L2245" s="2"/>
    </row>
    <row r="2246" spans="1:12" customFormat="1" ht="16" x14ac:dyDescent="0.2">
      <c r="A2246" t="s">
        <v>322</v>
      </c>
      <c r="B2246" s="24">
        <f>INDEX(Parameters!$B$6:$AL$59,MATCH(Inventories!$B$2233,Parameters!$A$6:$A$59,0),MATCH(Inventories!$A2246,Parameters!$B$4:$AL$4,0))</f>
        <v>3655000</v>
      </c>
      <c r="C2246" t="s">
        <v>316</v>
      </c>
      <c r="D2246" s="2"/>
      <c r="E2246" s="2"/>
      <c r="F2246" s="2"/>
      <c r="G2246" s="2"/>
      <c r="H2246" s="2"/>
      <c r="I2246" s="2"/>
      <c r="J2246" s="2"/>
      <c r="K2246" s="2"/>
      <c r="L2246" s="2"/>
    </row>
    <row r="2247" spans="1:12" customFormat="1" ht="16" x14ac:dyDescent="0.2">
      <c r="A2247" t="s">
        <v>323</v>
      </c>
      <c r="B2247" s="24">
        <f>INDEX(Parameters!$B$6:$AL$59,MATCH(Inventories!$B$2233,Parameters!$A$6:$A$59,0),MATCH(Inventories!$A2247,Parameters!$B$4:$AL$4,0))</f>
        <v>7310000</v>
      </c>
      <c r="C2247" t="s">
        <v>316</v>
      </c>
      <c r="D2247" s="2"/>
      <c r="E2247" s="2"/>
      <c r="F2247" s="2"/>
      <c r="G2247" s="2"/>
      <c r="H2247" s="2"/>
      <c r="I2247" s="2"/>
      <c r="J2247" s="2"/>
      <c r="K2247" s="2"/>
      <c r="L2247" s="2"/>
    </row>
    <row r="2248" spans="1:12" customFormat="1" ht="16" x14ac:dyDescent="0.2">
      <c r="A2248" t="s">
        <v>339</v>
      </c>
      <c r="B2248" s="2">
        <f>INDEX(Parameters!$B$6:$AL$59,MATCH(Inventories!$B$2233,Parameters!$A$6:$A$59,0),MATCH(Inventories!$A2248,Parameters!$B$4:$AL$4,0))</f>
        <v>0</v>
      </c>
      <c r="C2248" t="s">
        <v>338</v>
      </c>
      <c r="D2248" s="2"/>
      <c r="E2248" s="2"/>
      <c r="F2248" s="2"/>
      <c r="G2248" s="2"/>
      <c r="H2248" s="2"/>
      <c r="I2248" s="2"/>
      <c r="J2248" s="2"/>
      <c r="K2248" s="2"/>
      <c r="L2248" s="2"/>
    </row>
    <row r="2249" spans="1:12" customFormat="1" ht="16" x14ac:dyDescent="0.2">
      <c r="A2249" t="s">
        <v>340</v>
      </c>
      <c r="B2249" s="2">
        <f>INDEX(Parameters!$B$6:$AL$59,MATCH(Inventories!$B$2233,Parameters!$A$6:$A$59,0),MATCH(Inventories!$A2249,Parameters!$B$4:$AL$4,0))</f>
        <v>0</v>
      </c>
      <c r="C2249" t="s">
        <v>338</v>
      </c>
      <c r="D2249" s="2"/>
      <c r="E2249" s="2"/>
      <c r="F2249" s="2"/>
      <c r="G2249" s="2"/>
      <c r="H2249" s="2"/>
      <c r="I2249" s="2"/>
      <c r="J2249" s="2"/>
      <c r="K2249" s="2"/>
      <c r="L2249" s="2"/>
    </row>
    <row r="2250" spans="1:12" customFormat="1" ht="16" x14ac:dyDescent="0.2">
      <c r="A2250" t="s">
        <v>341</v>
      </c>
      <c r="B2250" s="2">
        <f>INDEX(Parameters!$B$6:$AL$59,MATCH(Inventories!$B$2233,Parameters!$A$6:$A$59,0),MATCH(Inventories!$A2250,Parameters!$B$4:$AL$4,0))</f>
        <v>0</v>
      </c>
      <c r="C2250" t="s">
        <v>338</v>
      </c>
      <c r="D2250" s="2"/>
      <c r="E2250" s="2"/>
      <c r="F2250" s="2"/>
      <c r="G2250" s="2"/>
      <c r="H2250" s="2"/>
      <c r="I2250" s="2"/>
      <c r="J2250" s="2"/>
      <c r="K2250" s="2"/>
      <c r="L2250" s="2"/>
    </row>
    <row r="2251" spans="1:12" customFormat="1" ht="16" x14ac:dyDescent="0.2">
      <c r="A2251" t="s">
        <v>342</v>
      </c>
      <c r="B2251" s="2">
        <f>INDEX(Parameters!$B$6:$AL$59,MATCH(Inventories!$B$2233,Parameters!$A$6:$A$59,0),MATCH(Inventories!$A2251,Parameters!$B$4:$AL$4,0))</f>
        <v>0</v>
      </c>
      <c r="C2251" t="s">
        <v>338</v>
      </c>
      <c r="D2251" s="2"/>
      <c r="E2251" s="2"/>
      <c r="F2251" s="2"/>
      <c r="G2251" s="2"/>
      <c r="H2251" s="2"/>
      <c r="I2251" s="2"/>
      <c r="J2251" s="2"/>
      <c r="K2251" s="2"/>
      <c r="L2251" s="2"/>
    </row>
    <row r="2252" spans="1:12" customFormat="1" ht="16" x14ac:dyDescent="0.2">
      <c r="A2252" t="s">
        <v>343</v>
      </c>
      <c r="B2252" s="2">
        <f>INDEX(Parameters!$B$6:$AL$59,MATCH(Inventories!$B$2233,Parameters!$A$6:$A$59,0),MATCH(Inventories!$A2252,Parameters!$B$4:$AL$4,0))</f>
        <v>0</v>
      </c>
      <c r="C2252" t="s">
        <v>338</v>
      </c>
      <c r="D2252" s="2"/>
      <c r="E2252" s="2"/>
      <c r="F2252" s="2"/>
      <c r="G2252" s="2"/>
      <c r="H2252" s="2"/>
      <c r="I2252" s="2"/>
      <c r="J2252" s="2"/>
      <c r="K2252" s="2"/>
      <c r="L2252" s="2"/>
    </row>
    <row r="2253" spans="1:12" customFormat="1" ht="16" x14ac:dyDescent="0.2">
      <c r="A2253" t="s">
        <v>344</v>
      </c>
      <c r="B2253" s="2">
        <f>INDEX(Parameters!$B$6:$AL$59,MATCH(Inventories!$B$2233,Parameters!$A$6:$A$59,0),MATCH(Inventories!$A2253,Parameters!$B$4:$AL$4,0))</f>
        <v>0</v>
      </c>
      <c r="C2253" t="s">
        <v>338</v>
      </c>
      <c r="D2253" s="2"/>
      <c r="E2253" s="2"/>
      <c r="F2253" s="2"/>
      <c r="G2253" s="2"/>
      <c r="H2253" s="2"/>
      <c r="I2253" s="2"/>
      <c r="J2253" s="2"/>
      <c r="K2253" s="2"/>
      <c r="L2253" s="2"/>
    </row>
    <row r="2254" spans="1:12" customFormat="1" ht="16" x14ac:dyDescent="0.2">
      <c r="A2254" t="s">
        <v>335</v>
      </c>
      <c r="B2254" s="2">
        <f>INDEX(Parameters!$B$6:$AL$59,MATCH(Inventories!$B$2233,Parameters!$A$6:$A$59,0),MATCH(Inventories!$A2254,Parameters!$B$4:$AL$4,0))</f>
        <v>201000</v>
      </c>
      <c r="C2254" t="s">
        <v>338</v>
      </c>
      <c r="D2254" s="2"/>
      <c r="E2254" s="2"/>
      <c r="F2254" s="2"/>
      <c r="G2254" s="2"/>
      <c r="H2254" s="2"/>
      <c r="I2254" s="2"/>
      <c r="J2254" s="2"/>
      <c r="K2254" s="2"/>
      <c r="L2254" s="2"/>
    </row>
    <row r="2255" spans="1:12" customFormat="1" ht="16" x14ac:dyDescent="0.2">
      <c r="A2255" t="s">
        <v>336</v>
      </c>
      <c r="B2255" s="2">
        <f>INDEX(Parameters!$B$6:$AL$59,MATCH(Inventories!$B$2233,Parameters!$A$6:$A$59,0),MATCH(Inventories!$A2255,Parameters!$B$4:$AL$4,0))</f>
        <v>105000</v>
      </c>
      <c r="C2255" t="s">
        <v>338</v>
      </c>
      <c r="D2255" s="2"/>
      <c r="E2255" s="2"/>
      <c r="F2255" s="2"/>
      <c r="G2255" s="2"/>
      <c r="H2255" s="2"/>
      <c r="I2255" s="2"/>
      <c r="J2255" s="2"/>
      <c r="K2255" s="2"/>
      <c r="L2255" s="2"/>
    </row>
    <row r="2256" spans="1:12" customFormat="1" ht="16" x14ac:dyDescent="0.2">
      <c r="A2256" t="s">
        <v>337</v>
      </c>
      <c r="B2256" s="2">
        <f>INDEX(Parameters!$B$6:$AL$59,MATCH(Inventories!$B$2233,Parameters!$A$6:$A$59,0),MATCH(Inventories!$A2256,Parameters!$B$4:$AL$4,0))</f>
        <v>300000</v>
      </c>
      <c r="C2256" t="s">
        <v>338</v>
      </c>
      <c r="D2256" s="2"/>
      <c r="E2256" s="2"/>
      <c r="F2256" s="2"/>
      <c r="G2256" s="2"/>
      <c r="H2256" s="2"/>
      <c r="I2256" s="2"/>
      <c r="J2256" s="2"/>
      <c r="K2256" s="2"/>
      <c r="L2256" s="2"/>
    </row>
    <row r="2257" spans="1:12" customFormat="1" ht="16" x14ac:dyDescent="0.2">
      <c r="A2257" t="s">
        <v>324</v>
      </c>
      <c r="B2257" s="2">
        <f>INDEX(Parameters!$B$6:$AL$59,MATCH(Inventories!$B$2233,Parameters!$A$6:$A$59,0),MATCH(Inventories!$A2257,Parameters!$B$4:$AL$4,0))</f>
        <v>670000</v>
      </c>
      <c r="C2257" t="s">
        <v>317</v>
      </c>
      <c r="D2257" s="2"/>
      <c r="E2257" s="2"/>
      <c r="F2257" s="2"/>
      <c r="G2257" s="2"/>
      <c r="H2257" s="2"/>
      <c r="I2257" s="2"/>
      <c r="J2257" s="2"/>
      <c r="K2257" s="2"/>
      <c r="L2257" s="2"/>
    </row>
    <row r="2258" spans="1:12" customFormat="1" ht="16" x14ac:dyDescent="0.2">
      <c r="A2258" t="s">
        <v>325</v>
      </c>
      <c r="B2258" s="2">
        <f>INDEX(Parameters!$B$6:$AL$59,MATCH(Inventories!$B$2233,Parameters!$A$6:$A$59,0),MATCH(Inventories!$A2258,Parameters!$B$4:$AL$4,0))</f>
        <v>350000</v>
      </c>
      <c r="C2258" t="s">
        <v>317</v>
      </c>
      <c r="D2258" s="2"/>
      <c r="E2258" s="2"/>
      <c r="F2258" s="2"/>
      <c r="G2258" s="2"/>
      <c r="H2258" s="2"/>
      <c r="I2258" s="2"/>
      <c r="J2258" s="2"/>
      <c r="K2258" s="2"/>
      <c r="L2258" s="2"/>
    </row>
    <row r="2259" spans="1:12" customFormat="1" ht="16" x14ac:dyDescent="0.2">
      <c r="A2259" t="s">
        <v>326</v>
      </c>
      <c r="B2259" s="2">
        <f>INDEX(Parameters!$B$6:$AL$59,MATCH(Inventories!$B$2233,Parameters!$A$6:$A$59,0),MATCH(Inventories!$A2259,Parameters!$B$4:$AL$4,0))</f>
        <v>1000000</v>
      </c>
      <c r="C2259" t="s">
        <v>317</v>
      </c>
      <c r="D2259" s="2"/>
      <c r="E2259" s="2"/>
      <c r="F2259" s="2"/>
      <c r="G2259" s="2"/>
      <c r="H2259" s="2"/>
      <c r="I2259" s="2"/>
      <c r="J2259" s="2"/>
      <c r="K2259" s="2"/>
      <c r="L2259" s="2"/>
    </row>
    <row r="2260" spans="1:12" customFormat="1" ht="16" x14ac:dyDescent="0.2">
      <c r="A2260" t="s">
        <v>332</v>
      </c>
      <c r="B2260" s="2">
        <f>INDEX(Parameters!$B$6:$AL$59,MATCH(Inventories!$B$2233,Parameters!$A$6:$A$59,0),MATCH(Inventories!$A2260,Parameters!$B$4:$AL$4,0))</f>
        <v>0</v>
      </c>
      <c r="C2260" t="s">
        <v>8</v>
      </c>
      <c r="D2260" s="2"/>
      <c r="E2260" s="2"/>
      <c r="F2260" s="2"/>
      <c r="G2260" s="2"/>
      <c r="H2260" s="2"/>
      <c r="I2260" s="2"/>
      <c r="J2260" s="2"/>
      <c r="K2260" s="2"/>
      <c r="L2260" s="2"/>
    </row>
    <row r="2261" spans="1:12" customFormat="1" ht="16" x14ac:dyDescent="0.2">
      <c r="A2261" t="s">
        <v>333</v>
      </c>
      <c r="B2261" s="2">
        <f>INDEX(Parameters!$B$6:$AL$59,MATCH(Inventories!$B$2233,Parameters!$A$6:$A$59,0),MATCH(Inventories!$A2261,Parameters!$B$4:$AL$4,0))</f>
        <v>0</v>
      </c>
      <c r="C2261" t="s">
        <v>8</v>
      </c>
      <c r="D2261" s="2"/>
      <c r="E2261" s="2"/>
      <c r="F2261" s="2"/>
      <c r="G2261" s="2"/>
      <c r="H2261" s="2"/>
      <c r="I2261" s="2"/>
      <c r="J2261" s="2"/>
      <c r="K2261" s="2"/>
      <c r="L2261" s="2"/>
    </row>
    <row r="2262" spans="1:12" customFormat="1" ht="16" x14ac:dyDescent="0.2">
      <c r="A2262" t="s">
        <v>334</v>
      </c>
      <c r="B2262" s="2">
        <f>INDEX(Parameters!$B$6:$AL$59,MATCH(Inventories!$B$2233,Parameters!$A$6:$A$59,0),MATCH(Inventories!$A2262,Parameters!$B$4:$AL$4,0))</f>
        <v>0</v>
      </c>
      <c r="C2262" t="s">
        <v>8</v>
      </c>
      <c r="D2262" s="2"/>
      <c r="E2262" s="2"/>
      <c r="F2262" s="2"/>
      <c r="G2262" s="2"/>
      <c r="H2262" s="2"/>
      <c r="I2262" s="2"/>
      <c r="J2262" s="2"/>
      <c r="K2262" s="2"/>
      <c r="L2262" s="2"/>
    </row>
    <row r="2263" spans="1:12" customFormat="1" ht="16" x14ac:dyDescent="0.2">
      <c r="A2263" t="s">
        <v>348</v>
      </c>
      <c r="B2263" s="2">
        <f>INDEX(Parameters!$B$6:$AL$59,MATCH(Inventories!$B$2233,Parameters!$A$6:$A$59,0),MATCH(Inventories!$A2263,Parameters!$B$4:$AL$4,0))</f>
        <v>1600</v>
      </c>
      <c r="C2263" t="s">
        <v>314</v>
      </c>
      <c r="D2263" s="2"/>
      <c r="E2263" s="2"/>
      <c r="F2263" s="2"/>
      <c r="G2263" s="2"/>
      <c r="H2263" s="2"/>
      <c r="I2263" s="2"/>
      <c r="J2263" s="2"/>
      <c r="K2263" s="2"/>
      <c r="L2263" s="2"/>
    </row>
    <row r="2264" spans="1:12" customFormat="1" ht="16" x14ac:dyDescent="0.2">
      <c r="A2264" t="s">
        <v>349</v>
      </c>
      <c r="B2264" s="2">
        <f>INDEX(Parameters!$B$6:$AL$59,MATCH(Inventories!$B$2233,Parameters!$A$6:$A$59,0),MATCH(Inventories!$A2264,Parameters!$B$4:$AL$4,0))</f>
        <v>1250</v>
      </c>
      <c r="C2264" t="s">
        <v>314</v>
      </c>
      <c r="D2264" s="2"/>
      <c r="E2264" s="12"/>
      <c r="F2264" s="2"/>
      <c r="G2264" s="2"/>
      <c r="H2264" s="2"/>
      <c r="I2264" s="2"/>
      <c r="J2264" s="2"/>
      <c r="K2264" s="2"/>
      <c r="L2264" s="2"/>
    </row>
    <row r="2265" spans="1:12" customFormat="1" ht="16" x14ac:dyDescent="0.2">
      <c r="A2265" t="s">
        <v>350</v>
      </c>
      <c r="B2265" s="2">
        <f>INDEX(Parameters!$B$6:$AL$59,MATCH(Inventories!$B$2233,Parameters!$A$6:$A$59,0),MATCH(Inventories!$A2265,Parameters!$B$4:$AL$4,0))</f>
        <v>2500</v>
      </c>
      <c r="C2265" t="s">
        <v>314</v>
      </c>
      <c r="D2265" s="2"/>
      <c r="E2265" s="2"/>
      <c r="F2265" s="2"/>
      <c r="G2265" s="2"/>
      <c r="H2265" s="2"/>
      <c r="I2265" s="2"/>
      <c r="J2265" s="2"/>
      <c r="K2265" s="2"/>
      <c r="L2265" s="2"/>
    </row>
    <row r="2266" spans="1:12" customFormat="1" ht="16" x14ac:dyDescent="0.2">
      <c r="A2266" t="s">
        <v>351</v>
      </c>
      <c r="B2266" s="2">
        <f>INDEX(Parameters!$B$6:$AL$59,MATCH(Inventories!$B$2233,Parameters!$A$6:$A$59,0),MATCH(Inventories!$A2266,Parameters!$B$4:$AL$4,0))</f>
        <v>0</v>
      </c>
      <c r="C2266" t="s">
        <v>8</v>
      </c>
      <c r="D2266" s="2"/>
      <c r="E2266" s="2"/>
      <c r="F2266" s="2"/>
      <c r="G2266" s="2"/>
      <c r="H2266" s="2"/>
      <c r="I2266" s="2"/>
      <c r="J2266" s="2"/>
      <c r="K2266" s="2"/>
      <c r="L2266" s="2"/>
    </row>
    <row r="2267" spans="1:12" customFormat="1" ht="16" x14ac:dyDescent="0.2">
      <c r="A2267" t="s">
        <v>352</v>
      </c>
      <c r="B2267" s="2">
        <f>INDEX(Parameters!$B$6:$AL$59,MATCH(Inventories!$B$2233,Parameters!$A$6:$A$59,0),MATCH(Inventories!$A2267,Parameters!$B$4:$AL$4,0))</f>
        <v>0</v>
      </c>
      <c r="C2267" t="s">
        <v>8</v>
      </c>
      <c r="D2267" s="2"/>
      <c r="E2267" s="2"/>
      <c r="F2267" s="2"/>
      <c r="G2267" s="2"/>
      <c r="H2267" s="2"/>
      <c r="I2267" s="2"/>
      <c r="J2267" s="2"/>
      <c r="K2267" s="2"/>
      <c r="L2267" s="2"/>
    </row>
    <row r="2268" spans="1:12" customFormat="1" ht="16" x14ac:dyDescent="0.2">
      <c r="A2268" t="s">
        <v>353</v>
      </c>
      <c r="B2268" s="2">
        <f>INDEX(Parameters!$B$6:$AL$59,MATCH(Inventories!$B$2233,Parameters!$A$6:$A$59,0),MATCH(Inventories!$A2268,Parameters!$B$4:$AL$4,0))</f>
        <v>0</v>
      </c>
      <c r="C2268" t="s">
        <v>8</v>
      </c>
      <c r="D2268" s="2"/>
      <c r="E2268" s="2"/>
      <c r="F2268" s="2"/>
      <c r="G2268" s="2"/>
      <c r="H2268" s="2"/>
      <c r="I2268" s="2"/>
      <c r="J2268" s="2"/>
      <c r="K2268" s="2"/>
      <c r="L2268" s="2"/>
    </row>
    <row r="2269" spans="1:12" customFormat="1" ht="16" x14ac:dyDescent="0.2">
      <c r="A2269" t="s">
        <v>367</v>
      </c>
      <c r="B2269" s="2">
        <f>INDEX(Parameters!$B$6:$AL$59,MATCH(Inventories!$B$2233,Parameters!$A$6:$A$59,0),MATCH(Inventories!$A2269,Parameters!$B$4:$AL$4,0))</f>
        <v>0</v>
      </c>
      <c r="C2269" t="s">
        <v>338</v>
      </c>
      <c r="D2269" s="2"/>
      <c r="E2269" s="2"/>
      <c r="F2269" s="2"/>
      <c r="G2269" s="2"/>
      <c r="H2269" s="2"/>
      <c r="I2269" s="2"/>
      <c r="J2269" s="2"/>
      <c r="K2269" s="2"/>
      <c r="L2269" s="2"/>
    </row>
    <row r="2270" spans="1:12" customFormat="1" ht="16" x14ac:dyDescent="0.2">
      <c r="A2270" t="s">
        <v>368</v>
      </c>
      <c r="B2270" s="2">
        <f>INDEX(Parameters!$B$6:$AL$59,MATCH(Inventories!$B$2233,Parameters!$A$6:$A$59,0),MATCH(Inventories!$A2270,Parameters!$B$4:$AL$4,0))</f>
        <v>0</v>
      </c>
      <c r="C2270" t="s">
        <v>338</v>
      </c>
      <c r="D2270" s="2"/>
      <c r="E2270" s="2"/>
      <c r="F2270" s="2"/>
      <c r="G2270" s="2"/>
      <c r="H2270" s="2"/>
      <c r="I2270" s="2"/>
      <c r="J2270" s="2"/>
      <c r="K2270" s="2"/>
      <c r="L2270" s="2"/>
    </row>
    <row r="2271" spans="1:12" customFormat="1" ht="16" x14ac:dyDescent="0.2">
      <c r="A2271" t="s">
        <v>369</v>
      </c>
      <c r="B2271" s="2">
        <f>INDEX(Parameters!$B$6:$AL$59,MATCH(Inventories!$B$2233,Parameters!$A$6:$A$59,0),MATCH(Inventories!$A2271,Parameters!$B$4:$AL$4,0))</f>
        <v>0</v>
      </c>
      <c r="C2271" t="s">
        <v>338</v>
      </c>
      <c r="D2271" s="2"/>
      <c r="E2271" s="2"/>
      <c r="F2271" s="2"/>
      <c r="G2271" s="2"/>
      <c r="H2271" s="2"/>
      <c r="I2271" s="2"/>
      <c r="J2271" s="2"/>
      <c r="K2271" s="2"/>
      <c r="L2271" s="2"/>
    </row>
    <row r="2272" spans="1:12" customFormat="1" ht="16" x14ac:dyDescent="0.2">
      <c r="A2272" t="s">
        <v>370</v>
      </c>
      <c r="B2272" s="2">
        <f>INDEX(Parameters!$B$6:$AL$59,MATCH(Inventories!$B$2233,Parameters!$A$6:$A$59,0),MATCH(Inventories!$A2272,Parameters!$B$4:$AL$4,0))</f>
        <v>0</v>
      </c>
      <c r="C2272" t="s">
        <v>338</v>
      </c>
      <c r="D2272" s="2"/>
      <c r="E2272" s="2"/>
      <c r="F2272" s="2"/>
      <c r="G2272" s="2"/>
      <c r="H2272" s="2"/>
      <c r="I2272" s="2"/>
      <c r="J2272" s="2"/>
      <c r="K2272" s="2"/>
      <c r="L2272" s="2"/>
    </row>
    <row r="2273" spans="1:15" customFormat="1" ht="16" x14ac:dyDescent="0.2">
      <c r="A2273" t="s">
        <v>371</v>
      </c>
      <c r="B2273" s="2">
        <f>INDEX(Parameters!$B$6:$AL$59,MATCH(Inventories!$B$2233,Parameters!$A$6:$A$59,0),MATCH(Inventories!$A2273,Parameters!$B$4:$AL$4,0))</f>
        <v>0</v>
      </c>
      <c r="C2273" t="s">
        <v>338</v>
      </c>
      <c r="D2273" s="2"/>
      <c r="E2273" s="2"/>
      <c r="F2273" s="2"/>
      <c r="G2273" s="2"/>
      <c r="H2273" s="2"/>
      <c r="I2273" s="2"/>
      <c r="J2273" s="2"/>
      <c r="K2273" s="2"/>
      <c r="L2273" s="2"/>
    </row>
    <row r="2274" spans="1:15" customFormat="1" ht="16" x14ac:dyDescent="0.2">
      <c r="A2274" t="s">
        <v>346</v>
      </c>
      <c r="B2274" s="12">
        <f>INDEX(Parameters!$B$6:$AL$59,MATCH(Inventories!$B$2233,Parameters!$A$6:$A$59,0),MATCH(Inventories!$A2274,Parameters!$B$4:$AL$4,0))</f>
        <v>0</v>
      </c>
      <c r="C2274" t="s">
        <v>347</v>
      </c>
      <c r="D2274" s="2"/>
      <c r="E2274" s="2"/>
      <c r="F2274" s="2"/>
      <c r="G2274" s="2"/>
      <c r="H2274" s="2"/>
      <c r="I2274" s="2"/>
      <c r="J2274" s="2"/>
      <c r="K2274" s="2"/>
      <c r="L2274" s="2"/>
    </row>
    <row r="2275" spans="1:15" customFormat="1" ht="16" x14ac:dyDescent="0.2">
      <c r="A2275" t="s">
        <v>345</v>
      </c>
      <c r="B2275" s="12">
        <f>INDEX(Parameters!$B$6:$AL$59,MATCH(Inventories!$B$2233,Parameters!$A$6:$A$59,0),MATCH(Inventories!$A2275,Parameters!$B$4:$AL$4,0))</f>
        <v>0</v>
      </c>
      <c r="C2275" t="s">
        <v>347</v>
      </c>
      <c r="D2275" s="2"/>
      <c r="E2275" s="2"/>
      <c r="F2275" s="2"/>
      <c r="G2275" s="2"/>
      <c r="H2275" s="2"/>
      <c r="I2275" s="2"/>
      <c r="J2275" s="2"/>
      <c r="K2275" s="2"/>
      <c r="L2275" s="2"/>
    </row>
    <row r="2276" spans="1:15" customFormat="1" ht="16" x14ac:dyDescent="0.2">
      <c r="A2276" s="1" t="s">
        <v>10</v>
      </c>
      <c r="B2276" s="2"/>
      <c r="C2276" s="2"/>
      <c r="D2276" s="2"/>
      <c r="E2276" s="2"/>
      <c r="F2276" s="2"/>
      <c r="G2276" s="2"/>
      <c r="H2276" s="2"/>
      <c r="I2276" s="2"/>
      <c r="J2276" s="2"/>
      <c r="K2276" s="2"/>
      <c r="L2276" s="2"/>
    </row>
    <row r="2277" spans="1:15" x14ac:dyDescent="0.2">
      <c r="A2277" s="17" t="s">
        <v>11</v>
      </c>
      <c r="B2277" s="17" t="s">
        <v>12</v>
      </c>
      <c r="C2277" s="17" t="s">
        <v>3</v>
      </c>
      <c r="D2277" s="17" t="s">
        <v>13</v>
      </c>
      <c r="E2277" s="17" t="s">
        <v>8</v>
      </c>
      <c r="F2277" s="17" t="s">
        <v>6</v>
      </c>
      <c r="G2277" s="17" t="s">
        <v>5</v>
      </c>
      <c r="H2277" s="17" t="s">
        <v>153</v>
      </c>
      <c r="I2277" s="17" t="s">
        <v>181</v>
      </c>
      <c r="J2277" s="17" t="s">
        <v>182</v>
      </c>
      <c r="K2277" s="17" t="s">
        <v>183</v>
      </c>
      <c r="L2277" s="17" t="s">
        <v>184</v>
      </c>
    </row>
    <row r="2278" spans="1:15" customFormat="1" ht="16" x14ac:dyDescent="0.2">
      <c r="A2278" s="2" t="str">
        <f>B2233</f>
        <v>hydrogen, used in a fuel cell in container ship</v>
      </c>
      <c r="B2278" s="2">
        <v>1</v>
      </c>
      <c r="C2278" s="2" t="str">
        <f>B2234</f>
        <v>RER</v>
      </c>
      <c r="D2278" s="2"/>
      <c r="E2278" s="2" t="str">
        <f>B2238</f>
        <v>megajoule</v>
      </c>
      <c r="F2278" s="2" t="s">
        <v>19</v>
      </c>
      <c r="G2278" s="2" t="str">
        <f>B2236</f>
        <v>heat</v>
      </c>
      <c r="H2278" s="2"/>
      <c r="I2278" s="2"/>
      <c r="J2278" s="2"/>
      <c r="K2278" s="2"/>
      <c r="L2278" s="2"/>
    </row>
    <row r="2279" spans="1:15" s="4" customFormat="1" ht="16" x14ac:dyDescent="0.2">
      <c r="A2279" s="2" t="s">
        <v>160</v>
      </c>
      <c r="B2279" s="11">
        <f>1/120</f>
        <v>8.3333333333333332E-3</v>
      </c>
      <c r="C2279" s="4" t="s">
        <v>18</v>
      </c>
      <c r="E2279" s="4" t="s">
        <v>9</v>
      </c>
      <c r="F2279" s="4" t="s">
        <v>23</v>
      </c>
      <c r="G2279" s="2" t="s">
        <v>161</v>
      </c>
      <c r="L2279" s="6"/>
      <c r="M2279"/>
      <c r="O2279" s="5"/>
    </row>
    <row r="2280" spans="1:15" customFormat="1" ht="16" x14ac:dyDescent="0.2">
      <c r="A2280" s="14" t="s">
        <v>113</v>
      </c>
      <c r="B2280" s="16">
        <f>(B2263/B2242)/(B2245/1000)</f>
        <v>7.8749846191706662E-8</v>
      </c>
      <c r="C2280" t="s">
        <v>114</v>
      </c>
      <c r="E2280" t="s">
        <v>8</v>
      </c>
      <c r="F2280" t="s">
        <v>23</v>
      </c>
      <c r="G2280" t="s">
        <v>115</v>
      </c>
      <c r="H2280" s="2"/>
      <c r="I2280" s="15">
        <v>5</v>
      </c>
      <c r="J2280">
        <f>B2280</f>
        <v>7.8749846191706662E-8</v>
      </c>
      <c r="K2280" s="16">
        <f>(B2264/B2244)/(B2247/1000)</f>
        <v>1.709986320109439E-8</v>
      </c>
      <c r="L2280" s="16">
        <f>(B2265/B2243)/(B2246/1000)</f>
        <v>2.2799817601459189E-7</v>
      </c>
    </row>
    <row r="2281" spans="1:15" customFormat="1" ht="16" x14ac:dyDescent="0.2">
      <c r="A2281" t="s">
        <v>196</v>
      </c>
      <c r="B2281" s="16">
        <f>(B2254/B2242)/(B2245/1000)</f>
        <v>9.8929494278331488E-6</v>
      </c>
      <c r="C2281" t="s">
        <v>18</v>
      </c>
      <c r="E2281" t="s">
        <v>9</v>
      </c>
      <c r="F2281" t="s">
        <v>23</v>
      </c>
      <c r="G2281" t="s">
        <v>197</v>
      </c>
      <c r="H2281" s="2"/>
      <c r="I2281">
        <v>5</v>
      </c>
      <c r="J2281">
        <f>B2281</f>
        <v>9.8929494278331488E-6</v>
      </c>
      <c r="K2281" s="16">
        <f>(B2255/B2244)/(B2247/1000)</f>
        <v>1.436388508891929E-6</v>
      </c>
      <c r="L2281" s="16">
        <f>(B2256/B2243)/(B2246/1000)</f>
        <v>2.7359781121751028E-5</v>
      </c>
    </row>
    <row r="2282" spans="1:15" customFormat="1" ht="16" x14ac:dyDescent="0.2">
      <c r="A2282" t="s">
        <v>191</v>
      </c>
      <c r="B2282" s="3">
        <f>(B2257/B2242)/(B2245/1000)</f>
        <v>3.2976498092777158E-5</v>
      </c>
      <c r="C2282" s="2" t="s">
        <v>114</v>
      </c>
      <c r="E2282" t="s">
        <v>142</v>
      </c>
      <c r="F2282" t="s">
        <v>23</v>
      </c>
      <c r="G2282" t="s">
        <v>192</v>
      </c>
      <c r="H2282" s="2"/>
      <c r="I2282">
        <v>5</v>
      </c>
      <c r="J2282" s="3">
        <f>B2282</f>
        <v>3.2976498092777158E-5</v>
      </c>
      <c r="K2282" s="3">
        <f>(B2258/B2244)/(B2247/1000)</f>
        <v>4.78796169630643E-6</v>
      </c>
      <c r="L2282" s="3">
        <f>(B2259/B2243)/(B2246/1000)</f>
        <v>9.1199270405836752E-5</v>
      </c>
    </row>
    <row r="2283" spans="1:15" customFormat="1" ht="16" x14ac:dyDescent="0.2">
      <c r="A2283" t="s">
        <v>98</v>
      </c>
      <c r="B2283" s="3">
        <f>B2279*9/1000</f>
        <v>7.4999999999999993E-5</v>
      </c>
      <c r="C2283" s="2"/>
      <c r="D2283" t="s">
        <v>117</v>
      </c>
      <c r="E2283" t="s">
        <v>9</v>
      </c>
      <c r="F2283" t="s">
        <v>15</v>
      </c>
      <c r="H2283" s="2"/>
      <c r="J2283" s="3"/>
      <c r="K2283" s="3"/>
      <c r="L2283" s="3"/>
    </row>
    <row r="2284" spans="1:15" customFormat="1" ht="16" x14ac:dyDescent="0.2">
      <c r="A2284" s="2"/>
      <c r="B2284" s="2"/>
      <c r="C2284" s="2"/>
      <c r="D2284" s="2"/>
      <c r="E2284" s="2"/>
      <c r="F2284" s="2"/>
      <c r="G2284" s="2"/>
      <c r="H2284" s="2"/>
      <c r="I2284" s="2"/>
      <c r="J2284" s="2"/>
      <c r="K2284" s="2"/>
      <c r="L2284" s="2"/>
    </row>
    <row r="2285" spans="1:15" x14ac:dyDescent="0.2">
      <c r="A2285" s="17" t="s">
        <v>2</v>
      </c>
      <c r="B2285" s="17" t="s">
        <v>392</v>
      </c>
    </row>
    <row r="2286" spans="1:15" customFormat="1" ht="16" x14ac:dyDescent="0.2">
      <c r="A2286" s="2" t="s">
        <v>3</v>
      </c>
      <c r="B2286" s="2" t="s">
        <v>18</v>
      </c>
      <c r="C2286" s="2"/>
      <c r="D2286" s="2"/>
      <c r="E2286" s="2"/>
      <c r="F2286" s="2"/>
      <c r="G2286" s="2"/>
      <c r="H2286" s="2"/>
      <c r="I2286" s="2"/>
      <c r="J2286" s="2"/>
      <c r="K2286" s="2"/>
      <c r="L2286" s="2"/>
    </row>
    <row r="2287" spans="1:15" customFormat="1" ht="16" x14ac:dyDescent="0.2">
      <c r="A2287" s="2" t="s">
        <v>4</v>
      </c>
      <c r="B2287" s="2">
        <v>1</v>
      </c>
      <c r="C2287" s="2"/>
      <c r="D2287" s="2"/>
      <c r="E2287" s="2"/>
      <c r="F2287" s="2"/>
      <c r="G2287" s="2"/>
      <c r="H2287" s="2"/>
      <c r="I2287" s="2"/>
      <c r="J2287" s="2"/>
      <c r="K2287" s="2"/>
      <c r="L2287" s="2"/>
    </row>
    <row r="2288" spans="1:15" customFormat="1" ht="16" x14ac:dyDescent="0.2">
      <c r="A2288" s="2" t="s">
        <v>5</v>
      </c>
      <c r="B2288" s="2" t="s">
        <v>1</v>
      </c>
      <c r="C2288" s="2"/>
      <c r="D2288" s="2"/>
      <c r="E2288" s="2"/>
      <c r="F2288" s="2"/>
      <c r="G2288" s="2"/>
      <c r="H2288" s="2"/>
      <c r="I2288" s="2"/>
      <c r="J2288" s="2"/>
    </row>
    <row r="2289" spans="1:15" customFormat="1" ht="16" x14ac:dyDescent="0.2">
      <c r="A2289" s="2" t="s">
        <v>6</v>
      </c>
      <c r="B2289" s="2" t="s">
        <v>7</v>
      </c>
      <c r="C2289" s="2"/>
      <c r="D2289" s="2"/>
      <c r="E2289" s="2"/>
      <c r="F2289" s="2"/>
      <c r="G2289" s="2"/>
      <c r="H2289" s="2"/>
      <c r="I2289" s="2"/>
      <c r="J2289" s="2"/>
      <c r="K2289" s="2"/>
      <c r="L2289" s="2"/>
    </row>
    <row r="2290" spans="1:15" customFormat="1" ht="16" x14ac:dyDescent="0.2">
      <c r="A2290" s="2" t="s">
        <v>8</v>
      </c>
      <c r="B2290" s="2" t="s">
        <v>17</v>
      </c>
      <c r="C2290" s="2"/>
      <c r="D2290" s="2"/>
      <c r="E2290" s="2"/>
      <c r="F2290" s="2"/>
      <c r="G2290" s="2"/>
      <c r="H2290" s="2"/>
      <c r="I2290" s="2"/>
      <c r="J2290" s="2"/>
      <c r="K2290" s="2"/>
      <c r="L2290" s="2"/>
    </row>
    <row r="2291" spans="1:15" customFormat="1" ht="16" x14ac:dyDescent="0.2">
      <c r="A2291" s="1" t="s">
        <v>10</v>
      </c>
      <c r="B2291" s="2"/>
      <c r="C2291" s="2"/>
      <c r="D2291" s="2"/>
      <c r="E2291" s="2"/>
      <c r="F2291" s="2"/>
      <c r="G2291" s="2"/>
      <c r="H2291" s="2"/>
      <c r="I2291" s="2"/>
      <c r="J2291" s="2"/>
      <c r="K2291" s="2"/>
      <c r="L2291" s="2"/>
    </row>
    <row r="2292" spans="1:15" x14ac:dyDescent="0.2">
      <c r="A2292" s="17" t="s">
        <v>11</v>
      </c>
      <c r="B2292" s="17" t="s">
        <v>12</v>
      </c>
      <c r="C2292" s="17" t="s">
        <v>3</v>
      </c>
      <c r="D2292" s="17" t="s">
        <v>13</v>
      </c>
      <c r="E2292" s="17" t="s">
        <v>8</v>
      </c>
      <c r="F2292" s="17" t="s">
        <v>6</v>
      </c>
      <c r="G2292" s="17" t="s">
        <v>5</v>
      </c>
      <c r="H2292" s="17" t="s">
        <v>153</v>
      </c>
      <c r="I2292" s="17"/>
      <c r="J2292" s="17"/>
      <c r="K2292" s="17"/>
    </row>
    <row r="2293" spans="1:15" customFormat="1" ht="16" x14ac:dyDescent="0.2">
      <c r="A2293" s="2" t="str">
        <f>B2285</f>
        <v>hydrogen, used in a fuel cell in a passenger train</v>
      </c>
      <c r="B2293" s="2">
        <v>1</v>
      </c>
      <c r="C2293" s="2" t="str">
        <f>B2286</f>
        <v>RER</v>
      </c>
      <c r="D2293" s="2"/>
      <c r="E2293" s="2" t="str">
        <f>B2290</f>
        <v>megajoule</v>
      </c>
      <c r="F2293" s="2" t="s">
        <v>19</v>
      </c>
      <c r="G2293" s="2" t="str">
        <f>B2288</f>
        <v>heat</v>
      </c>
      <c r="H2293" s="2"/>
      <c r="I2293" s="2"/>
      <c r="J2293" s="2"/>
      <c r="K2293" s="2"/>
      <c r="L2293" s="2"/>
    </row>
    <row r="2294" spans="1:15" s="4" customFormat="1" ht="16" x14ac:dyDescent="0.2">
      <c r="A2294" s="2" t="s">
        <v>160</v>
      </c>
      <c r="B2294" s="11">
        <f>1/120</f>
        <v>8.3333333333333332E-3</v>
      </c>
      <c r="C2294" s="4" t="s">
        <v>18</v>
      </c>
      <c r="E2294" s="4" t="s">
        <v>9</v>
      </c>
      <c r="F2294" s="4" t="s">
        <v>23</v>
      </c>
      <c r="G2294" s="2" t="s">
        <v>161</v>
      </c>
      <c r="L2294" s="6"/>
      <c r="M2294"/>
      <c r="O2294" s="5"/>
    </row>
    <row r="2295" spans="1:15" customFormat="1" ht="16" x14ac:dyDescent="0.2">
      <c r="A2295" t="s">
        <v>393</v>
      </c>
      <c r="B2295">
        <f>(0.00000000024822/0.0748)/3.6</f>
        <v>9.2179144385026724E-10</v>
      </c>
      <c r="C2295" t="s">
        <v>114</v>
      </c>
      <c r="D2295" s="2"/>
      <c r="E2295" t="s">
        <v>8</v>
      </c>
      <c r="F2295" t="s">
        <v>23</v>
      </c>
      <c r="G2295" t="s">
        <v>401</v>
      </c>
      <c r="H2295" t="s">
        <v>394</v>
      </c>
    </row>
    <row r="2296" spans="1:15" s="4" customFormat="1" ht="16" x14ac:dyDescent="0.2">
      <c r="A2296" s="2" t="s">
        <v>119</v>
      </c>
      <c r="B2296" s="7">
        <f>0.56%*B2294</f>
        <v>4.6666666666666672E-5</v>
      </c>
      <c r="D2296" s="4" t="s">
        <v>117</v>
      </c>
      <c r="E2296" s="4" t="s">
        <v>9</v>
      </c>
      <c r="F2296" s="2" t="s">
        <v>15</v>
      </c>
      <c r="L2296" s="6"/>
      <c r="M2296"/>
      <c r="O2296" s="5"/>
    </row>
    <row r="2297" spans="1:15" s="4" customFormat="1" ht="16" x14ac:dyDescent="0.2">
      <c r="A2297" s="2" t="s">
        <v>98</v>
      </c>
      <c r="B2297" s="7">
        <f>B2294*9/1000</f>
        <v>7.4999999999999993E-5</v>
      </c>
      <c r="D2297" s="4" t="s">
        <v>117</v>
      </c>
      <c r="E2297" s="2" t="s">
        <v>94</v>
      </c>
      <c r="F2297" s="2" t="s">
        <v>15</v>
      </c>
      <c r="M2297"/>
      <c r="O2297" s="5"/>
    </row>
    <row r="2298" spans="1:15" customFormat="1" ht="16" x14ac:dyDescent="0.2">
      <c r="A2298" s="2"/>
      <c r="B2298" s="2"/>
      <c r="C2298" s="2"/>
      <c r="D2298" s="2"/>
      <c r="E2298" s="2"/>
      <c r="F2298" s="2"/>
      <c r="G2298" s="2"/>
      <c r="H2298" s="2"/>
      <c r="I2298" s="2"/>
      <c r="J2298" s="2"/>
      <c r="K2298" s="2"/>
      <c r="L2298" s="2"/>
    </row>
    <row r="2299" spans="1:15" x14ac:dyDescent="0.2">
      <c r="A2299" s="17" t="s">
        <v>2</v>
      </c>
      <c r="B2299" s="17" t="s">
        <v>253</v>
      </c>
    </row>
    <row r="2300" spans="1:15" customFormat="1" ht="16" x14ac:dyDescent="0.2">
      <c r="A2300" s="2" t="s">
        <v>3</v>
      </c>
      <c r="B2300" s="2" t="s">
        <v>18</v>
      </c>
      <c r="C2300" s="2"/>
      <c r="D2300" s="2"/>
      <c r="E2300" s="2"/>
      <c r="F2300" s="2"/>
      <c r="G2300" s="2"/>
      <c r="H2300" s="2"/>
      <c r="I2300" s="2"/>
      <c r="J2300" s="2"/>
      <c r="K2300" s="2"/>
      <c r="L2300" s="2"/>
    </row>
    <row r="2301" spans="1:15" customFormat="1" ht="16" x14ac:dyDescent="0.2">
      <c r="A2301" s="2" t="s">
        <v>4</v>
      </c>
      <c r="B2301" s="2">
        <v>1</v>
      </c>
      <c r="C2301" s="2"/>
      <c r="D2301" s="2"/>
      <c r="E2301" s="2"/>
      <c r="F2301" s="2"/>
      <c r="G2301" s="2"/>
      <c r="H2301" s="2"/>
      <c r="I2301" s="2"/>
      <c r="J2301" s="2"/>
      <c r="K2301" s="2"/>
      <c r="L2301" s="2"/>
    </row>
    <row r="2302" spans="1:15" customFormat="1" ht="16" x14ac:dyDescent="0.2">
      <c r="A2302" s="2" t="s">
        <v>5</v>
      </c>
      <c r="B2302" s="2" t="s">
        <v>254</v>
      </c>
      <c r="C2302" s="2"/>
      <c r="D2302" s="2"/>
      <c r="E2302" s="2"/>
      <c r="F2302" s="2"/>
      <c r="G2302" s="2"/>
      <c r="H2302" s="2"/>
      <c r="I2302" s="2"/>
      <c r="J2302" s="2"/>
    </row>
    <row r="2303" spans="1:15" customFormat="1" ht="16" x14ac:dyDescent="0.2">
      <c r="A2303" s="2" t="s">
        <v>6</v>
      </c>
      <c r="B2303" s="2" t="s">
        <v>7</v>
      </c>
      <c r="C2303" s="2"/>
      <c r="D2303" s="2"/>
      <c r="E2303" s="2"/>
      <c r="F2303" s="2"/>
      <c r="G2303" s="2"/>
      <c r="H2303" s="2"/>
      <c r="I2303" s="2"/>
      <c r="J2303" s="2"/>
      <c r="K2303" s="2"/>
      <c r="L2303" s="2"/>
    </row>
    <row r="2304" spans="1:15" customFormat="1" ht="16" x14ac:dyDescent="0.2">
      <c r="A2304" s="2" t="s">
        <v>8</v>
      </c>
      <c r="B2304" s="2" t="s">
        <v>17</v>
      </c>
      <c r="C2304" s="2"/>
      <c r="D2304" s="2"/>
      <c r="E2304" s="2"/>
      <c r="F2304" s="2"/>
      <c r="G2304" s="2"/>
      <c r="H2304" s="2"/>
      <c r="I2304" s="2"/>
      <c r="J2304" s="2"/>
      <c r="K2304" s="2"/>
      <c r="L2304" s="2"/>
    </row>
    <row r="2305" spans="1:12" customFormat="1" ht="16" x14ac:dyDescent="0.2">
      <c r="A2305" s="1" t="s">
        <v>10</v>
      </c>
      <c r="B2305" s="2"/>
      <c r="C2305" s="2"/>
      <c r="D2305" s="2"/>
      <c r="E2305" s="2"/>
      <c r="F2305" s="2"/>
      <c r="G2305" s="2"/>
      <c r="H2305" s="2"/>
      <c r="I2305" s="2"/>
      <c r="J2305" s="2"/>
      <c r="K2305" s="2"/>
      <c r="L2305" s="2"/>
    </row>
    <row r="2306" spans="1:12" x14ac:dyDescent="0.2">
      <c r="A2306" s="17" t="s">
        <v>11</v>
      </c>
      <c r="B2306" s="17" t="s">
        <v>12</v>
      </c>
      <c r="C2306" s="17" t="s">
        <v>3</v>
      </c>
      <c r="D2306" s="17" t="s">
        <v>13</v>
      </c>
      <c r="E2306" s="17" t="s">
        <v>8</v>
      </c>
      <c r="F2306" s="17" t="s">
        <v>6</v>
      </c>
      <c r="G2306" s="17" t="s">
        <v>5</v>
      </c>
      <c r="I2306" s="17"/>
      <c r="J2306" s="17"/>
      <c r="K2306" s="17"/>
    </row>
    <row r="2307" spans="1:12" customFormat="1" ht="16" x14ac:dyDescent="0.2">
      <c r="A2307" s="2" t="str">
        <f>B2299</f>
        <v>electricity, used in passenger train</v>
      </c>
      <c r="B2307" s="2">
        <v>1</v>
      </c>
      <c r="C2307" s="2" t="str">
        <f>B2300</f>
        <v>RER</v>
      </c>
      <c r="D2307" s="2"/>
      <c r="E2307" s="2" t="str">
        <f>B2304</f>
        <v>megajoule</v>
      </c>
      <c r="F2307" s="2" t="s">
        <v>19</v>
      </c>
      <c r="G2307" s="2" t="str">
        <f>B2302</f>
        <v>electricity, high voltage</v>
      </c>
      <c r="H2307" s="2"/>
      <c r="I2307" s="2"/>
      <c r="J2307" s="2"/>
      <c r="K2307" s="2"/>
      <c r="L2307" s="2"/>
    </row>
    <row r="2308" spans="1:12" customFormat="1" ht="16" x14ac:dyDescent="0.2">
      <c r="A2308" s="2" t="s">
        <v>305</v>
      </c>
      <c r="B2308" s="2">
        <f>1/3.6</f>
        <v>0.27777777777777779</v>
      </c>
      <c r="C2308" s="2" t="s">
        <v>18</v>
      </c>
      <c r="D2308" s="2"/>
      <c r="E2308" s="2" t="s">
        <v>142</v>
      </c>
      <c r="F2308" s="2" t="s">
        <v>23</v>
      </c>
      <c r="G2308" s="2" t="s">
        <v>254</v>
      </c>
      <c r="H2308" s="2"/>
      <c r="I2308" s="2"/>
      <c r="J2308" s="2"/>
      <c r="K2308" s="2"/>
      <c r="L2308" s="2"/>
    </row>
    <row r="2309" spans="1:12" customFormat="1" ht="16" x14ac:dyDescent="0.2">
      <c r="F2309" s="2"/>
    </row>
    <row r="2310" spans="1:12" x14ac:dyDescent="0.2">
      <c r="A2310" s="17" t="s">
        <v>2</v>
      </c>
      <c r="B2310" s="17" t="s">
        <v>136</v>
      </c>
    </row>
    <row r="2311" spans="1:12" customFormat="1" ht="16" x14ac:dyDescent="0.2">
      <c r="A2311" s="2" t="s">
        <v>3</v>
      </c>
      <c r="B2311" s="2" t="s">
        <v>18</v>
      </c>
      <c r="C2311" s="2"/>
      <c r="D2311" s="2"/>
      <c r="E2311" s="2"/>
      <c r="F2311" s="2"/>
      <c r="G2311" s="2"/>
      <c r="H2311" s="2"/>
      <c r="I2311" s="2"/>
      <c r="J2311" s="2"/>
      <c r="K2311" s="2"/>
      <c r="L2311" s="2"/>
    </row>
    <row r="2312" spans="1:12" customFormat="1" ht="16" x14ac:dyDescent="0.2">
      <c r="A2312" s="2" t="s">
        <v>4</v>
      </c>
      <c r="B2312" s="2">
        <v>1</v>
      </c>
      <c r="C2312" s="2"/>
      <c r="D2312" s="2"/>
      <c r="E2312" s="2"/>
      <c r="F2312" s="2"/>
      <c r="G2312" s="2"/>
      <c r="H2312" s="2"/>
      <c r="I2312" s="2"/>
      <c r="J2312" s="2"/>
      <c r="K2312" s="2"/>
      <c r="L2312" s="2"/>
    </row>
    <row r="2313" spans="1:12" customFormat="1" ht="16" x14ac:dyDescent="0.2">
      <c r="A2313" s="2" t="s">
        <v>5</v>
      </c>
      <c r="B2313" s="2" t="s">
        <v>1</v>
      </c>
      <c r="C2313" s="2"/>
      <c r="D2313" s="2"/>
      <c r="E2313" s="2"/>
      <c r="F2313" s="2"/>
      <c r="G2313" s="2"/>
      <c r="H2313" s="2"/>
      <c r="I2313" s="2"/>
      <c r="J2313" s="2"/>
    </row>
    <row r="2314" spans="1:12" customFormat="1" ht="16" x14ac:dyDescent="0.2">
      <c r="A2314" s="2" t="s">
        <v>6</v>
      </c>
      <c r="B2314" s="2" t="s">
        <v>7</v>
      </c>
      <c r="C2314" s="2"/>
      <c r="D2314" s="2"/>
      <c r="E2314" s="2"/>
      <c r="F2314" s="2"/>
      <c r="G2314" s="2"/>
      <c r="H2314" s="2"/>
      <c r="I2314" s="2"/>
      <c r="J2314" s="2"/>
      <c r="K2314" s="2"/>
      <c r="L2314" s="2"/>
    </row>
    <row r="2315" spans="1:12" customFormat="1" ht="16" x14ac:dyDescent="0.2">
      <c r="A2315" s="2" t="s">
        <v>8</v>
      </c>
      <c r="B2315" s="2" t="s">
        <v>17</v>
      </c>
      <c r="C2315" s="2"/>
      <c r="D2315" s="2"/>
      <c r="E2315" s="2"/>
      <c r="F2315" s="2"/>
      <c r="G2315" s="2"/>
      <c r="H2315" s="2"/>
      <c r="I2315" s="2"/>
      <c r="J2315" s="2"/>
      <c r="K2315" s="2"/>
      <c r="L2315" s="2"/>
    </row>
    <row r="2316" spans="1:12" customFormat="1" ht="16" x14ac:dyDescent="0.2">
      <c r="A2316" s="1" t="s">
        <v>10</v>
      </c>
      <c r="B2316" s="2"/>
      <c r="C2316" s="2"/>
      <c r="D2316" s="2"/>
      <c r="E2316" s="2"/>
      <c r="F2316" s="2"/>
      <c r="G2316" s="2"/>
      <c r="H2316" s="2"/>
      <c r="I2316" s="2"/>
      <c r="J2316" s="2"/>
      <c r="K2316" s="2"/>
      <c r="L2316" s="2"/>
    </row>
    <row r="2317" spans="1:12" x14ac:dyDescent="0.2">
      <c r="A2317" s="17" t="s">
        <v>11</v>
      </c>
      <c r="B2317" s="17" t="s">
        <v>12</v>
      </c>
      <c r="C2317" s="17" t="s">
        <v>3</v>
      </c>
      <c r="D2317" s="17" t="s">
        <v>13</v>
      </c>
      <c r="E2317" s="17" t="s">
        <v>8</v>
      </c>
      <c r="F2317" s="17" t="s">
        <v>6</v>
      </c>
      <c r="G2317" s="17" t="s">
        <v>5</v>
      </c>
      <c r="I2317" s="17"/>
      <c r="J2317" s="17"/>
      <c r="K2317" s="17"/>
    </row>
    <row r="2318" spans="1:12" customFormat="1" ht="16" x14ac:dyDescent="0.2">
      <c r="A2318" s="2" t="str">
        <f>B2310</f>
        <v>diesel, burned in passenger train</v>
      </c>
      <c r="B2318" s="2">
        <v>1</v>
      </c>
      <c r="C2318" s="2" t="str">
        <f>B2311</f>
        <v>RER</v>
      </c>
      <c r="D2318" s="2"/>
      <c r="E2318" s="2" t="str">
        <f>B2315</f>
        <v>megajoule</v>
      </c>
      <c r="F2318" s="2" t="s">
        <v>19</v>
      </c>
      <c r="G2318" s="2" t="str">
        <f>B2313</f>
        <v>heat</v>
      </c>
      <c r="H2318" s="2"/>
      <c r="I2318" s="2"/>
      <c r="J2318" s="2"/>
      <c r="K2318" s="2"/>
      <c r="L2318" s="2"/>
    </row>
    <row r="2319" spans="1:12" customFormat="1" ht="16" x14ac:dyDescent="0.2">
      <c r="A2319" s="2" t="s">
        <v>120</v>
      </c>
      <c r="B2319" s="9">
        <f>1/43</f>
        <v>2.3255813953488372E-2</v>
      </c>
      <c r="C2319" t="s">
        <v>27</v>
      </c>
      <c r="E2319" t="s">
        <v>9</v>
      </c>
      <c r="F2319" t="s">
        <v>23</v>
      </c>
      <c r="G2319" t="s">
        <v>44</v>
      </c>
      <c r="H2319" s="2"/>
    </row>
    <row r="2320" spans="1:12" customFormat="1" ht="16" x14ac:dyDescent="0.2">
      <c r="A2320" t="s">
        <v>48</v>
      </c>
      <c r="B2320" s="3">
        <v>4.6511627906976748E-7</v>
      </c>
      <c r="D2320" t="s">
        <v>117</v>
      </c>
      <c r="E2320" t="s">
        <v>9</v>
      </c>
      <c r="F2320" s="2" t="s">
        <v>15</v>
      </c>
      <c r="H2320" s="2"/>
      <c r="I2320" s="3"/>
    </row>
    <row r="2321" spans="1:9" customFormat="1" ht="16" x14ac:dyDescent="0.2">
      <c r="A2321" t="s">
        <v>50</v>
      </c>
      <c r="B2321" s="3">
        <v>2.3255813953488372E-6</v>
      </c>
      <c r="D2321" t="s">
        <v>117</v>
      </c>
      <c r="E2321" t="s">
        <v>9</v>
      </c>
      <c r="F2321" s="2" t="s">
        <v>15</v>
      </c>
      <c r="H2321" s="2"/>
      <c r="I2321" s="3"/>
    </row>
    <row r="2322" spans="1:9" customFormat="1" ht="16" x14ac:dyDescent="0.2">
      <c r="A2322" t="s">
        <v>52</v>
      </c>
      <c r="B2322" s="3">
        <v>2.3255813953488374E-10</v>
      </c>
      <c r="D2322" t="s">
        <v>117</v>
      </c>
      <c r="E2322" t="s">
        <v>9</v>
      </c>
      <c r="F2322" s="2" t="s">
        <v>15</v>
      </c>
      <c r="H2322" s="2"/>
      <c r="I2322" s="3"/>
    </row>
    <row r="2323" spans="1:9" customFormat="1" ht="16" x14ac:dyDescent="0.2">
      <c r="A2323" t="s">
        <v>53</v>
      </c>
      <c r="B2323">
        <f>3.15*B2319</f>
        <v>7.3255813953488375E-2</v>
      </c>
      <c r="D2323" t="s">
        <v>117</v>
      </c>
      <c r="E2323" t="s">
        <v>9</v>
      </c>
      <c r="F2323" s="2" t="s">
        <v>15</v>
      </c>
      <c r="H2323" s="2"/>
      <c r="I2323" s="3"/>
    </row>
    <row r="2324" spans="1:9" customFormat="1" ht="16" x14ac:dyDescent="0.2">
      <c r="A2324" t="s">
        <v>54</v>
      </c>
      <c r="B2324">
        <v>3.6731145403173224E-4</v>
      </c>
      <c r="D2324" t="s">
        <v>117</v>
      </c>
      <c r="E2324" t="s">
        <v>9</v>
      </c>
      <c r="F2324" s="2" t="s">
        <v>15</v>
      </c>
      <c r="H2324" s="2"/>
      <c r="I2324" s="3"/>
    </row>
    <row r="2325" spans="1:9" customFormat="1" ht="16" x14ac:dyDescent="0.2">
      <c r="A2325" t="s">
        <v>55</v>
      </c>
      <c r="B2325" s="3">
        <v>1.160617257118018E-9</v>
      </c>
      <c r="D2325" t="s">
        <v>117</v>
      </c>
      <c r="E2325" t="s">
        <v>9</v>
      </c>
      <c r="F2325" s="2" t="s">
        <v>15</v>
      </c>
      <c r="H2325" s="2"/>
      <c r="I2325" s="3"/>
    </row>
    <row r="2326" spans="1:9" customFormat="1" ht="16" x14ac:dyDescent="0.2">
      <c r="A2326" t="s">
        <v>57</v>
      </c>
      <c r="B2326" s="3">
        <v>3.9556618126494245E-8</v>
      </c>
      <c r="D2326" t="s">
        <v>117</v>
      </c>
      <c r="E2326" t="s">
        <v>9</v>
      </c>
      <c r="F2326" s="2" t="s">
        <v>15</v>
      </c>
      <c r="H2326" s="2"/>
      <c r="I2326" s="3"/>
    </row>
    <row r="2327" spans="1:9" customFormat="1" ht="16" x14ac:dyDescent="0.2">
      <c r="A2327" t="s">
        <v>58</v>
      </c>
      <c r="B2327" s="3">
        <v>2.3255813953488372E-6</v>
      </c>
      <c r="D2327" t="s">
        <v>117</v>
      </c>
      <c r="E2327" t="s">
        <v>9</v>
      </c>
      <c r="F2327" s="2" t="s">
        <v>15</v>
      </c>
      <c r="H2327" s="2"/>
      <c r="I2327" s="3"/>
    </row>
    <row r="2328" spans="1:9" customFormat="1" ht="16" x14ac:dyDescent="0.2">
      <c r="A2328" t="s">
        <v>63</v>
      </c>
      <c r="B2328" s="3">
        <v>2.5429254509889156E-12</v>
      </c>
      <c r="D2328" t="s">
        <v>117</v>
      </c>
      <c r="E2328" t="s">
        <v>9</v>
      </c>
      <c r="F2328" s="2" t="s">
        <v>15</v>
      </c>
      <c r="H2328" s="2"/>
      <c r="I2328" s="3"/>
    </row>
    <row r="2329" spans="1:9" customFormat="1" ht="16" x14ac:dyDescent="0.2">
      <c r="A2329" t="s">
        <v>64</v>
      </c>
      <c r="B2329" s="3">
        <v>4.651162790697675E-13</v>
      </c>
      <c r="D2329" t="s">
        <v>117</v>
      </c>
      <c r="E2329" t="s">
        <v>9</v>
      </c>
      <c r="F2329" s="2" t="s">
        <v>15</v>
      </c>
      <c r="H2329" s="2"/>
      <c r="I2329" s="3"/>
    </row>
    <row r="2330" spans="1:9" customFormat="1" ht="16" x14ac:dyDescent="0.2">
      <c r="A2330" t="s">
        <v>65</v>
      </c>
      <c r="B2330" s="3">
        <v>3.0210823733970879E-6</v>
      </c>
      <c r="D2330" t="s">
        <v>117</v>
      </c>
      <c r="E2330" t="s">
        <v>9</v>
      </c>
      <c r="F2330" s="2" t="s">
        <v>15</v>
      </c>
      <c r="H2330" s="2"/>
      <c r="I2330" s="3"/>
    </row>
    <row r="2331" spans="1:9" customFormat="1" ht="16" x14ac:dyDescent="0.2">
      <c r="A2331" t="s">
        <v>67</v>
      </c>
      <c r="B2331" s="3">
        <v>1.1758313410128234E-4</v>
      </c>
      <c r="D2331" t="s">
        <v>117</v>
      </c>
      <c r="E2331" t="s">
        <v>9</v>
      </c>
      <c r="F2331" s="2" t="s">
        <v>15</v>
      </c>
      <c r="H2331" s="2"/>
      <c r="I2331" s="3"/>
    </row>
    <row r="2332" spans="1:9" customFormat="1" ht="16" x14ac:dyDescent="0.2">
      <c r="A2332" t="s">
        <v>68</v>
      </c>
      <c r="B2332" s="3">
        <v>1.6235600956313845E-9</v>
      </c>
      <c r="D2332" t="s">
        <v>117</v>
      </c>
      <c r="E2332" t="s">
        <v>9</v>
      </c>
      <c r="F2332" s="2" t="s">
        <v>15</v>
      </c>
      <c r="H2332" s="2"/>
      <c r="I2332" s="3"/>
    </row>
    <row r="2333" spans="1:9" customFormat="1" ht="16" x14ac:dyDescent="0.2">
      <c r="A2333" t="s">
        <v>69</v>
      </c>
      <c r="B2333" s="9">
        <v>1.2758096066072594E-3</v>
      </c>
      <c r="D2333" t="s">
        <v>117</v>
      </c>
      <c r="E2333" t="s">
        <v>9</v>
      </c>
      <c r="F2333" s="2" t="s">
        <v>15</v>
      </c>
      <c r="H2333" s="2"/>
      <c r="I2333" s="3"/>
    </row>
    <row r="2334" spans="1:9" customFormat="1" ht="16" x14ac:dyDescent="0.2">
      <c r="A2334" t="s">
        <v>71</v>
      </c>
      <c r="B2334" s="3">
        <v>2.9836991958269943E-5</v>
      </c>
      <c r="D2334" t="s">
        <v>117</v>
      </c>
      <c r="E2334" t="s">
        <v>9</v>
      </c>
      <c r="F2334" s="2" t="s">
        <v>15</v>
      </c>
      <c r="H2334" s="2"/>
      <c r="I2334" s="3"/>
    </row>
    <row r="2335" spans="1:9" customFormat="1" ht="16" x14ac:dyDescent="0.2">
      <c r="A2335" t="s">
        <v>106</v>
      </c>
      <c r="B2335" s="3">
        <v>3.5524885894370795E-5</v>
      </c>
      <c r="D2335" t="s">
        <v>117</v>
      </c>
      <c r="E2335" t="s">
        <v>9</v>
      </c>
      <c r="F2335" s="2" t="s">
        <v>15</v>
      </c>
      <c r="H2335" s="2"/>
      <c r="I2335" s="3"/>
    </row>
    <row r="2336" spans="1:9" customFormat="1" ht="16" x14ac:dyDescent="0.2">
      <c r="A2336" t="s">
        <v>107</v>
      </c>
      <c r="B2336" s="3">
        <v>1.6163877417952619E-5</v>
      </c>
      <c r="D2336" t="s">
        <v>117</v>
      </c>
      <c r="E2336" t="s">
        <v>9</v>
      </c>
      <c r="F2336" s="2" t="s">
        <v>15</v>
      </c>
      <c r="H2336" s="2"/>
      <c r="I2336" s="3"/>
    </row>
    <row r="2337" spans="1:12" customFormat="1" ht="16" x14ac:dyDescent="0.2">
      <c r="A2337" t="s">
        <v>75</v>
      </c>
      <c r="B2337" s="3">
        <v>2.3255813953488374E-10</v>
      </c>
      <c r="D2337" t="s">
        <v>117</v>
      </c>
      <c r="E2337" t="s">
        <v>9</v>
      </c>
      <c r="F2337" s="2" t="s">
        <v>15</v>
      </c>
      <c r="H2337" s="2"/>
      <c r="I2337" s="3"/>
    </row>
    <row r="2338" spans="1:12" customFormat="1" ht="16" x14ac:dyDescent="0.2">
      <c r="A2338" t="s">
        <v>77</v>
      </c>
      <c r="B2338" s="3">
        <v>1.3931753966529016E-5</v>
      </c>
      <c r="D2338" t="s">
        <v>117</v>
      </c>
      <c r="E2338" t="s">
        <v>9</v>
      </c>
      <c r="F2338" s="2" t="s">
        <v>15</v>
      </c>
      <c r="H2338" s="2"/>
      <c r="I2338" s="3"/>
    </row>
    <row r="2339" spans="1:12" customFormat="1" ht="16" x14ac:dyDescent="0.2">
      <c r="A2339" t="s">
        <v>78</v>
      </c>
      <c r="B2339" s="3">
        <v>9.2805911758313421E-7</v>
      </c>
      <c r="D2339" t="s">
        <v>117</v>
      </c>
      <c r="E2339" t="s">
        <v>9</v>
      </c>
      <c r="F2339" s="2" t="s">
        <v>15</v>
      </c>
      <c r="H2339" s="2"/>
      <c r="I2339" s="3"/>
    </row>
    <row r="2340" spans="1:12" customFormat="1" ht="16" x14ac:dyDescent="0.2">
      <c r="A2340" t="s">
        <v>137</v>
      </c>
      <c r="B2340" s="3">
        <v>9.2805911758313421E-7</v>
      </c>
      <c r="D2340" t="s">
        <v>117</v>
      </c>
      <c r="E2340" t="s">
        <v>9</v>
      </c>
      <c r="F2340" s="2" t="s">
        <v>15</v>
      </c>
      <c r="H2340" s="2"/>
      <c r="I2340" s="3"/>
    </row>
    <row r="2341" spans="1:12" customFormat="1" ht="16" x14ac:dyDescent="0.2">
      <c r="A2341" t="s">
        <v>79</v>
      </c>
      <c r="B2341" s="3">
        <v>2.3255813953488372E-8</v>
      </c>
      <c r="D2341" t="s">
        <v>117</v>
      </c>
      <c r="E2341" t="s">
        <v>9</v>
      </c>
      <c r="F2341" s="2" t="s">
        <v>15</v>
      </c>
      <c r="H2341" s="2"/>
      <c r="I2341" s="3"/>
    </row>
    <row r="2342" spans="1:12" customFormat="1" ht="16" x14ac:dyDescent="0.2">
      <c r="A2342" t="s">
        <v>138</v>
      </c>
      <c r="B2342" s="3">
        <v>1.3084112149532712E-4</v>
      </c>
      <c r="D2342" t="s">
        <v>139</v>
      </c>
      <c r="E2342" t="s">
        <v>9</v>
      </c>
      <c r="F2342" s="2" t="s">
        <v>15</v>
      </c>
      <c r="H2342" s="2"/>
      <c r="I2342" s="3"/>
    </row>
    <row r="2343" spans="1:12" customFormat="1" ht="16" x14ac:dyDescent="0.2"/>
    <row r="2344" spans="1:12" x14ac:dyDescent="0.2">
      <c r="A2344" s="17" t="s">
        <v>2</v>
      </c>
      <c r="B2344" s="17" t="s">
        <v>277</v>
      </c>
    </row>
    <row r="2345" spans="1:12" customFormat="1" ht="16" x14ac:dyDescent="0.2">
      <c r="A2345" s="2" t="s">
        <v>3</v>
      </c>
      <c r="B2345" s="2" t="s">
        <v>18</v>
      </c>
      <c r="C2345" s="2"/>
      <c r="D2345" s="2"/>
      <c r="E2345" s="2"/>
      <c r="F2345" s="2"/>
      <c r="G2345" s="2"/>
      <c r="H2345" s="2"/>
      <c r="I2345" s="2"/>
      <c r="J2345" s="2"/>
      <c r="K2345" s="2"/>
      <c r="L2345" s="2"/>
    </row>
    <row r="2346" spans="1:12" customFormat="1" ht="16" x14ac:dyDescent="0.2">
      <c r="A2346" s="2" t="s">
        <v>4</v>
      </c>
      <c r="B2346" s="2">
        <v>1</v>
      </c>
      <c r="C2346" s="2"/>
      <c r="D2346" s="2"/>
      <c r="E2346" s="2"/>
      <c r="F2346" s="2"/>
      <c r="G2346" s="2"/>
      <c r="H2346" s="2"/>
      <c r="I2346" s="2"/>
      <c r="J2346" s="2"/>
      <c r="K2346" s="2"/>
      <c r="L2346" s="2"/>
    </row>
    <row r="2347" spans="1:12" customFormat="1" ht="16" x14ac:dyDescent="0.2">
      <c r="A2347" s="2" t="s">
        <v>5</v>
      </c>
      <c r="B2347" s="2" t="s">
        <v>1</v>
      </c>
      <c r="C2347" s="2"/>
      <c r="D2347" s="2"/>
      <c r="E2347" s="2"/>
      <c r="F2347" s="2"/>
      <c r="G2347" s="2"/>
      <c r="H2347" s="2"/>
      <c r="I2347" s="2"/>
      <c r="J2347" s="2"/>
    </row>
    <row r="2348" spans="1:12" customFormat="1" ht="16" x14ac:dyDescent="0.2">
      <c r="A2348" s="2" t="s">
        <v>6</v>
      </c>
      <c r="B2348" s="2" t="s">
        <v>7</v>
      </c>
      <c r="C2348" s="2"/>
      <c r="D2348" s="2"/>
      <c r="E2348" s="2"/>
      <c r="F2348" s="2"/>
      <c r="G2348" s="2"/>
      <c r="H2348" s="2"/>
      <c r="I2348" s="2"/>
      <c r="J2348" s="2"/>
      <c r="K2348" s="2"/>
      <c r="L2348" s="2"/>
    </row>
    <row r="2349" spans="1:12" customFormat="1" ht="16" x14ac:dyDescent="0.2">
      <c r="A2349" s="2" t="s">
        <v>8</v>
      </c>
      <c r="B2349" s="2" t="s">
        <v>17</v>
      </c>
      <c r="C2349" s="2"/>
      <c r="D2349" s="2"/>
      <c r="E2349" s="2"/>
      <c r="F2349" s="2"/>
      <c r="G2349" s="2"/>
      <c r="H2349" s="2"/>
      <c r="I2349" s="2"/>
      <c r="J2349" s="2"/>
      <c r="K2349" s="2"/>
      <c r="L2349" s="2"/>
    </row>
    <row r="2350" spans="1:12" customFormat="1" ht="16" x14ac:dyDescent="0.2">
      <c r="A2350" s="1" t="s">
        <v>10</v>
      </c>
      <c r="B2350" s="2"/>
      <c r="C2350" s="2"/>
      <c r="D2350" s="2"/>
      <c r="E2350" s="2"/>
      <c r="F2350" s="2"/>
      <c r="G2350" s="2"/>
      <c r="H2350" s="2"/>
      <c r="I2350" s="2"/>
      <c r="J2350" s="2"/>
      <c r="K2350" s="2"/>
      <c r="L2350" s="2"/>
    </row>
    <row r="2351" spans="1:12" x14ac:dyDescent="0.2">
      <c r="A2351" s="17" t="s">
        <v>11</v>
      </c>
      <c r="B2351" s="17" t="s">
        <v>12</v>
      </c>
      <c r="C2351" s="17" t="s">
        <v>3</v>
      </c>
      <c r="D2351" s="17" t="s">
        <v>13</v>
      </c>
      <c r="E2351" s="17" t="s">
        <v>8</v>
      </c>
      <c r="F2351" s="17" t="s">
        <v>6</v>
      </c>
      <c r="G2351" s="17" t="s">
        <v>5</v>
      </c>
      <c r="H2351" s="17"/>
      <c r="J2351" s="17"/>
      <c r="K2351" s="17"/>
    </row>
    <row r="2352" spans="1:12" customFormat="1" ht="16" x14ac:dyDescent="0.2">
      <c r="A2352" s="2" t="str">
        <f>B2344</f>
        <v>diesel, synthetic, burned in passenger train</v>
      </c>
      <c r="B2352" s="2">
        <v>1</v>
      </c>
      <c r="C2352" s="2" t="str">
        <f>B2345</f>
        <v>RER</v>
      </c>
      <c r="D2352" s="2"/>
      <c r="E2352" s="2" t="str">
        <f>B2349</f>
        <v>megajoule</v>
      </c>
      <c r="F2352" s="2" t="s">
        <v>19</v>
      </c>
      <c r="G2352" s="2" t="str">
        <f>B2347</f>
        <v>heat</v>
      </c>
      <c r="H2352" s="2"/>
      <c r="I2352" s="2"/>
      <c r="J2352" s="2"/>
      <c r="K2352" s="2"/>
      <c r="L2352" s="2"/>
    </row>
    <row r="2353" spans="1:9" customFormat="1" ht="16" x14ac:dyDescent="0.2">
      <c r="A2353" s="2" t="s">
        <v>275</v>
      </c>
      <c r="B2353" s="9">
        <f>1/43</f>
        <v>2.3255813953488372E-2</v>
      </c>
      <c r="C2353" t="s">
        <v>18</v>
      </c>
      <c r="E2353" t="s">
        <v>9</v>
      </c>
      <c r="F2353" t="s">
        <v>23</v>
      </c>
      <c r="G2353" t="s">
        <v>276</v>
      </c>
      <c r="I2353" s="2"/>
    </row>
    <row r="2354" spans="1:9" customFormat="1" ht="16" x14ac:dyDescent="0.2">
      <c r="A2354" t="s">
        <v>48</v>
      </c>
      <c r="B2354" s="3">
        <v>4.6511627906976748E-7</v>
      </c>
      <c r="D2354" t="s">
        <v>117</v>
      </c>
      <c r="E2354" t="s">
        <v>9</v>
      </c>
      <c r="F2354" s="2" t="s">
        <v>15</v>
      </c>
      <c r="H2354" s="3"/>
      <c r="I2354" s="2"/>
    </row>
    <row r="2355" spans="1:9" customFormat="1" ht="16" x14ac:dyDescent="0.2">
      <c r="A2355" t="s">
        <v>50</v>
      </c>
      <c r="B2355" s="3">
        <v>2.3255813953488372E-6</v>
      </c>
      <c r="D2355" t="s">
        <v>117</v>
      </c>
      <c r="E2355" t="s">
        <v>9</v>
      </c>
      <c r="F2355" s="2" t="s">
        <v>15</v>
      </c>
      <c r="H2355" s="3"/>
      <c r="I2355" s="2"/>
    </row>
    <row r="2356" spans="1:9" customFormat="1" ht="16" x14ac:dyDescent="0.2">
      <c r="A2356" t="s">
        <v>52</v>
      </c>
      <c r="B2356" s="3">
        <v>2.3255813953488374E-10</v>
      </c>
      <c r="D2356" t="s">
        <v>117</v>
      </c>
      <c r="E2356" t="s">
        <v>9</v>
      </c>
      <c r="F2356" s="2" t="s">
        <v>15</v>
      </c>
      <c r="H2356" s="3"/>
      <c r="I2356" s="2"/>
    </row>
    <row r="2357" spans="1:9" customFormat="1" ht="16" x14ac:dyDescent="0.2">
      <c r="A2357" t="s">
        <v>123</v>
      </c>
      <c r="B2357">
        <f>3.15*B2353</f>
        <v>7.3255813953488375E-2</v>
      </c>
      <c r="D2357" t="s">
        <v>117</v>
      </c>
      <c r="E2357" t="s">
        <v>9</v>
      </c>
      <c r="F2357" s="2" t="s">
        <v>15</v>
      </c>
      <c r="H2357" s="3"/>
      <c r="I2357" s="2"/>
    </row>
    <row r="2358" spans="1:9" customFormat="1" ht="16" x14ac:dyDescent="0.2">
      <c r="A2358" t="s">
        <v>124</v>
      </c>
      <c r="B2358">
        <v>3.6731145403173224E-4</v>
      </c>
      <c r="D2358" t="s">
        <v>117</v>
      </c>
      <c r="E2358" t="s">
        <v>9</v>
      </c>
      <c r="F2358" s="2" t="s">
        <v>15</v>
      </c>
      <c r="H2358" s="3"/>
      <c r="I2358" s="2"/>
    </row>
    <row r="2359" spans="1:9" customFormat="1" ht="16" x14ac:dyDescent="0.2">
      <c r="A2359" t="s">
        <v>55</v>
      </c>
      <c r="B2359" s="3">
        <v>1.160617257118018E-9</v>
      </c>
      <c r="D2359" t="s">
        <v>117</v>
      </c>
      <c r="E2359" t="s">
        <v>9</v>
      </c>
      <c r="F2359" s="2" t="s">
        <v>15</v>
      </c>
      <c r="H2359" s="3"/>
      <c r="I2359" s="2"/>
    </row>
    <row r="2360" spans="1:9" customFormat="1" ht="16" x14ac:dyDescent="0.2">
      <c r="A2360" t="s">
        <v>57</v>
      </c>
      <c r="B2360" s="3">
        <v>3.9556618126494245E-8</v>
      </c>
      <c r="D2360" t="s">
        <v>117</v>
      </c>
      <c r="E2360" t="s">
        <v>9</v>
      </c>
      <c r="F2360" s="2" t="s">
        <v>15</v>
      </c>
      <c r="H2360" s="3"/>
      <c r="I2360" s="2"/>
    </row>
    <row r="2361" spans="1:9" customFormat="1" ht="16" x14ac:dyDescent="0.2">
      <c r="A2361" t="s">
        <v>58</v>
      </c>
      <c r="B2361" s="3">
        <v>2.3255813953488372E-6</v>
      </c>
      <c r="D2361" t="s">
        <v>117</v>
      </c>
      <c r="E2361" t="s">
        <v>9</v>
      </c>
      <c r="F2361" s="2" t="s">
        <v>15</v>
      </c>
      <c r="H2361" s="3"/>
      <c r="I2361" s="2"/>
    </row>
    <row r="2362" spans="1:9" customFormat="1" ht="16" x14ac:dyDescent="0.2">
      <c r="A2362" t="s">
        <v>63</v>
      </c>
      <c r="B2362" s="3">
        <v>2.5429254509889156E-12</v>
      </c>
      <c r="D2362" t="s">
        <v>117</v>
      </c>
      <c r="E2362" t="s">
        <v>9</v>
      </c>
      <c r="F2362" s="2" t="s">
        <v>15</v>
      </c>
      <c r="H2362" s="3"/>
      <c r="I2362" s="2"/>
    </row>
    <row r="2363" spans="1:9" customFormat="1" ht="16" x14ac:dyDescent="0.2">
      <c r="A2363" t="s">
        <v>64</v>
      </c>
      <c r="B2363" s="3">
        <v>4.651162790697675E-13</v>
      </c>
      <c r="D2363" t="s">
        <v>117</v>
      </c>
      <c r="E2363" t="s">
        <v>9</v>
      </c>
      <c r="F2363" s="2" t="s">
        <v>15</v>
      </c>
      <c r="H2363" s="3"/>
      <c r="I2363" s="2"/>
    </row>
    <row r="2364" spans="1:9" customFormat="1" ht="16" x14ac:dyDescent="0.2">
      <c r="A2364" t="s">
        <v>179</v>
      </c>
      <c r="B2364" s="3">
        <v>3.0210823733970879E-6</v>
      </c>
      <c r="D2364" t="s">
        <v>117</v>
      </c>
      <c r="E2364" t="s">
        <v>9</v>
      </c>
      <c r="F2364" s="2" t="s">
        <v>15</v>
      </c>
      <c r="H2364" s="3"/>
      <c r="I2364" s="2"/>
    </row>
    <row r="2365" spans="1:9" customFormat="1" ht="16" x14ac:dyDescent="0.2">
      <c r="A2365" t="s">
        <v>67</v>
      </c>
      <c r="B2365" s="3">
        <v>1.1758313410128234E-4</v>
      </c>
      <c r="D2365" t="s">
        <v>117</v>
      </c>
      <c r="E2365" t="s">
        <v>9</v>
      </c>
      <c r="F2365" s="2" t="s">
        <v>15</v>
      </c>
      <c r="H2365" s="3"/>
      <c r="I2365" s="2"/>
    </row>
    <row r="2366" spans="1:9" customFormat="1" ht="16" x14ac:dyDescent="0.2">
      <c r="A2366" t="s">
        <v>68</v>
      </c>
      <c r="B2366" s="3">
        <v>1.6235600956313845E-9</v>
      </c>
      <c r="D2366" t="s">
        <v>117</v>
      </c>
      <c r="E2366" t="s">
        <v>9</v>
      </c>
      <c r="F2366" s="2" t="s">
        <v>15</v>
      </c>
      <c r="H2366" s="3"/>
      <c r="I2366" s="2"/>
    </row>
    <row r="2367" spans="1:9" customFormat="1" ht="16" x14ac:dyDescent="0.2">
      <c r="A2367" t="s">
        <v>69</v>
      </c>
      <c r="B2367">
        <v>1.2758096066072594E-3</v>
      </c>
      <c r="D2367" t="s">
        <v>117</v>
      </c>
      <c r="E2367" t="s">
        <v>9</v>
      </c>
      <c r="F2367" s="2" t="s">
        <v>15</v>
      </c>
      <c r="H2367" s="3"/>
      <c r="I2367" s="2"/>
    </row>
    <row r="2368" spans="1:9" customFormat="1" ht="16" x14ac:dyDescent="0.2">
      <c r="A2368" t="s">
        <v>71</v>
      </c>
      <c r="B2368" s="3">
        <v>2.9836991958269943E-5</v>
      </c>
      <c r="D2368" t="s">
        <v>117</v>
      </c>
      <c r="E2368" t="s">
        <v>9</v>
      </c>
      <c r="F2368" s="2" t="s">
        <v>15</v>
      </c>
      <c r="H2368" s="3"/>
      <c r="I2368" s="2"/>
    </row>
    <row r="2369" spans="1:12" customFormat="1" ht="16" x14ac:dyDescent="0.2">
      <c r="A2369" t="s">
        <v>106</v>
      </c>
      <c r="B2369" s="3">
        <v>3.5524885894370795E-5</v>
      </c>
      <c r="D2369" t="s">
        <v>117</v>
      </c>
      <c r="E2369" t="s">
        <v>9</v>
      </c>
      <c r="F2369" s="2" t="s">
        <v>15</v>
      </c>
      <c r="H2369" s="3"/>
      <c r="I2369" s="2"/>
    </row>
    <row r="2370" spans="1:12" customFormat="1" ht="16" x14ac:dyDescent="0.2">
      <c r="A2370" t="s">
        <v>107</v>
      </c>
      <c r="B2370" s="3">
        <v>1.6163877417952619E-5</v>
      </c>
      <c r="D2370" t="s">
        <v>117</v>
      </c>
      <c r="E2370" t="s">
        <v>9</v>
      </c>
      <c r="F2370" s="2" t="s">
        <v>15</v>
      </c>
      <c r="H2370" s="3"/>
      <c r="I2370" s="2"/>
    </row>
    <row r="2371" spans="1:12" customFormat="1" ht="16" x14ac:dyDescent="0.2">
      <c r="A2371" t="s">
        <v>75</v>
      </c>
      <c r="B2371" s="3">
        <v>2.3255813953488374E-10</v>
      </c>
      <c r="D2371" t="s">
        <v>117</v>
      </c>
      <c r="E2371" t="s">
        <v>9</v>
      </c>
      <c r="F2371" s="2" t="s">
        <v>15</v>
      </c>
      <c r="H2371" s="3"/>
      <c r="I2371" s="2"/>
    </row>
    <row r="2372" spans="1:12" customFormat="1" ht="16" x14ac:dyDescent="0.2">
      <c r="A2372" t="s">
        <v>77</v>
      </c>
      <c r="B2372" s="3">
        <v>1.3931753966529016E-5</v>
      </c>
      <c r="D2372" t="s">
        <v>117</v>
      </c>
      <c r="E2372" t="s">
        <v>9</v>
      </c>
      <c r="F2372" s="2" t="s">
        <v>15</v>
      </c>
      <c r="H2372" s="3"/>
      <c r="I2372" s="2"/>
    </row>
    <row r="2373" spans="1:12" customFormat="1" ht="16" x14ac:dyDescent="0.2">
      <c r="A2373" t="s">
        <v>78</v>
      </c>
      <c r="B2373" s="3">
        <v>9.2805911758313421E-7</v>
      </c>
      <c r="D2373" t="s">
        <v>117</v>
      </c>
      <c r="E2373" t="s">
        <v>9</v>
      </c>
      <c r="F2373" s="2" t="s">
        <v>15</v>
      </c>
      <c r="H2373" s="3"/>
      <c r="I2373" s="2"/>
    </row>
    <row r="2374" spans="1:12" customFormat="1" ht="16" x14ac:dyDescent="0.2">
      <c r="A2374" t="s">
        <v>137</v>
      </c>
      <c r="B2374" s="3">
        <v>9.2805911758313421E-7</v>
      </c>
      <c r="D2374" t="s">
        <v>117</v>
      </c>
      <c r="E2374" t="s">
        <v>9</v>
      </c>
      <c r="F2374" s="2" t="s">
        <v>15</v>
      </c>
      <c r="H2374" s="3"/>
      <c r="I2374" s="2"/>
    </row>
    <row r="2375" spans="1:12" customFormat="1" ht="16" x14ac:dyDescent="0.2">
      <c r="A2375" t="s">
        <v>79</v>
      </c>
      <c r="B2375" s="3">
        <v>2.3255813953488372E-8</v>
      </c>
      <c r="D2375" t="s">
        <v>117</v>
      </c>
      <c r="E2375" t="s">
        <v>9</v>
      </c>
      <c r="F2375" s="2" t="s">
        <v>15</v>
      </c>
      <c r="H2375" s="3"/>
      <c r="I2375" s="2"/>
    </row>
    <row r="2376" spans="1:12" customFormat="1" ht="16" x14ac:dyDescent="0.2">
      <c r="A2376" t="s">
        <v>138</v>
      </c>
      <c r="B2376" s="3">
        <v>1.3084112149532712E-4</v>
      </c>
      <c r="D2376" t="s">
        <v>139</v>
      </c>
      <c r="E2376" t="s">
        <v>9</v>
      </c>
      <c r="F2376" s="2" t="s">
        <v>15</v>
      </c>
      <c r="H2376" s="3"/>
      <c r="I2376" s="2"/>
    </row>
    <row r="2377" spans="1:12" customFormat="1" ht="16" x14ac:dyDescent="0.2"/>
    <row r="2378" spans="1:12" x14ac:dyDescent="0.2">
      <c r="A2378" s="17" t="s">
        <v>2</v>
      </c>
      <c r="B2378" s="17" t="s">
        <v>176</v>
      </c>
    </row>
    <row r="2379" spans="1:12" customFormat="1" ht="16" x14ac:dyDescent="0.2">
      <c r="A2379" s="2" t="s">
        <v>3</v>
      </c>
      <c r="B2379" s="2" t="s">
        <v>18</v>
      </c>
      <c r="C2379" s="2"/>
      <c r="D2379" s="2"/>
      <c r="E2379" s="2"/>
      <c r="F2379" s="2"/>
      <c r="G2379" s="2"/>
      <c r="H2379" s="2"/>
      <c r="I2379" s="2"/>
      <c r="J2379" s="2"/>
      <c r="K2379" s="2"/>
      <c r="L2379" s="2"/>
    </row>
    <row r="2380" spans="1:12" customFormat="1" ht="16" x14ac:dyDescent="0.2">
      <c r="A2380" s="2" t="s">
        <v>4</v>
      </c>
      <c r="B2380" s="2">
        <v>1</v>
      </c>
      <c r="C2380" s="2"/>
      <c r="D2380" s="2"/>
      <c r="E2380" s="2"/>
      <c r="F2380" s="2"/>
      <c r="G2380" s="2"/>
      <c r="H2380" s="2"/>
      <c r="I2380" s="2"/>
      <c r="J2380" s="2"/>
      <c r="K2380" s="2"/>
      <c r="L2380" s="2"/>
    </row>
    <row r="2381" spans="1:12" customFormat="1" ht="16" x14ac:dyDescent="0.2">
      <c r="A2381" s="2" t="s">
        <v>5</v>
      </c>
      <c r="B2381" s="2" t="s">
        <v>1</v>
      </c>
      <c r="C2381" s="2"/>
      <c r="D2381" s="2"/>
      <c r="E2381" s="2"/>
      <c r="F2381" s="2"/>
      <c r="G2381" s="2"/>
      <c r="H2381" s="2"/>
      <c r="I2381" s="2"/>
      <c r="J2381" s="2"/>
    </row>
    <row r="2382" spans="1:12" customFormat="1" ht="16" x14ac:dyDescent="0.2">
      <c r="A2382" s="2" t="s">
        <v>6</v>
      </c>
      <c r="B2382" s="2" t="s">
        <v>7</v>
      </c>
      <c r="C2382" s="2"/>
      <c r="D2382" s="2"/>
      <c r="E2382" s="2"/>
      <c r="F2382" s="2"/>
      <c r="G2382" s="2"/>
      <c r="H2382" s="2"/>
      <c r="I2382" s="2"/>
      <c r="J2382" s="2"/>
      <c r="K2382" s="2"/>
      <c r="L2382" s="2"/>
    </row>
    <row r="2383" spans="1:12" customFormat="1" ht="16" x14ac:dyDescent="0.2">
      <c r="A2383" s="2" t="s">
        <v>8</v>
      </c>
      <c r="B2383" s="2" t="s">
        <v>17</v>
      </c>
      <c r="C2383" s="2"/>
      <c r="D2383" s="2"/>
      <c r="E2383" s="2"/>
      <c r="F2383" s="2"/>
      <c r="G2383" s="2"/>
      <c r="H2383" s="2"/>
      <c r="I2383" s="2"/>
      <c r="J2383" s="2"/>
      <c r="K2383" s="2"/>
      <c r="L2383" s="2"/>
    </row>
    <row r="2384" spans="1:12" customFormat="1" ht="16" x14ac:dyDescent="0.2">
      <c r="A2384" s="1" t="s">
        <v>10</v>
      </c>
      <c r="B2384" s="2"/>
      <c r="C2384" s="2"/>
      <c r="D2384" s="2"/>
      <c r="E2384" s="2"/>
      <c r="F2384" s="2"/>
      <c r="G2384" s="2"/>
      <c r="H2384" s="2"/>
      <c r="I2384" s="2"/>
      <c r="J2384" s="2"/>
      <c r="K2384" s="2"/>
      <c r="L2384" s="2"/>
    </row>
    <row r="2385" spans="1:12" x14ac:dyDescent="0.2">
      <c r="A2385" s="17" t="s">
        <v>11</v>
      </c>
      <c r="B2385" s="17" t="s">
        <v>12</v>
      </c>
      <c r="C2385" s="17" t="s">
        <v>3</v>
      </c>
      <c r="D2385" s="17" t="s">
        <v>13</v>
      </c>
      <c r="E2385" s="17" t="s">
        <v>8</v>
      </c>
      <c r="F2385" s="17" t="s">
        <v>6</v>
      </c>
      <c r="G2385" s="17" t="s">
        <v>5</v>
      </c>
      <c r="H2385" s="17"/>
      <c r="J2385" s="17"/>
      <c r="K2385" s="17"/>
    </row>
    <row r="2386" spans="1:12" customFormat="1" ht="16" x14ac:dyDescent="0.2">
      <c r="A2386" s="2" t="str">
        <f>B2378</f>
        <v>biodiesel, burned in passenger train</v>
      </c>
      <c r="B2386" s="2">
        <v>1</v>
      </c>
      <c r="C2386" s="2" t="str">
        <f>B2379</f>
        <v>RER</v>
      </c>
      <c r="D2386" s="2"/>
      <c r="E2386" s="2" t="str">
        <f>B2383</f>
        <v>megajoule</v>
      </c>
      <c r="F2386" s="2" t="s">
        <v>19</v>
      </c>
      <c r="G2386" s="2" t="str">
        <f>B2381</f>
        <v>heat</v>
      </c>
      <c r="H2386" s="2"/>
      <c r="I2386" s="2"/>
      <c r="J2386" s="2"/>
      <c r="K2386" s="2"/>
      <c r="L2386" s="2"/>
    </row>
    <row r="2387" spans="1:12" customFormat="1" ht="16" x14ac:dyDescent="0.2">
      <c r="A2387" s="2" t="s">
        <v>177</v>
      </c>
      <c r="B2387" s="9">
        <f>1/43</f>
        <v>2.3255813953488372E-2</v>
      </c>
      <c r="C2387" t="s">
        <v>18</v>
      </c>
      <c r="E2387" t="s">
        <v>9</v>
      </c>
      <c r="F2387" t="s">
        <v>23</v>
      </c>
      <c r="G2387" t="s">
        <v>178</v>
      </c>
      <c r="I2387" s="2"/>
    </row>
    <row r="2388" spans="1:12" customFormat="1" ht="16" x14ac:dyDescent="0.2">
      <c r="A2388" t="s">
        <v>48</v>
      </c>
      <c r="B2388" s="3">
        <v>4.6511627906976748E-7</v>
      </c>
      <c r="D2388" t="s">
        <v>117</v>
      </c>
      <c r="E2388" t="s">
        <v>9</v>
      </c>
      <c r="F2388" s="2" t="s">
        <v>15</v>
      </c>
      <c r="H2388" s="3"/>
      <c r="I2388" s="2"/>
    </row>
    <row r="2389" spans="1:12" customFormat="1" ht="16" x14ac:dyDescent="0.2">
      <c r="A2389" t="s">
        <v>50</v>
      </c>
      <c r="B2389" s="3">
        <v>2.3255813953488372E-6</v>
      </c>
      <c r="D2389" t="s">
        <v>117</v>
      </c>
      <c r="E2389" t="s">
        <v>9</v>
      </c>
      <c r="F2389" s="2" t="s">
        <v>15</v>
      </c>
      <c r="H2389" s="3"/>
      <c r="I2389" s="2"/>
    </row>
    <row r="2390" spans="1:12" customFormat="1" ht="16" x14ac:dyDescent="0.2">
      <c r="A2390" t="s">
        <v>52</v>
      </c>
      <c r="B2390" s="3">
        <v>2.3255813953488374E-10</v>
      </c>
      <c r="D2390" t="s">
        <v>117</v>
      </c>
      <c r="E2390" t="s">
        <v>9</v>
      </c>
      <c r="F2390" s="2" t="s">
        <v>15</v>
      </c>
      <c r="H2390" s="3"/>
      <c r="I2390" s="2"/>
    </row>
    <row r="2391" spans="1:12" customFormat="1" ht="16" x14ac:dyDescent="0.2">
      <c r="A2391" t="s">
        <v>123</v>
      </c>
      <c r="B2391">
        <f>3.15*B2387</f>
        <v>7.3255813953488375E-2</v>
      </c>
      <c r="D2391" t="s">
        <v>117</v>
      </c>
      <c r="E2391" t="s">
        <v>9</v>
      </c>
      <c r="F2391" s="2" t="s">
        <v>15</v>
      </c>
      <c r="H2391" s="3"/>
      <c r="I2391" s="2"/>
    </row>
    <row r="2392" spans="1:12" customFormat="1" ht="16" x14ac:dyDescent="0.2">
      <c r="A2392" t="s">
        <v>124</v>
      </c>
      <c r="B2392">
        <v>3.6731145403173224E-4</v>
      </c>
      <c r="D2392" t="s">
        <v>117</v>
      </c>
      <c r="E2392" t="s">
        <v>9</v>
      </c>
      <c r="F2392" s="2" t="s">
        <v>15</v>
      </c>
      <c r="H2392" s="3"/>
      <c r="I2392" s="2"/>
    </row>
    <row r="2393" spans="1:12" customFormat="1" ht="16" x14ac:dyDescent="0.2">
      <c r="A2393" t="s">
        <v>55</v>
      </c>
      <c r="B2393" s="3">
        <v>1.160617257118018E-9</v>
      </c>
      <c r="D2393" t="s">
        <v>117</v>
      </c>
      <c r="E2393" t="s">
        <v>9</v>
      </c>
      <c r="F2393" s="2" t="s">
        <v>15</v>
      </c>
      <c r="H2393" s="3"/>
      <c r="I2393" s="2"/>
    </row>
    <row r="2394" spans="1:12" customFormat="1" ht="16" x14ac:dyDescent="0.2">
      <c r="A2394" t="s">
        <v>57</v>
      </c>
      <c r="B2394" s="3">
        <v>3.9556618126494245E-8</v>
      </c>
      <c r="D2394" t="s">
        <v>117</v>
      </c>
      <c r="E2394" t="s">
        <v>9</v>
      </c>
      <c r="F2394" s="2" t="s">
        <v>15</v>
      </c>
      <c r="H2394" s="3"/>
      <c r="I2394" s="2"/>
    </row>
    <row r="2395" spans="1:12" customFormat="1" ht="16" x14ac:dyDescent="0.2">
      <c r="A2395" t="s">
        <v>58</v>
      </c>
      <c r="B2395" s="3">
        <v>2.3255813953488372E-6</v>
      </c>
      <c r="D2395" t="s">
        <v>117</v>
      </c>
      <c r="E2395" t="s">
        <v>9</v>
      </c>
      <c r="F2395" s="2" t="s">
        <v>15</v>
      </c>
      <c r="H2395" s="3"/>
      <c r="I2395" s="2"/>
    </row>
    <row r="2396" spans="1:12" customFormat="1" ht="16" x14ac:dyDescent="0.2">
      <c r="A2396" t="s">
        <v>63</v>
      </c>
      <c r="B2396" s="3">
        <v>2.5429254509889156E-12</v>
      </c>
      <c r="D2396" t="s">
        <v>117</v>
      </c>
      <c r="E2396" t="s">
        <v>9</v>
      </c>
      <c r="F2396" s="2" t="s">
        <v>15</v>
      </c>
      <c r="H2396" s="3"/>
      <c r="I2396" s="2"/>
    </row>
    <row r="2397" spans="1:12" customFormat="1" ht="16" x14ac:dyDescent="0.2">
      <c r="A2397" t="s">
        <v>64</v>
      </c>
      <c r="B2397" s="3">
        <v>4.651162790697675E-13</v>
      </c>
      <c r="D2397" t="s">
        <v>117</v>
      </c>
      <c r="E2397" t="s">
        <v>9</v>
      </c>
      <c r="F2397" s="2" t="s">
        <v>15</v>
      </c>
      <c r="H2397" s="3"/>
      <c r="I2397" s="2"/>
    </row>
    <row r="2398" spans="1:12" customFormat="1" ht="16" x14ac:dyDescent="0.2">
      <c r="A2398" t="s">
        <v>179</v>
      </c>
      <c r="B2398" s="3">
        <v>3.0210823733970879E-6</v>
      </c>
      <c r="D2398" t="s">
        <v>117</v>
      </c>
      <c r="E2398" t="s">
        <v>9</v>
      </c>
      <c r="F2398" s="2" t="s">
        <v>15</v>
      </c>
      <c r="H2398" s="3"/>
      <c r="I2398" s="2"/>
    </row>
    <row r="2399" spans="1:12" customFormat="1" ht="16" x14ac:dyDescent="0.2">
      <c r="A2399" t="s">
        <v>67</v>
      </c>
      <c r="B2399" s="3">
        <v>1.1758313410128234E-4</v>
      </c>
      <c r="D2399" t="s">
        <v>117</v>
      </c>
      <c r="E2399" t="s">
        <v>9</v>
      </c>
      <c r="F2399" s="2" t="s">
        <v>15</v>
      </c>
      <c r="H2399" s="3"/>
      <c r="I2399" s="2"/>
    </row>
    <row r="2400" spans="1:12" customFormat="1" ht="16" x14ac:dyDescent="0.2">
      <c r="A2400" t="s">
        <v>68</v>
      </c>
      <c r="B2400" s="3">
        <v>1.6235600956313845E-9</v>
      </c>
      <c r="D2400" t="s">
        <v>117</v>
      </c>
      <c r="E2400" t="s">
        <v>9</v>
      </c>
      <c r="F2400" s="2" t="s">
        <v>15</v>
      </c>
      <c r="H2400" s="3"/>
      <c r="I2400" s="2"/>
    </row>
    <row r="2401" spans="1:12" customFormat="1" ht="16" x14ac:dyDescent="0.2">
      <c r="A2401" t="s">
        <v>69</v>
      </c>
      <c r="B2401">
        <v>1.2758096066072594E-3</v>
      </c>
      <c r="D2401" t="s">
        <v>117</v>
      </c>
      <c r="E2401" t="s">
        <v>9</v>
      </c>
      <c r="F2401" s="2" t="s">
        <v>15</v>
      </c>
      <c r="H2401" s="3"/>
      <c r="I2401" s="2"/>
    </row>
    <row r="2402" spans="1:12" customFormat="1" ht="16" x14ac:dyDescent="0.2">
      <c r="A2402" t="s">
        <v>71</v>
      </c>
      <c r="B2402" s="3">
        <v>2.9836991958269943E-5</v>
      </c>
      <c r="D2402" t="s">
        <v>117</v>
      </c>
      <c r="E2402" t="s">
        <v>9</v>
      </c>
      <c r="F2402" s="2" t="s">
        <v>15</v>
      </c>
      <c r="H2402" s="3"/>
      <c r="I2402" s="2"/>
    </row>
    <row r="2403" spans="1:12" customFormat="1" ht="16" x14ac:dyDescent="0.2">
      <c r="A2403" t="s">
        <v>106</v>
      </c>
      <c r="B2403" s="3">
        <v>3.5524885894370795E-5</v>
      </c>
      <c r="D2403" t="s">
        <v>117</v>
      </c>
      <c r="E2403" t="s">
        <v>9</v>
      </c>
      <c r="F2403" s="2" t="s">
        <v>15</v>
      </c>
      <c r="H2403" s="3"/>
      <c r="I2403" s="2"/>
    </row>
    <row r="2404" spans="1:12" customFormat="1" ht="16" x14ac:dyDescent="0.2">
      <c r="A2404" t="s">
        <v>107</v>
      </c>
      <c r="B2404" s="3">
        <v>1.6163877417952619E-5</v>
      </c>
      <c r="D2404" t="s">
        <v>117</v>
      </c>
      <c r="E2404" t="s">
        <v>9</v>
      </c>
      <c r="F2404" s="2" t="s">
        <v>15</v>
      </c>
      <c r="H2404" s="3"/>
      <c r="I2404" s="2"/>
    </row>
    <row r="2405" spans="1:12" customFormat="1" ht="16" x14ac:dyDescent="0.2">
      <c r="A2405" t="s">
        <v>75</v>
      </c>
      <c r="B2405" s="3">
        <v>2.3255813953488374E-10</v>
      </c>
      <c r="D2405" t="s">
        <v>117</v>
      </c>
      <c r="E2405" t="s">
        <v>9</v>
      </c>
      <c r="F2405" s="2" t="s">
        <v>15</v>
      </c>
      <c r="H2405" s="3"/>
      <c r="I2405" s="2"/>
    </row>
    <row r="2406" spans="1:12" customFormat="1" ht="16" x14ac:dyDescent="0.2">
      <c r="A2406" t="s">
        <v>77</v>
      </c>
      <c r="B2406" s="3">
        <v>1.3931753966529016E-5</v>
      </c>
      <c r="D2406" t="s">
        <v>117</v>
      </c>
      <c r="E2406" t="s">
        <v>9</v>
      </c>
      <c r="F2406" s="2" t="s">
        <v>15</v>
      </c>
      <c r="H2406" s="3"/>
      <c r="I2406" s="2"/>
    </row>
    <row r="2407" spans="1:12" customFormat="1" ht="16" x14ac:dyDescent="0.2">
      <c r="A2407" t="s">
        <v>78</v>
      </c>
      <c r="B2407" s="3">
        <v>9.2805911758313421E-7</v>
      </c>
      <c r="D2407" t="s">
        <v>117</v>
      </c>
      <c r="E2407" t="s">
        <v>9</v>
      </c>
      <c r="F2407" s="2" t="s">
        <v>15</v>
      </c>
      <c r="H2407" s="3"/>
      <c r="I2407" s="2"/>
    </row>
    <row r="2408" spans="1:12" customFormat="1" ht="16" x14ac:dyDescent="0.2">
      <c r="A2408" t="s">
        <v>137</v>
      </c>
      <c r="B2408" s="3">
        <v>9.2805911758313421E-7</v>
      </c>
      <c r="D2408" t="s">
        <v>117</v>
      </c>
      <c r="E2408" t="s">
        <v>9</v>
      </c>
      <c r="F2408" s="2" t="s">
        <v>15</v>
      </c>
      <c r="H2408" s="3"/>
      <c r="I2408" s="2"/>
    </row>
    <row r="2409" spans="1:12" customFormat="1" ht="16" x14ac:dyDescent="0.2">
      <c r="A2409" t="s">
        <v>79</v>
      </c>
      <c r="B2409" s="3">
        <v>2.3255813953488372E-8</v>
      </c>
      <c r="D2409" t="s">
        <v>117</v>
      </c>
      <c r="E2409" t="s">
        <v>9</v>
      </c>
      <c r="F2409" s="2" t="s">
        <v>15</v>
      </c>
      <c r="H2409" s="3"/>
      <c r="I2409" s="2"/>
    </row>
    <row r="2410" spans="1:12" customFormat="1" ht="16" x14ac:dyDescent="0.2">
      <c r="A2410" t="s">
        <v>138</v>
      </c>
      <c r="B2410" s="3">
        <v>1.3084112149532712E-4</v>
      </c>
      <c r="D2410" t="s">
        <v>139</v>
      </c>
      <c r="E2410" t="s">
        <v>9</v>
      </c>
      <c r="F2410" s="2" t="s">
        <v>15</v>
      </c>
      <c r="H2410" s="3"/>
      <c r="I2410" s="2"/>
    </row>
    <row r="2411" spans="1:12" customFormat="1" ht="16" x14ac:dyDescent="0.2"/>
    <row r="2412" spans="1:12" x14ac:dyDescent="0.2">
      <c r="A2412" s="17" t="s">
        <v>2</v>
      </c>
      <c r="B2412" s="17" t="s">
        <v>87</v>
      </c>
    </row>
    <row r="2413" spans="1:12" customFormat="1" ht="16" x14ac:dyDescent="0.2">
      <c r="A2413" s="2" t="s">
        <v>3</v>
      </c>
      <c r="B2413" s="2" t="s">
        <v>18</v>
      </c>
      <c r="C2413" s="2"/>
      <c r="D2413" s="2"/>
      <c r="E2413" s="2"/>
      <c r="F2413" s="2"/>
      <c r="G2413" s="2"/>
      <c r="H2413" s="2"/>
      <c r="I2413" s="2"/>
      <c r="J2413" s="2"/>
      <c r="K2413" s="2"/>
      <c r="L2413" s="2"/>
    </row>
    <row r="2414" spans="1:12" customFormat="1" ht="16" x14ac:dyDescent="0.2">
      <c r="A2414" s="2" t="s">
        <v>4</v>
      </c>
      <c r="B2414" s="2">
        <v>1</v>
      </c>
      <c r="C2414" s="2"/>
      <c r="D2414" s="2"/>
      <c r="E2414" s="2"/>
      <c r="F2414" s="2"/>
      <c r="G2414" s="2"/>
      <c r="H2414" s="2"/>
      <c r="I2414" s="2"/>
      <c r="J2414" s="2"/>
      <c r="K2414" s="2"/>
      <c r="L2414" s="2"/>
    </row>
    <row r="2415" spans="1:12" customFormat="1" ht="16" x14ac:dyDescent="0.2">
      <c r="A2415" s="2" t="s">
        <v>5</v>
      </c>
      <c r="B2415" s="2" t="s">
        <v>1</v>
      </c>
      <c r="C2415" s="2"/>
      <c r="D2415" s="2"/>
      <c r="E2415" s="2"/>
      <c r="F2415" s="2"/>
      <c r="G2415" s="2"/>
      <c r="H2415" s="2"/>
      <c r="I2415" s="2"/>
      <c r="J2415" s="2"/>
    </row>
    <row r="2416" spans="1:12" customFormat="1" ht="16" x14ac:dyDescent="0.2">
      <c r="A2416" s="2" t="s">
        <v>6</v>
      </c>
      <c r="B2416" s="2" t="s">
        <v>7</v>
      </c>
      <c r="C2416" s="2"/>
      <c r="D2416" s="2"/>
      <c r="E2416" s="2"/>
      <c r="F2416" s="2"/>
      <c r="G2416" s="2"/>
      <c r="H2416" s="2"/>
      <c r="I2416" s="2"/>
      <c r="J2416" s="2"/>
      <c r="K2416" s="2"/>
      <c r="L2416" s="2"/>
    </row>
    <row r="2417" spans="1:12" customFormat="1" ht="16" x14ac:dyDescent="0.2">
      <c r="A2417" s="2" t="s">
        <v>8</v>
      </c>
      <c r="B2417" s="2" t="s">
        <v>17</v>
      </c>
      <c r="C2417" s="2"/>
      <c r="D2417" s="2"/>
      <c r="E2417" s="2"/>
      <c r="F2417" s="2"/>
      <c r="G2417" s="2"/>
      <c r="H2417" s="2"/>
      <c r="I2417" s="2"/>
      <c r="J2417" s="2"/>
      <c r="K2417" s="2"/>
      <c r="L2417" s="2"/>
    </row>
    <row r="2418" spans="1:12" customFormat="1" ht="16" x14ac:dyDescent="0.2">
      <c r="A2418" t="s">
        <v>354</v>
      </c>
      <c r="B2418" s="2">
        <f>INDEX(Parameters!$B$6:$AL$57,MATCH(Inventories!$B$2412,Parameters!$A$6:$A$57,0),MATCH(Inventories!$A2418,Parameters!$B$4:$AL$4,0))</f>
        <v>126</v>
      </c>
      <c r="C2418" t="s">
        <v>314</v>
      </c>
      <c r="D2418" s="2"/>
      <c r="E2418" s="2"/>
      <c r="F2418" s="2"/>
      <c r="G2418" s="2"/>
      <c r="H2418" s="2"/>
      <c r="I2418" s="2"/>
      <c r="J2418" s="2"/>
      <c r="K2418" s="2"/>
      <c r="L2418" s="2"/>
    </row>
    <row r="2419" spans="1:12" customFormat="1" ht="16" x14ac:dyDescent="0.2">
      <c r="A2419" t="s">
        <v>355</v>
      </c>
      <c r="B2419" s="2">
        <f>INDEX(Parameters!$B$6:$AL$57,MATCH(Inventories!$B$2412,Parameters!$A$6:$A$57,0),MATCH(Inventories!$A2419,Parameters!$B$4:$AL$4,0))</f>
        <v>54</v>
      </c>
      <c r="C2419" t="s">
        <v>314</v>
      </c>
      <c r="D2419" s="2"/>
      <c r="E2419" s="2"/>
      <c r="F2419" s="2"/>
      <c r="G2419" s="2"/>
      <c r="H2419" s="2"/>
      <c r="I2419" s="2"/>
      <c r="J2419" s="2"/>
      <c r="K2419" s="2"/>
      <c r="L2419" s="2"/>
    </row>
    <row r="2420" spans="1:12" customFormat="1" ht="16" x14ac:dyDescent="0.2">
      <c r="A2420" t="s">
        <v>356</v>
      </c>
      <c r="B2420" s="2">
        <f>INDEX(Parameters!$B$6:$AL$57,MATCH(Inventories!$B$2412,Parameters!$A$6:$A$57,0),MATCH(Inventories!$A2420,Parameters!$B$4:$AL$4,0))</f>
        <v>158</v>
      </c>
      <c r="C2420" t="s">
        <v>314</v>
      </c>
      <c r="D2420" s="2"/>
      <c r="E2420" s="2"/>
      <c r="F2420" s="2"/>
      <c r="G2420" s="2"/>
      <c r="H2420" s="2"/>
      <c r="I2420" s="2"/>
      <c r="J2420" s="2"/>
      <c r="K2420" s="2"/>
      <c r="L2420" s="2"/>
    </row>
    <row r="2421" spans="1:12" customFormat="1" ht="16" x14ac:dyDescent="0.2">
      <c r="A2421" t="s">
        <v>318</v>
      </c>
      <c r="B2421" s="24">
        <f>INDEX(Parameters!$B$6:$AL$57,MATCH(Inventories!$B$2412,Parameters!$A$6:$A$57,0),MATCH(Inventories!$A2421,Parameters!$B$4:$AL$4,0))</f>
        <v>200000</v>
      </c>
      <c r="C2421" t="s">
        <v>315</v>
      </c>
      <c r="D2421" s="2"/>
      <c r="E2421" s="2"/>
      <c r="F2421" s="2"/>
      <c r="G2421" s="2"/>
      <c r="H2421" s="2"/>
      <c r="I2421" s="2"/>
      <c r="J2421" s="2"/>
      <c r="K2421" s="2"/>
      <c r="L2421" s="2"/>
    </row>
    <row r="2422" spans="1:12" customFormat="1" ht="16" x14ac:dyDescent="0.2">
      <c r="A2422" t="s">
        <v>319</v>
      </c>
      <c r="B2422" s="24">
        <f>INDEX(Parameters!$B$6:$AL$57,MATCH(Inventories!$B$2412,Parameters!$A$6:$A$57,0),MATCH(Inventories!$A2422,Parameters!$B$4:$AL$4,0))</f>
        <v>160000</v>
      </c>
      <c r="C2422" t="s">
        <v>315</v>
      </c>
      <c r="D2422" s="2"/>
      <c r="E2422" s="2"/>
      <c r="F2422" s="2"/>
      <c r="G2422" s="2"/>
      <c r="H2422" s="2"/>
      <c r="I2422" s="2"/>
      <c r="J2422" s="2"/>
      <c r="K2422" s="2"/>
      <c r="L2422" s="2"/>
    </row>
    <row r="2423" spans="1:12" customFormat="1" ht="16" x14ac:dyDescent="0.2">
      <c r="A2423" t="s">
        <v>320</v>
      </c>
      <c r="B2423" s="24">
        <f>INDEX(Parameters!$B$6:$AL$57,MATCH(Inventories!$B$2412,Parameters!$A$6:$A$57,0),MATCH(Inventories!$A2423,Parameters!$B$4:$AL$4,0))</f>
        <v>250000</v>
      </c>
      <c r="C2423" t="s">
        <v>315</v>
      </c>
      <c r="D2423" s="2"/>
      <c r="E2423" s="2"/>
      <c r="F2423" s="2"/>
      <c r="G2423" s="2"/>
      <c r="H2423" s="2"/>
      <c r="I2423" s="2"/>
      <c r="J2423" s="2"/>
      <c r="K2423" s="2"/>
      <c r="L2423" s="2"/>
    </row>
    <row r="2424" spans="1:12" customFormat="1" ht="16" x14ac:dyDescent="0.2">
      <c r="A2424" t="s">
        <v>321</v>
      </c>
      <c r="B2424" s="2">
        <f>INDEX(Parameters!$B$6:$AL$57,MATCH(Inventories!$B$2412,Parameters!$A$6:$A$57,0),MATCH(Inventories!$A2424,Parameters!$B$4:$AL$4,0))</f>
        <v>2250</v>
      </c>
      <c r="C2424" t="s">
        <v>316</v>
      </c>
      <c r="D2424" s="2"/>
      <c r="E2424" s="2"/>
      <c r="F2424" s="2"/>
      <c r="G2424" s="2"/>
      <c r="H2424" s="2"/>
      <c r="I2424" s="2"/>
      <c r="J2424" s="2"/>
      <c r="K2424" s="2"/>
      <c r="L2424" s="2"/>
    </row>
    <row r="2425" spans="1:12" customFormat="1" ht="16" x14ac:dyDescent="0.2">
      <c r="A2425" t="s">
        <v>322</v>
      </c>
      <c r="B2425" s="2">
        <f>INDEX(Parameters!$B$6:$AL$57,MATCH(Inventories!$B$2412,Parameters!$A$6:$A$57,0),MATCH(Inventories!$A2425,Parameters!$B$4:$AL$4,0))</f>
        <v>1500</v>
      </c>
      <c r="C2425" t="s">
        <v>316</v>
      </c>
      <c r="D2425" s="2"/>
      <c r="E2425" s="2"/>
      <c r="F2425" s="2"/>
      <c r="G2425" s="2"/>
      <c r="H2425" s="2"/>
      <c r="I2425" s="2"/>
      <c r="J2425" s="2"/>
      <c r="K2425" s="2"/>
      <c r="L2425" s="2"/>
    </row>
    <row r="2426" spans="1:12" customFormat="1" ht="16" x14ac:dyDescent="0.2">
      <c r="A2426" t="s">
        <v>323</v>
      </c>
      <c r="B2426" s="2">
        <f>INDEX(Parameters!$B$6:$AL$57,MATCH(Inventories!$B$2412,Parameters!$A$6:$A$57,0),MATCH(Inventories!$A2426,Parameters!$B$4:$AL$4,0))</f>
        <v>2900</v>
      </c>
      <c r="C2426" t="s">
        <v>316</v>
      </c>
      <c r="D2426" s="2"/>
      <c r="E2426" s="2"/>
      <c r="F2426" s="2"/>
      <c r="G2426" s="2"/>
      <c r="H2426" s="2"/>
      <c r="I2426" s="2"/>
      <c r="J2426" s="2"/>
      <c r="K2426" s="2"/>
      <c r="L2426" s="2"/>
    </row>
    <row r="2427" spans="1:12" customFormat="1" ht="16" x14ac:dyDescent="0.2">
      <c r="A2427" t="s">
        <v>339</v>
      </c>
      <c r="B2427" s="2">
        <f>INDEX(Parameters!$B$6:$AL$57,MATCH(Inventories!$B$2412,Parameters!$A$6:$A$57,0),MATCH(Inventories!$A2427,Parameters!$B$4:$AL$4,0))</f>
        <v>0</v>
      </c>
      <c r="C2427" t="s">
        <v>338</v>
      </c>
      <c r="D2427" s="2"/>
      <c r="E2427" s="2"/>
      <c r="F2427" s="2"/>
      <c r="G2427" s="2"/>
      <c r="H2427" s="2"/>
      <c r="I2427" s="2"/>
      <c r="J2427" s="2"/>
      <c r="K2427" s="2"/>
      <c r="L2427" s="2"/>
    </row>
    <row r="2428" spans="1:12" customFormat="1" ht="16" x14ac:dyDescent="0.2">
      <c r="A2428" t="s">
        <v>340</v>
      </c>
      <c r="B2428" s="2">
        <f>INDEX(Parameters!$B$6:$AL$57,MATCH(Inventories!$B$2412,Parameters!$A$6:$A$57,0),MATCH(Inventories!$A2428,Parameters!$B$4:$AL$4,0))</f>
        <v>0</v>
      </c>
      <c r="C2428" t="s">
        <v>338</v>
      </c>
      <c r="D2428" s="2"/>
      <c r="E2428" s="2"/>
      <c r="F2428" s="2"/>
      <c r="G2428" s="2"/>
      <c r="H2428" s="2"/>
      <c r="I2428" s="2"/>
      <c r="J2428" s="2"/>
      <c r="K2428" s="2"/>
      <c r="L2428" s="2"/>
    </row>
    <row r="2429" spans="1:12" customFormat="1" ht="16" x14ac:dyDescent="0.2">
      <c r="A2429" t="s">
        <v>341</v>
      </c>
      <c r="B2429" s="2">
        <f>INDEX(Parameters!$B$6:$AL$57,MATCH(Inventories!$B$2412,Parameters!$A$6:$A$57,0),MATCH(Inventories!$A2429,Parameters!$B$4:$AL$4,0))</f>
        <v>0</v>
      </c>
      <c r="C2429" t="s">
        <v>338</v>
      </c>
      <c r="D2429" s="2"/>
      <c r="E2429" s="2"/>
      <c r="F2429" s="2"/>
      <c r="G2429" s="2"/>
      <c r="H2429" s="2"/>
      <c r="I2429" s="2"/>
      <c r="J2429" s="2"/>
      <c r="K2429" s="2"/>
      <c r="L2429" s="2"/>
    </row>
    <row r="2430" spans="1:12" customFormat="1" ht="16" x14ac:dyDescent="0.2">
      <c r="A2430" t="s">
        <v>342</v>
      </c>
      <c r="B2430" s="2">
        <f>INDEX(Parameters!$B$6:$AL$57,MATCH(Inventories!$B$2412,Parameters!$A$6:$A$57,0),MATCH(Inventories!$A2430,Parameters!$B$4:$AL$4,0))</f>
        <v>169</v>
      </c>
      <c r="C2430" t="s">
        <v>338</v>
      </c>
      <c r="D2430" s="2"/>
      <c r="E2430" s="2"/>
      <c r="F2430" s="2"/>
      <c r="G2430" s="2"/>
      <c r="H2430" s="2"/>
      <c r="I2430" s="2"/>
      <c r="J2430" s="2"/>
      <c r="K2430" s="2"/>
      <c r="L2430" s="2"/>
    </row>
    <row r="2431" spans="1:12" customFormat="1" ht="16" x14ac:dyDescent="0.2">
      <c r="A2431" t="s">
        <v>343</v>
      </c>
      <c r="B2431" s="2">
        <f>INDEX(Parameters!$B$6:$AL$57,MATCH(Inventories!$B$2412,Parameters!$A$6:$A$57,0),MATCH(Inventories!$A2431,Parameters!$B$4:$AL$4,0))</f>
        <v>111</v>
      </c>
      <c r="C2431" t="s">
        <v>338</v>
      </c>
      <c r="D2431" s="2"/>
      <c r="E2431" s="2"/>
      <c r="F2431" s="2"/>
      <c r="G2431" s="2"/>
      <c r="H2431" s="2"/>
      <c r="I2431" s="2"/>
      <c r="J2431" s="2"/>
      <c r="K2431" s="2"/>
      <c r="L2431" s="2"/>
    </row>
    <row r="2432" spans="1:12" customFormat="1" ht="16" x14ac:dyDescent="0.2">
      <c r="A2432" t="s">
        <v>344</v>
      </c>
      <c r="B2432" s="2">
        <f>INDEX(Parameters!$B$6:$AL$57,MATCH(Inventories!$B$2412,Parameters!$A$6:$A$57,0),MATCH(Inventories!$A2432,Parameters!$B$4:$AL$4,0))</f>
        <v>194</v>
      </c>
      <c r="C2432" t="s">
        <v>338</v>
      </c>
      <c r="D2432" s="2"/>
      <c r="E2432" s="2"/>
      <c r="F2432" s="2"/>
      <c r="G2432" s="2"/>
      <c r="H2432" s="2"/>
      <c r="I2432" s="2"/>
      <c r="J2432" s="2"/>
      <c r="K2432" s="2"/>
      <c r="L2432" s="2"/>
    </row>
    <row r="2433" spans="1:12" customFormat="1" ht="16" x14ac:dyDescent="0.2">
      <c r="A2433" t="s">
        <v>335</v>
      </c>
      <c r="B2433" s="2">
        <f>INDEX(Parameters!$B$6:$AL$57,MATCH(Inventories!$B$2412,Parameters!$A$6:$A$57,0),MATCH(Inventories!$A2433,Parameters!$B$4:$AL$4,0))</f>
        <v>48</v>
      </c>
      <c r="C2433" t="s">
        <v>338</v>
      </c>
      <c r="D2433" s="2"/>
      <c r="E2433" s="2"/>
      <c r="F2433" s="2"/>
      <c r="G2433" s="2"/>
      <c r="H2433" s="2"/>
      <c r="I2433" s="2"/>
      <c r="J2433" s="2"/>
      <c r="K2433" s="2"/>
      <c r="L2433" s="2"/>
    </row>
    <row r="2434" spans="1:12" customFormat="1" ht="16" x14ac:dyDescent="0.2">
      <c r="A2434" t="s">
        <v>336</v>
      </c>
      <c r="B2434" s="2">
        <f>INDEX(Parameters!$B$6:$AL$57,MATCH(Inventories!$B$2412,Parameters!$A$6:$A$57,0),MATCH(Inventories!$A2434,Parameters!$B$4:$AL$4,0))</f>
        <v>30</v>
      </c>
      <c r="C2434" t="s">
        <v>338</v>
      </c>
      <c r="D2434" s="2"/>
      <c r="E2434" s="2"/>
      <c r="F2434" s="2"/>
      <c r="G2434" s="2"/>
      <c r="H2434" s="2"/>
      <c r="I2434" s="2"/>
      <c r="J2434" s="2"/>
      <c r="K2434" s="2"/>
      <c r="L2434" s="2"/>
    </row>
    <row r="2435" spans="1:12" customFormat="1" ht="16" x14ac:dyDescent="0.2">
      <c r="A2435" t="s">
        <v>337</v>
      </c>
      <c r="B2435" s="2">
        <f>INDEX(Parameters!$B$6:$AL$57,MATCH(Inventories!$B$2412,Parameters!$A$6:$A$57,0),MATCH(Inventories!$A2435,Parameters!$B$4:$AL$4,0))</f>
        <v>48</v>
      </c>
      <c r="C2435" t="s">
        <v>338</v>
      </c>
      <c r="D2435" s="2"/>
      <c r="E2435" s="2"/>
      <c r="F2435" s="2"/>
      <c r="G2435" s="2"/>
      <c r="H2435" s="2"/>
      <c r="I2435" s="2"/>
      <c r="J2435" s="2"/>
      <c r="K2435" s="2"/>
      <c r="L2435" s="2"/>
    </row>
    <row r="2436" spans="1:12" customFormat="1" ht="16" x14ac:dyDescent="0.2">
      <c r="A2436" t="s">
        <v>324</v>
      </c>
      <c r="B2436" s="2">
        <f>INDEX(Parameters!$B$6:$AL$57,MATCH(Inventories!$B$2412,Parameters!$A$6:$A$57,0),MATCH(Inventories!$A2436,Parameters!$B$4:$AL$4,0))</f>
        <v>0</v>
      </c>
      <c r="C2436" t="s">
        <v>317</v>
      </c>
      <c r="D2436" s="2"/>
      <c r="E2436" s="2"/>
      <c r="F2436" s="2"/>
      <c r="G2436" s="2"/>
      <c r="H2436" s="2"/>
      <c r="I2436" s="2"/>
      <c r="J2436" s="2"/>
      <c r="K2436" s="2"/>
      <c r="L2436" s="2"/>
    </row>
    <row r="2437" spans="1:12" customFormat="1" ht="16" x14ac:dyDescent="0.2">
      <c r="A2437" t="s">
        <v>325</v>
      </c>
      <c r="B2437" s="2">
        <f>INDEX(Parameters!$B$6:$AL$57,MATCH(Inventories!$B$2412,Parameters!$A$6:$A$57,0),MATCH(Inventories!$A2437,Parameters!$B$4:$AL$4,0))</f>
        <v>0</v>
      </c>
      <c r="C2437" t="s">
        <v>317</v>
      </c>
      <c r="D2437" s="2"/>
      <c r="E2437" s="2"/>
      <c r="F2437" s="2"/>
      <c r="G2437" s="2"/>
      <c r="H2437" s="2"/>
      <c r="I2437" s="2"/>
      <c r="J2437" s="2"/>
      <c r="K2437" s="2"/>
      <c r="L2437" s="2"/>
    </row>
    <row r="2438" spans="1:12" customFormat="1" ht="16" x14ac:dyDescent="0.2">
      <c r="A2438" t="s">
        <v>326</v>
      </c>
      <c r="B2438" s="2">
        <f>INDEX(Parameters!$B$6:$AL$57,MATCH(Inventories!$B$2412,Parameters!$A$6:$A$57,0),MATCH(Inventories!$A2438,Parameters!$B$4:$AL$4,0))</f>
        <v>0</v>
      </c>
      <c r="C2438" t="s">
        <v>317</v>
      </c>
      <c r="D2438" s="2"/>
      <c r="E2438" s="2"/>
      <c r="F2438" s="2"/>
      <c r="G2438" s="2"/>
      <c r="H2438" s="2"/>
      <c r="I2438" s="2"/>
      <c r="J2438" s="2"/>
      <c r="K2438" s="2"/>
      <c r="L2438" s="2"/>
    </row>
    <row r="2439" spans="1:12" customFormat="1" ht="16" x14ac:dyDescent="0.2">
      <c r="A2439" t="s">
        <v>332</v>
      </c>
      <c r="B2439" s="2">
        <f>INDEX(Parameters!$B$6:$AL$57,MATCH(Inventories!$B$2412,Parameters!$A$6:$A$57,0),MATCH(Inventories!$A2439,Parameters!$B$4:$AL$4,0))</f>
        <v>0</v>
      </c>
      <c r="C2439" t="s">
        <v>8</v>
      </c>
      <c r="D2439" s="2"/>
      <c r="E2439" s="2"/>
      <c r="F2439" s="2"/>
      <c r="G2439" s="2"/>
      <c r="H2439" s="2"/>
      <c r="I2439" s="2"/>
      <c r="J2439" s="2"/>
      <c r="K2439" s="2"/>
      <c r="L2439" s="2"/>
    </row>
    <row r="2440" spans="1:12" customFormat="1" ht="16" x14ac:dyDescent="0.2">
      <c r="A2440" t="s">
        <v>333</v>
      </c>
      <c r="B2440" s="2">
        <f>INDEX(Parameters!$B$6:$AL$57,MATCH(Inventories!$B$2412,Parameters!$A$6:$A$57,0),MATCH(Inventories!$A2440,Parameters!$B$4:$AL$4,0))</f>
        <v>0</v>
      </c>
      <c r="C2440" t="s">
        <v>8</v>
      </c>
      <c r="D2440" s="2"/>
      <c r="E2440" s="2"/>
      <c r="F2440" s="2"/>
      <c r="G2440" s="2"/>
      <c r="H2440" s="2"/>
      <c r="I2440" s="2"/>
      <c r="J2440" s="2"/>
      <c r="K2440" s="2"/>
      <c r="L2440" s="2"/>
    </row>
    <row r="2441" spans="1:12" customFormat="1" ht="16" x14ac:dyDescent="0.2">
      <c r="A2441" t="s">
        <v>334</v>
      </c>
      <c r="B2441" s="2">
        <f>INDEX(Parameters!$B$6:$AL$57,MATCH(Inventories!$B$2412,Parameters!$A$6:$A$57,0),MATCH(Inventories!$A2441,Parameters!$B$4:$AL$4,0))</f>
        <v>0</v>
      </c>
      <c r="C2441" t="s">
        <v>8</v>
      </c>
      <c r="D2441" s="2"/>
      <c r="E2441" s="2"/>
      <c r="F2441" s="2"/>
      <c r="G2441" s="2"/>
      <c r="H2441" s="2"/>
      <c r="I2441" s="2"/>
      <c r="J2441" s="2"/>
      <c r="K2441" s="2"/>
      <c r="L2441" s="2"/>
    </row>
    <row r="2442" spans="1:12" customFormat="1" ht="16" x14ac:dyDescent="0.2">
      <c r="A2442" t="s">
        <v>348</v>
      </c>
      <c r="B2442" s="2">
        <f>INDEX(Parameters!$B$6:$AL$57,MATCH(Inventories!$B$2412,Parameters!$A$6:$A$57,0),MATCH(Inventories!$A2442,Parameters!$B$4:$AL$4,0))</f>
        <v>0</v>
      </c>
      <c r="C2442" t="s">
        <v>314</v>
      </c>
      <c r="D2442" s="2"/>
      <c r="E2442" s="2"/>
      <c r="F2442" s="2"/>
      <c r="G2442" s="2"/>
      <c r="H2442" s="2"/>
      <c r="I2442" s="2"/>
      <c r="J2442" s="2"/>
      <c r="K2442" s="2"/>
      <c r="L2442" s="2"/>
    </row>
    <row r="2443" spans="1:12" customFormat="1" ht="16" x14ac:dyDescent="0.2">
      <c r="A2443" t="s">
        <v>349</v>
      </c>
      <c r="B2443" s="2">
        <f>INDEX(Parameters!$B$6:$AL$57,MATCH(Inventories!$B$2412,Parameters!$A$6:$A$57,0),MATCH(Inventories!$A2443,Parameters!$B$4:$AL$4,0))</f>
        <v>0</v>
      </c>
      <c r="C2443" t="s">
        <v>314</v>
      </c>
      <c r="D2443" s="2"/>
      <c r="E2443" s="12"/>
      <c r="F2443" s="2"/>
      <c r="G2443" s="2"/>
      <c r="H2443" s="2"/>
      <c r="I2443" s="2"/>
      <c r="J2443" s="2"/>
      <c r="K2443" s="2"/>
      <c r="L2443" s="2"/>
    </row>
    <row r="2444" spans="1:12" customFormat="1" ht="16" x14ac:dyDescent="0.2">
      <c r="A2444" t="s">
        <v>350</v>
      </c>
      <c r="B2444" s="2">
        <f>INDEX(Parameters!$B$6:$AL$57,MATCH(Inventories!$B$2412,Parameters!$A$6:$A$57,0),MATCH(Inventories!$A2444,Parameters!$B$4:$AL$4,0))</f>
        <v>0</v>
      </c>
      <c r="C2444" t="s">
        <v>314</v>
      </c>
      <c r="D2444" s="2"/>
      <c r="E2444" s="2"/>
      <c r="F2444" s="2"/>
      <c r="G2444" s="2"/>
      <c r="H2444" s="2"/>
      <c r="I2444" s="2"/>
      <c r="J2444" s="2"/>
      <c r="K2444" s="2"/>
      <c r="L2444" s="2"/>
    </row>
    <row r="2445" spans="1:12" customFormat="1" ht="16" x14ac:dyDescent="0.2">
      <c r="A2445" t="s">
        <v>351</v>
      </c>
      <c r="B2445" s="2">
        <f>INDEX(Parameters!$B$6:$AL$57,MATCH(Inventories!$B$2412,Parameters!$A$6:$A$57,0),MATCH(Inventories!$A2445,Parameters!$B$4:$AL$4,0))</f>
        <v>0</v>
      </c>
      <c r="C2445" t="s">
        <v>8</v>
      </c>
      <c r="D2445" s="2"/>
      <c r="E2445" s="2"/>
      <c r="F2445" s="2"/>
      <c r="G2445" s="2"/>
      <c r="H2445" s="2"/>
      <c r="I2445" s="2"/>
      <c r="J2445" s="2"/>
      <c r="K2445" s="2"/>
      <c r="L2445" s="2"/>
    </row>
    <row r="2446" spans="1:12" customFormat="1" ht="16" x14ac:dyDescent="0.2">
      <c r="A2446" t="s">
        <v>352</v>
      </c>
      <c r="B2446" s="2">
        <f>INDEX(Parameters!$B$6:$AL$57,MATCH(Inventories!$B$2412,Parameters!$A$6:$A$57,0),MATCH(Inventories!$A2446,Parameters!$B$4:$AL$4,0))</f>
        <v>0</v>
      </c>
      <c r="C2446" t="s">
        <v>8</v>
      </c>
      <c r="D2446" s="2"/>
      <c r="E2446" s="2"/>
      <c r="F2446" s="2"/>
      <c r="G2446" s="2"/>
      <c r="H2446" s="2"/>
      <c r="I2446" s="2"/>
      <c r="J2446" s="2"/>
      <c r="K2446" s="2"/>
      <c r="L2446" s="2"/>
    </row>
    <row r="2447" spans="1:12" customFormat="1" ht="16" x14ac:dyDescent="0.2">
      <c r="A2447" t="s">
        <v>353</v>
      </c>
      <c r="B2447" s="2">
        <f>INDEX(Parameters!$B$6:$AL$57,MATCH(Inventories!$B$2412,Parameters!$A$6:$A$57,0),MATCH(Inventories!$A2447,Parameters!$B$4:$AL$4,0))</f>
        <v>0</v>
      </c>
      <c r="C2447" t="s">
        <v>8</v>
      </c>
      <c r="D2447" s="2"/>
      <c r="E2447" s="2"/>
      <c r="F2447" s="2"/>
      <c r="G2447" s="2"/>
      <c r="H2447" s="2"/>
      <c r="I2447" s="2"/>
      <c r="J2447" s="2"/>
      <c r="K2447" s="2"/>
      <c r="L2447" s="2"/>
    </row>
    <row r="2448" spans="1:12" customFormat="1" ht="16" x14ac:dyDescent="0.2">
      <c r="A2448" t="s">
        <v>367</v>
      </c>
      <c r="B2448" s="2">
        <f>INDEX(Parameters!$B$6:$AL$57,MATCH(Inventories!$B$2412,Parameters!$A$6:$A$57,0),MATCH(Inventories!$A2448,Parameters!$B$4:$AL$4,0))</f>
        <v>0</v>
      </c>
      <c r="C2448" t="s">
        <v>338</v>
      </c>
      <c r="D2448" s="2"/>
      <c r="E2448" s="2"/>
      <c r="F2448" s="2"/>
      <c r="G2448" s="2"/>
      <c r="H2448" s="2"/>
      <c r="I2448" s="2"/>
      <c r="J2448" s="2"/>
      <c r="K2448" s="2"/>
      <c r="L2448" s="2"/>
    </row>
    <row r="2449" spans="1:13" customFormat="1" ht="16" x14ac:dyDescent="0.2">
      <c r="A2449" t="s">
        <v>368</v>
      </c>
      <c r="B2449" s="2">
        <f>INDEX(Parameters!$B$6:$AL$57,MATCH(Inventories!$B$2412,Parameters!$A$6:$A$57,0),MATCH(Inventories!$A2449,Parameters!$B$4:$AL$4,0))</f>
        <v>0</v>
      </c>
      <c r="C2449" t="s">
        <v>338</v>
      </c>
      <c r="D2449" s="2"/>
      <c r="E2449" s="2"/>
      <c r="F2449" s="2"/>
      <c r="G2449" s="2"/>
      <c r="H2449" s="2"/>
      <c r="I2449" s="2"/>
      <c r="J2449" s="2"/>
      <c r="K2449" s="2"/>
      <c r="L2449" s="2"/>
    </row>
    <row r="2450" spans="1:13" customFormat="1" ht="16" x14ac:dyDescent="0.2">
      <c r="A2450" t="s">
        <v>369</v>
      </c>
      <c r="B2450" s="2">
        <f>INDEX(Parameters!$B$6:$AL$57,MATCH(Inventories!$B$2412,Parameters!$A$6:$A$57,0),MATCH(Inventories!$A2450,Parameters!$B$4:$AL$4,0))</f>
        <v>0</v>
      </c>
      <c r="C2450" t="s">
        <v>338</v>
      </c>
      <c r="D2450" s="2"/>
      <c r="E2450" s="2"/>
      <c r="F2450" s="2"/>
      <c r="G2450" s="2"/>
      <c r="H2450" s="2"/>
      <c r="I2450" s="2"/>
      <c r="J2450" s="2"/>
      <c r="K2450" s="2"/>
      <c r="L2450" s="2"/>
    </row>
    <row r="2451" spans="1:13" customFormat="1" ht="16" x14ac:dyDescent="0.2">
      <c r="A2451" t="s">
        <v>370</v>
      </c>
      <c r="B2451" s="2">
        <f>INDEX(Parameters!$B$6:$AL$57,MATCH(Inventories!$B$2412,Parameters!$A$6:$A$57,0),MATCH(Inventories!$A2451,Parameters!$B$4:$AL$4,0))</f>
        <v>0</v>
      </c>
      <c r="C2451" t="s">
        <v>338</v>
      </c>
      <c r="D2451" s="2"/>
      <c r="E2451" s="2"/>
      <c r="F2451" s="2"/>
      <c r="G2451" s="2"/>
      <c r="H2451" s="2"/>
      <c r="I2451" s="2"/>
      <c r="J2451" s="2"/>
      <c r="K2451" s="2"/>
      <c r="L2451" s="2"/>
    </row>
    <row r="2452" spans="1:13" customFormat="1" ht="16" x14ac:dyDescent="0.2">
      <c r="A2452" t="s">
        <v>371</v>
      </c>
      <c r="B2452" s="2">
        <f>INDEX(Parameters!$B$6:$AL$57,MATCH(Inventories!$B$2412,Parameters!$A$6:$A$57,0),MATCH(Inventories!$A2452,Parameters!$B$4:$AL$4,0))</f>
        <v>0</v>
      </c>
      <c r="C2452" t="s">
        <v>338</v>
      </c>
      <c r="D2452" s="2"/>
      <c r="E2452" s="2"/>
      <c r="F2452" s="2"/>
      <c r="G2452" s="2"/>
      <c r="H2452" s="2"/>
      <c r="I2452" s="2"/>
      <c r="J2452" s="2"/>
      <c r="K2452" s="2"/>
      <c r="L2452" s="2"/>
    </row>
    <row r="2453" spans="1:13" customFormat="1" ht="16" x14ac:dyDescent="0.2">
      <c r="A2453" t="s">
        <v>346</v>
      </c>
      <c r="B2453" s="12">
        <f>INDEX(Parameters!$B$6:$AL$57,MATCH(Inventories!$B$2412,Parameters!$A$6:$A$57,0),MATCH(Inventories!$A2453,Parameters!$B$4:$AL$4,0))</f>
        <v>7.5871860000000001E-3</v>
      </c>
      <c r="C2453" t="s">
        <v>347</v>
      </c>
      <c r="D2453" s="2"/>
      <c r="E2453" s="2"/>
      <c r="F2453" s="2"/>
      <c r="G2453" s="2"/>
      <c r="H2453" s="2"/>
      <c r="I2453" s="2"/>
      <c r="J2453" s="2"/>
      <c r="K2453" s="2"/>
      <c r="L2453" s="2"/>
    </row>
    <row r="2454" spans="1:13" customFormat="1" ht="16" x14ac:dyDescent="0.2">
      <c r="A2454" t="s">
        <v>345</v>
      </c>
      <c r="B2454" s="12">
        <f>INDEX(Parameters!$B$6:$AL$57,MATCH(Inventories!$B$2412,Parameters!$A$6:$A$57,0),MATCH(Inventories!$A2454,Parameters!$B$4:$AL$4,0))</f>
        <v>2.21361E-4</v>
      </c>
      <c r="C2454" t="s">
        <v>347</v>
      </c>
      <c r="D2454" s="2"/>
      <c r="E2454" s="2"/>
      <c r="F2454" s="2"/>
      <c r="G2454" s="2"/>
      <c r="H2454" s="2"/>
      <c r="I2454" s="2"/>
      <c r="J2454" s="2"/>
      <c r="K2454" s="2"/>
      <c r="L2454" s="2"/>
    </row>
    <row r="2455" spans="1:13" customFormat="1" ht="16" x14ac:dyDescent="0.2">
      <c r="A2455" s="1" t="s">
        <v>10</v>
      </c>
      <c r="B2455" s="2"/>
      <c r="C2455" s="2"/>
      <c r="D2455" s="2"/>
      <c r="E2455" s="2"/>
      <c r="F2455" s="2"/>
      <c r="G2455" s="2"/>
      <c r="H2455" s="2"/>
      <c r="I2455" s="2"/>
      <c r="J2455" s="2"/>
      <c r="K2455" s="2"/>
      <c r="L2455" s="2"/>
    </row>
    <row r="2456" spans="1:13" x14ac:dyDescent="0.2">
      <c r="A2456" s="17" t="s">
        <v>11</v>
      </c>
      <c r="B2456" s="17" t="s">
        <v>12</v>
      </c>
      <c r="C2456" s="17" t="s">
        <v>3</v>
      </c>
      <c r="D2456" s="17" t="s">
        <v>13</v>
      </c>
      <c r="E2456" s="17" t="s">
        <v>8</v>
      </c>
      <c r="F2456" s="17" t="s">
        <v>6</v>
      </c>
      <c r="G2456" s="17" t="s">
        <v>5</v>
      </c>
      <c r="H2456" s="17" t="s">
        <v>153</v>
      </c>
      <c r="I2456" s="17" t="s">
        <v>181</v>
      </c>
      <c r="J2456" s="17" t="s">
        <v>182</v>
      </c>
      <c r="K2456" s="17" t="s">
        <v>183</v>
      </c>
      <c r="L2456" s="17" t="s">
        <v>184</v>
      </c>
      <c r="M2456" s="17"/>
    </row>
    <row r="2457" spans="1:13" customFormat="1" ht="16" x14ac:dyDescent="0.2">
      <c r="A2457" s="2" t="str">
        <f>B2412</f>
        <v>diesel, burned in passenger car</v>
      </c>
      <c r="B2457" s="2">
        <v>1</v>
      </c>
      <c r="C2457" s="2" t="str">
        <f>B2413</f>
        <v>RER</v>
      </c>
      <c r="D2457" s="2"/>
      <c r="E2457" s="2" t="str">
        <f>B2417</f>
        <v>megajoule</v>
      </c>
      <c r="F2457" s="2" t="s">
        <v>19</v>
      </c>
      <c r="G2457" s="2" t="str">
        <f>B2415</f>
        <v>heat</v>
      </c>
      <c r="H2457" s="2"/>
      <c r="I2457" s="2"/>
      <c r="J2457" s="2"/>
      <c r="K2457" s="2"/>
      <c r="L2457" s="2"/>
    </row>
    <row r="2458" spans="1:13" customFormat="1" ht="16" x14ac:dyDescent="0.2">
      <c r="A2458" s="2" t="s">
        <v>120</v>
      </c>
      <c r="B2458">
        <f>1/43</f>
        <v>2.3255813953488372E-2</v>
      </c>
      <c r="C2458" t="s">
        <v>27</v>
      </c>
      <c r="E2458" t="s">
        <v>9</v>
      </c>
      <c r="F2458" t="s">
        <v>23</v>
      </c>
      <c r="G2458" t="s">
        <v>44</v>
      </c>
      <c r="I2458" s="2"/>
    </row>
    <row r="2459" spans="1:13" customFormat="1" ht="16" x14ac:dyDescent="0.2">
      <c r="A2459" s="2" t="s">
        <v>144</v>
      </c>
      <c r="B2459" s="28">
        <f>(B2430/B2421)/(B2424/1000)</f>
        <v>3.7555555555555557E-4</v>
      </c>
      <c r="C2459" t="s">
        <v>114</v>
      </c>
      <c r="E2459" t="s">
        <v>9</v>
      </c>
      <c r="F2459" t="s">
        <v>23</v>
      </c>
      <c r="G2459" t="s">
        <v>145</v>
      </c>
      <c r="I2459" s="2">
        <v>5</v>
      </c>
      <c r="J2459" s="3">
        <f>B2459</f>
        <v>3.7555555555555557E-4</v>
      </c>
      <c r="K2459" s="3">
        <f>(B2431/B2423)/(B2426/1000)</f>
        <v>1.5310344827586207E-4</v>
      </c>
      <c r="L2459" s="3">
        <f>(B2432/B2422)/(B2425/1000)</f>
        <v>8.0833333333333332E-4</v>
      </c>
    </row>
    <row r="2460" spans="1:13" customFormat="1" ht="16" x14ac:dyDescent="0.2">
      <c r="A2460" s="2" t="s">
        <v>360</v>
      </c>
      <c r="B2460" s="3">
        <f>(B2433/B2421)/(B2424/1000)</f>
        <v>1.0666666666666667E-4</v>
      </c>
      <c r="C2460" t="s">
        <v>114</v>
      </c>
      <c r="E2460" t="s">
        <v>9</v>
      </c>
      <c r="F2460" t="s">
        <v>23</v>
      </c>
      <c r="G2460" s="2" t="s">
        <v>359</v>
      </c>
      <c r="H2460" s="2" t="s">
        <v>363</v>
      </c>
      <c r="I2460">
        <v>5</v>
      </c>
      <c r="J2460" s="3">
        <f>B2460</f>
        <v>1.0666666666666667E-4</v>
      </c>
      <c r="K2460" s="3">
        <f>(B2434/B2423)/(B2426/1000)</f>
        <v>4.1379310344827587E-5</v>
      </c>
      <c r="L2460" s="3">
        <f>(B2435/B2422)/(B2425/1000)</f>
        <v>1.9999999999999998E-4</v>
      </c>
    </row>
    <row r="2461" spans="1:13" customFormat="1" ht="16" x14ac:dyDescent="0.2">
      <c r="A2461" s="2" t="s">
        <v>361</v>
      </c>
      <c r="B2461" s="3">
        <f>B2460</f>
        <v>1.0666666666666667E-4</v>
      </c>
      <c r="C2461" t="s">
        <v>114</v>
      </c>
      <c r="E2461" t="s">
        <v>9</v>
      </c>
      <c r="F2461" t="s">
        <v>23</v>
      </c>
      <c r="G2461" s="2" t="s">
        <v>362</v>
      </c>
      <c r="H2461" s="2" t="s">
        <v>363</v>
      </c>
      <c r="I2461">
        <v>5</v>
      </c>
      <c r="J2461" s="3">
        <f>B2461</f>
        <v>1.0666666666666667E-4</v>
      </c>
      <c r="K2461" s="3">
        <f>K2460</f>
        <v>4.1379310344827587E-5</v>
      </c>
      <c r="L2461" s="3">
        <f>L2460</f>
        <v>1.9999999999999998E-4</v>
      </c>
    </row>
    <row r="2462" spans="1:13" customFormat="1" ht="16" x14ac:dyDescent="0.2">
      <c r="A2462" t="s">
        <v>45</v>
      </c>
      <c r="B2462" s="3">
        <v>7.1455665432553858E-7</v>
      </c>
      <c r="D2462" t="s">
        <v>14</v>
      </c>
      <c r="E2462" t="s">
        <v>9</v>
      </c>
      <c r="F2462" s="2" t="s">
        <v>15</v>
      </c>
      <c r="I2462" s="2"/>
    </row>
    <row r="2463" spans="1:13" customFormat="1" ht="16" x14ac:dyDescent="0.2">
      <c r="A2463" t="s">
        <v>46</v>
      </c>
      <c r="B2463" s="3">
        <v>3.2468920124586623E-7</v>
      </c>
      <c r="D2463" t="s">
        <v>14</v>
      </c>
      <c r="E2463" t="s">
        <v>9</v>
      </c>
      <c r="F2463" s="2" t="s">
        <v>15</v>
      </c>
      <c r="I2463" s="2"/>
    </row>
    <row r="2464" spans="1:13" customFormat="1" ht="16" x14ac:dyDescent="0.2">
      <c r="A2464" t="s">
        <v>47</v>
      </c>
      <c r="B2464" s="3">
        <v>3.9534349472964383E-7</v>
      </c>
      <c r="D2464" t="s">
        <v>14</v>
      </c>
      <c r="E2464" t="s">
        <v>9</v>
      </c>
      <c r="F2464" s="2" t="s">
        <v>15</v>
      </c>
      <c r="I2464" s="2"/>
    </row>
    <row r="2465" spans="1:9" customFormat="1" ht="16" x14ac:dyDescent="0.2">
      <c r="A2465" t="s">
        <v>48</v>
      </c>
      <c r="B2465" s="3">
        <v>3.7209280955662761E-7</v>
      </c>
      <c r="D2465" t="s">
        <v>14</v>
      </c>
      <c r="E2465" t="s">
        <v>9</v>
      </c>
      <c r="F2465" s="2" t="s">
        <v>15</v>
      </c>
      <c r="I2465" s="2"/>
    </row>
    <row r="2466" spans="1:9" customFormat="1" ht="16" x14ac:dyDescent="0.2">
      <c r="A2466" t="s">
        <v>49</v>
      </c>
      <c r="B2466" s="3">
        <v>9.4995966427857817E-8</v>
      </c>
      <c r="D2466" t="s">
        <v>14</v>
      </c>
      <c r="E2466" t="s">
        <v>9</v>
      </c>
      <c r="F2466" s="2" t="s">
        <v>15</v>
      </c>
      <c r="I2466" s="2"/>
    </row>
    <row r="2467" spans="1:9" customFormat="1" ht="16" x14ac:dyDescent="0.2">
      <c r="A2467" t="s">
        <v>50</v>
      </c>
      <c r="B2467" s="3">
        <v>2.186743705223342E-7</v>
      </c>
      <c r="D2467" t="s">
        <v>14</v>
      </c>
      <c r="E2467" t="s">
        <v>9</v>
      </c>
      <c r="F2467" s="2" t="s">
        <v>15</v>
      </c>
      <c r="I2467" s="2"/>
    </row>
    <row r="2468" spans="1:9" customFormat="1" ht="16" x14ac:dyDescent="0.2">
      <c r="A2468" t="s">
        <v>51</v>
      </c>
      <c r="B2468" s="3">
        <v>1.2147463123534157E-8</v>
      </c>
      <c r="D2468" t="s">
        <v>14</v>
      </c>
      <c r="E2468" t="s">
        <v>9</v>
      </c>
      <c r="F2468" s="2" t="s">
        <v>15</v>
      </c>
      <c r="I2468" s="2"/>
    </row>
    <row r="2469" spans="1:9" customFormat="1" ht="16" x14ac:dyDescent="0.2">
      <c r="A2469" t="s">
        <v>52</v>
      </c>
      <c r="B2469" s="3">
        <v>2.3255800597289225E-10</v>
      </c>
      <c r="D2469" t="s">
        <v>14</v>
      </c>
      <c r="E2469" t="s">
        <v>9</v>
      </c>
      <c r="F2469" s="2" t="s">
        <v>15</v>
      </c>
      <c r="I2469" s="2"/>
    </row>
    <row r="2470" spans="1:9" customFormat="1" ht="16" x14ac:dyDescent="0.2">
      <c r="A2470" t="s">
        <v>53</v>
      </c>
      <c r="B2470">
        <f>B2458*3.15</f>
        <v>7.3255813953488375E-2</v>
      </c>
      <c r="D2470" t="s">
        <v>14</v>
      </c>
      <c r="E2470" t="s">
        <v>9</v>
      </c>
      <c r="F2470" s="2" t="s">
        <v>15</v>
      </c>
      <c r="I2470" s="2"/>
    </row>
    <row r="2471" spans="1:9" customFormat="1" ht="16" x14ac:dyDescent="0.2">
      <c r="A2471" t="s">
        <v>54</v>
      </c>
      <c r="B2471" s="3">
        <v>2.1069404153243686E-5</v>
      </c>
      <c r="D2471" t="s">
        <v>14</v>
      </c>
      <c r="E2471" t="s">
        <v>9</v>
      </c>
      <c r="F2471" s="2" t="s">
        <v>15</v>
      </c>
      <c r="I2471" s="2"/>
    </row>
    <row r="2472" spans="1:9" customFormat="1" ht="16" x14ac:dyDescent="0.2">
      <c r="A2472" t="s">
        <v>55</v>
      </c>
      <c r="B2472" s="3">
        <v>1.1627900298644613E-9</v>
      </c>
      <c r="D2472" t="s">
        <v>14</v>
      </c>
      <c r="E2472" t="s">
        <v>9</v>
      </c>
      <c r="F2472" s="2" t="s">
        <v>15</v>
      </c>
      <c r="I2472" s="2"/>
    </row>
    <row r="2473" spans="1:9" customFormat="1" ht="16" x14ac:dyDescent="0.2">
      <c r="A2473" t="s">
        <v>56</v>
      </c>
      <c r="B2473" s="3">
        <v>2.3255800597289222E-12</v>
      </c>
      <c r="D2473" t="s">
        <v>14</v>
      </c>
      <c r="E2473" t="s">
        <v>9</v>
      </c>
      <c r="F2473" s="2" t="s">
        <v>15</v>
      </c>
      <c r="I2473" s="2"/>
    </row>
    <row r="2474" spans="1:9" customFormat="1" ht="16" x14ac:dyDescent="0.2">
      <c r="A2474" t="s">
        <v>57</v>
      </c>
      <c r="B2474" s="3">
        <v>3.9534861015391682E-8</v>
      </c>
      <c r="D2474" t="s">
        <v>14</v>
      </c>
      <c r="E2474" t="s">
        <v>9</v>
      </c>
      <c r="F2474" s="2" t="s">
        <v>15</v>
      </c>
      <c r="I2474" s="2"/>
    </row>
    <row r="2475" spans="1:9" customFormat="1" ht="16" x14ac:dyDescent="0.2">
      <c r="A2475" t="s">
        <v>152</v>
      </c>
      <c r="B2475" s="3">
        <v>7.1789570411210658E-8</v>
      </c>
      <c r="D2475" t="s">
        <v>14</v>
      </c>
      <c r="E2475" t="s">
        <v>9</v>
      </c>
      <c r="F2475" s="2" t="s">
        <v>15</v>
      </c>
      <c r="I2475" s="2"/>
    </row>
    <row r="2476" spans="1:9" customFormat="1" ht="16" x14ac:dyDescent="0.2">
      <c r="A2476" t="s">
        <v>58</v>
      </c>
      <c r="B2476" s="3">
        <v>1.1627900298644611E-6</v>
      </c>
      <c r="D2476" t="s">
        <v>14</v>
      </c>
      <c r="E2476" t="s">
        <v>9</v>
      </c>
      <c r="F2476" s="2" t="s">
        <v>15</v>
      </c>
      <c r="I2476" s="2"/>
    </row>
    <row r="2477" spans="1:9" customFormat="1" ht="16" x14ac:dyDescent="0.2">
      <c r="A2477" t="s">
        <v>59</v>
      </c>
      <c r="B2477" s="3">
        <v>3.646242366932188E-8</v>
      </c>
      <c r="D2477" t="s">
        <v>14</v>
      </c>
      <c r="E2477" t="s">
        <v>9</v>
      </c>
      <c r="F2477" s="2" t="s">
        <v>15</v>
      </c>
      <c r="I2477" s="2"/>
    </row>
    <row r="2478" spans="1:9" customFormat="1" ht="16" x14ac:dyDescent="0.2">
      <c r="A2478" t="s">
        <v>60</v>
      </c>
      <c r="B2478" s="3">
        <v>1.2114072625668476E-6</v>
      </c>
      <c r="D2478" t="s">
        <v>14</v>
      </c>
      <c r="E2478" t="s">
        <v>9</v>
      </c>
      <c r="F2478" s="2" t="s">
        <v>15</v>
      </c>
      <c r="I2478" s="2"/>
    </row>
    <row r="2479" spans="1:9" customFormat="1" ht="16" x14ac:dyDescent="0.2">
      <c r="A2479" t="s">
        <v>61</v>
      </c>
      <c r="B2479" s="3">
        <v>1.3252688602888143E-6</v>
      </c>
      <c r="D2479" t="s">
        <v>14</v>
      </c>
      <c r="E2479" t="s">
        <v>9</v>
      </c>
      <c r="F2479" s="2" t="s">
        <v>15</v>
      </c>
      <c r="I2479" s="2"/>
    </row>
    <row r="2480" spans="1:9" customFormat="1" ht="16" x14ac:dyDescent="0.2">
      <c r="A2480" t="s">
        <v>62</v>
      </c>
      <c r="B2480" s="3">
        <v>2.2087814338146904E-8</v>
      </c>
      <c r="D2480" t="s">
        <v>14</v>
      </c>
      <c r="E2480" t="s">
        <v>9</v>
      </c>
      <c r="F2480" s="2" t="s">
        <v>15</v>
      </c>
      <c r="I2480" s="2"/>
    </row>
    <row r="2481" spans="1:9" customFormat="1" ht="16" x14ac:dyDescent="0.2">
      <c r="A2481" t="s">
        <v>63</v>
      </c>
      <c r="B2481" s="3">
        <v>1.9186035492763611E-15</v>
      </c>
      <c r="D2481" t="s">
        <v>14</v>
      </c>
      <c r="E2481" t="s">
        <v>9</v>
      </c>
      <c r="F2481" s="2" t="s">
        <v>15</v>
      </c>
      <c r="I2481" s="2"/>
    </row>
    <row r="2482" spans="1:9" customFormat="1" ht="16" x14ac:dyDescent="0.2">
      <c r="A2482" t="s">
        <v>64</v>
      </c>
      <c r="B2482" s="3">
        <v>4.6511601194578451E-13</v>
      </c>
      <c r="D2482" t="s">
        <v>14</v>
      </c>
      <c r="E2482" t="s">
        <v>9</v>
      </c>
      <c r="F2482" s="2" t="s">
        <v>15</v>
      </c>
      <c r="I2482" s="2"/>
    </row>
    <row r="2483" spans="1:9" customFormat="1" ht="16" x14ac:dyDescent="0.2">
      <c r="A2483" t="s">
        <v>65</v>
      </c>
      <c r="B2483" s="3">
        <v>6.6447090752701953E-7</v>
      </c>
      <c r="D2483" t="s">
        <v>14</v>
      </c>
      <c r="E2483" t="s">
        <v>9</v>
      </c>
      <c r="F2483" s="2" t="s">
        <v>15</v>
      </c>
      <c r="I2483" s="2"/>
    </row>
    <row r="2484" spans="1:9" customFormat="1" ht="16" x14ac:dyDescent="0.2">
      <c r="A2484" t="s">
        <v>66</v>
      </c>
      <c r="B2484" s="3">
        <v>1.3252688602888143E-7</v>
      </c>
      <c r="D2484" t="s">
        <v>14</v>
      </c>
      <c r="E2484" t="s">
        <v>9</v>
      </c>
      <c r="F2484" s="2" t="s">
        <v>15</v>
      </c>
      <c r="I2484" s="2"/>
    </row>
    <row r="2485" spans="1:9" customFormat="1" ht="16" x14ac:dyDescent="0.2">
      <c r="A2485" t="s">
        <v>67</v>
      </c>
      <c r="B2485" s="3">
        <v>5.8566933256401625E-6</v>
      </c>
      <c r="D2485" t="s">
        <v>14</v>
      </c>
      <c r="E2485" t="s">
        <v>9</v>
      </c>
      <c r="F2485" s="2" t="s">
        <v>15</v>
      </c>
      <c r="I2485" s="2"/>
    </row>
    <row r="2486" spans="1:9" customFormat="1" ht="16" x14ac:dyDescent="0.2">
      <c r="A2486" t="s">
        <v>68</v>
      </c>
      <c r="B2486" s="3">
        <v>1.6279060418102458E-9</v>
      </c>
      <c r="D2486" t="s">
        <v>14</v>
      </c>
      <c r="E2486" t="s">
        <v>9</v>
      </c>
      <c r="F2486" s="2" t="s">
        <v>15</v>
      </c>
      <c r="I2486" s="2"/>
    </row>
    <row r="2487" spans="1:9" customFormat="1" ht="16" x14ac:dyDescent="0.2">
      <c r="A2487" t="s">
        <v>69</v>
      </c>
      <c r="B2487">
        <f>B2453/1000</f>
        <v>7.587186E-6</v>
      </c>
      <c r="D2487" t="s">
        <v>14</v>
      </c>
      <c r="E2487" t="s">
        <v>9</v>
      </c>
      <c r="F2487" s="2" t="s">
        <v>15</v>
      </c>
      <c r="I2487" s="2"/>
    </row>
    <row r="2488" spans="1:9" customFormat="1" ht="16" x14ac:dyDescent="0.2">
      <c r="A2488" t="s">
        <v>70</v>
      </c>
      <c r="B2488" s="3">
        <v>4.2883696301401334E-9</v>
      </c>
      <c r="D2488" t="s">
        <v>14</v>
      </c>
      <c r="E2488" t="s">
        <v>9</v>
      </c>
      <c r="F2488" s="2" t="s">
        <v>15</v>
      </c>
      <c r="I2488" s="2"/>
    </row>
    <row r="2489" spans="1:9" customFormat="1" ht="16" x14ac:dyDescent="0.2">
      <c r="A2489" t="s">
        <v>71</v>
      </c>
      <c r="B2489" s="3">
        <f>B2454/1000</f>
        <v>2.2136099999999999E-7</v>
      </c>
      <c r="D2489" t="s">
        <v>14</v>
      </c>
      <c r="E2489" t="s">
        <v>9</v>
      </c>
      <c r="F2489" s="2" t="s">
        <v>15</v>
      </c>
      <c r="I2489" s="2"/>
    </row>
    <row r="2490" spans="1:9" customFormat="1" ht="16" x14ac:dyDescent="0.2">
      <c r="A2490" t="s">
        <v>72</v>
      </c>
      <c r="B2490" s="3">
        <v>4.417562867629381E-9</v>
      </c>
      <c r="D2490" t="s">
        <v>14</v>
      </c>
      <c r="E2490" t="s">
        <v>9</v>
      </c>
      <c r="F2490" s="2" t="s">
        <v>15</v>
      </c>
      <c r="I2490" s="2"/>
    </row>
    <row r="2491" spans="1:9" customFormat="1" ht="16" x14ac:dyDescent="0.2">
      <c r="A2491" t="s">
        <v>73</v>
      </c>
      <c r="B2491" s="3">
        <v>1.2147463123534157E-8</v>
      </c>
      <c r="D2491" t="s">
        <v>14</v>
      </c>
      <c r="E2491" t="s">
        <v>9</v>
      </c>
      <c r="F2491" s="2" t="s">
        <v>15</v>
      </c>
      <c r="I2491" s="2"/>
    </row>
    <row r="2492" spans="1:9" customFormat="1" ht="16" x14ac:dyDescent="0.2">
      <c r="A2492" t="s">
        <v>74</v>
      </c>
      <c r="B2492" s="3">
        <v>3.9768082958024133E-7</v>
      </c>
      <c r="D2492" t="s">
        <v>14</v>
      </c>
      <c r="E2492" t="s">
        <v>9</v>
      </c>
      <c r="F2492" s="2" t="s">
        <v>15</v>
      </c>
      <c r="I2492" s="2"/>
    </row>
    <row r="2493" spans="1:9" customFormat="1" ht="16" x14ac:dyDescent="0.2">
      <c r="A2493" t="s">
        <v>75</v>
      </c>
      <c r="B2493" s="3">
        <v>2.3255800597289225E-10</v>
      </c>
      <c r="D2493" t="s">
        <v>14</v>
      </c>
      <c r="E2493" t="s">
        <v>9</v>
      </c>
      <c r="F2493" s="2" t="s">
        <v>15</v>
      </c>
      <c r="I2493" s="2"/>
    </row>
    <row r="2494" spans="1:9" customFormat="1" ht="16" x14ac:dyDescent="0.2">
      <c r="A2494" t="s">
        <v>76</v>
      </c>
      <c r="B2494" s="3">
        <v>4.0869969387591558E-8</v>
      </c>
      <c r="D2494" t="s">
        <v>14</v>
      </c>
      <c r="E2494" t="s">
        <v>9</v>
      </c>
      <c r="F2494" s="2" t="s">
        <v>15</v>
      </c>
      <c r="I2494" s="2"/>
    </row>
    <row r="2495" spans="1:9" customFormat="1" ht="16" x14ac:dyDescent="0.2">
      <c r="A2495" t="s">
        <v>77</v>
      </c>
      <c r="B2495" s="3">
        <v>4.651160119457845E-7</v>
      </c>
      <c r="D2495" t="s">
        <v>14</v>
      </c>
      <c r="E2495" t="s">
        <v>9</v>
      </c>
      <c r="F2495" s="2" t="s">
        <v>15</v>
      </c>
      <c r="I2495" s="2"/>
    </row>
    <row r="2496" spans="1:9" customFormat="1" ht="16" x14ac:dyDescent="0.2">
      <c r="A2496" t="s">
        <v>78</v>
      </c>
      <c r="B2496" s="3">
        <v>7.619711612948033E-8</v>
      </c>
      <c r="D2496" t="s">
        <v>14</v>
      </c>
      <c r="E2496" t="s">
        <v>9</v>
      </c>
      <c r="F2496" s="2" t="s">
        <v>15</v>
      </c>
      <c r="I2496" s="2"/>
    </row>
    <row r="2497" spans="1:12" customFormat="1" ht="16" x14ac:dyDescent="0.2">
      <c r="A2497" t="s">
        <v>79</v>
      </c>
      <c r="B2497" s="3">
        <v>2.3255800597289226E-8</v>
      </c>
      <c r="D2497" t="s">
        <v>14</v>
      </c>
      <c r="E2497" t="s">
        <v>9</v>
      </c>
      <c r="F2497" s="2" t="s">
        <v>15</v>
      </c>
      <c r="I2497" s="2"/>
    </row>
    <row r="2498" spans="1:12" customFormat="1" ht="16" x14ac:dyDescent="0.2">
      <c r="A2498" t="s">
        <v>80</v>
      </c>
      <c r="B2498" s="3">
        <v>6.7382024692940973E-8</v>
      </c>
      <c r="D2498" t="s">
        <v>14</v>
      </c>
      <c r="E2498" t="s">
        <v>9</v>
      </c>
      <c r="F2498" s="2" t="s">
        <v>15</v>
      </c>
      <c r="I2498" s="2"/>
    </row>
    <row r="2499" spans="1:12" customFormat="1" ht="16" x14ac:dyDescent="0.2">
      <c r="A2499" t="s">
        <v>81</v>
      </c>
      <c r="B2499" s="3">
        <v>2.9821053643838246E-8</v>
      </c>
      <c r="D2499" t="s">
        <v>14</v>
      </c>
      <c r="E2499" t="s">
        <v>9</v>
      </c>
      <c r="F2499" s="2" t="s">
        <v>15</v>
      </c>
      <c r="I2499" s="2"/>
    </row>
    <row r="2500" spans="1:12" customFormat="1" ht="16" x14ac:dyDescent="0.2">
      <c r="F2500" s="2"/>
      <c r="H2500" s="3"/>
    </row>
    <row r="2501" spans="1:12" x14ac:dyDescent="0.2">
      <c r="A2501" s="17" t="s">
        <v>2</v>
      </c>
      <c r="B2501" s="17" t="s">
        <v>122</v>
      </c>
    </row>
    <row r="2502" spans="1:12" customFormat="1" ht="16" x14ac:dyDescent="0.2">
      <c r="A2502" s="2" t="s">
        <v>3</v>
      </c>
      <c r="B2502" s="2" t="s">
        <v>18</v>
      </c>
      <c r="C2502" s="2"/>
      <c r="D2502" s="2"/>
      <c r="E2502" s="2"/>
      <c r="F2502" s="2"/>
      <c r="G2502" s="2"/>
      <c r="H2502" s="2"/>
      <c r="I2502" s="2"/>
      <c r="J2502" s="2"/>
      <c r="K2502" s="2"/>
      <c r="L2502" s="2"/>
    </row>
    <row r="2503" spans="1:12" customFormat="1" ht="16" x14ac:dyDescent="0.2">
      <c r="A2503" s="2" t="s">
        <v>4</v>
      </c>
      <c r="B2503" s="2">
        <v>1</v>
      </c>
      <c r="C2503" s="2"/>
      <c r="D2503" s="2"/>
      <c r="E2503" s="2"/>
      <c r="F2503" s="2"/>
      <c r="G2503" s="2"/>
      <c r="H2503" s="2"/>
      <c r="I2503" s="2"/>
      <c r="J2503" s="2"/>
      <c r="K2503" s="2"/>
      <c r="L2503" s="2"/>
    </row>
    <row r="2504" spans="1:12" customFormat="1" ht="16" x14ac:dyDescent="0.2">
      <c r="A2504" s="2" t="s">
        <v>5</v>
      </c>
      <c r="B2504" s="2" t="s">
        <v>1</v>
      </c>
      <c r="C2504" s="2"/>
      <c r="D2504" s="2"/>
      <c r="E2504" s="2"/>
      <c r="F2504" s="2"/>
      <c r="G2504" s="2"/>
      <c r="H2504" s="2"/>
      <c r="I2504" s="2"/>
      <c r="J2504" s="2"/>
    </row>
    <row r="2505" spans="1:12" customFormat="1" ht="16" x14ac:dyDescent="0.2">
      <c r="A2505" s="2" t="s">
        <v>6</v>
      </c>
      <c r="B2505" s="2" t="s">
        <v>7</v>
      </c>
      <c r="C2505" s="2"/>
      <c r="D2505" s="2"/>
      <c r="E2505" s="2"/>
      <c r="F2505" s="2"/>
      <c r="G2505" s="2"/>
      <c r="H2505" s="2"/>
      <c r="I2505" s="2"/>
      <c r="J2505" s="2"/>
      <c r="K2505" s="2"/>
      <c r="L2505" s="2"/>
    </row>
    <row r="2506" spans="1:12" customFormat="1" ht="16" x14ac:dyDescent="0.2">
      <c r="A2506" s="2" t="s">
        <v>8</v>
      </c>
      <c r="B2506" s="2" t="s">
        <v>17</v>
      </c>
      <c r="C2506" s="2"/>
      <c r="D2506" s="2"/>
      <c r="E2506" s="2"/>
      <c r="F2506" s="2"/>
      <c r="G2506" s="2"/>
      <c r="H2506" s="2"/>
      <c r="I2506" s="2"/>
      <c r="J2506" s="2"/>
      <c r="K2506" s="2"/>
      <c r="L2506" s="2"/>
    </row>
    <row r="2507" spans="1:12" customFormat="1" ht="16" x14ac:dyDescent="0.2">
      <c r="A2507" t="s">
        <v>354</v>
      </c>
      <c r="B2507" s="2">
        <f>INDEX(Parameters!$B$6:$AL$57,MATCH(Inventories!$B$2501,Parameters!$A$6:$A$57,0),MATCH(Inventories!$A2507,Parameters!$B$4:$AL$4,0))</f>
        <v>126</v>
      </c>
      <c r="C2507" t="s">
        <v>314</v>
      </c>
      <c r="D2507" s="2"/>
      <c r="E2507" s="2"/>
      <c r="F2507" s="2"/>
      <c r="G2507" s="2"/>
      <c r="H2507" s="2"/>
      <c r="I2507" s="2"/>
      <c r="J2507" s="2"/>
      <c r="K2507" s="2"/>
      <c r="L2507" s="2"/>
    </row>
    <row r="2508" spans="1:12" customFormat="1" ht="16" x14ac:dyDescent="0.2">
      <c r="A2508" t="s">
        <v>355</v>
      </c>
      <c r="B2508" s="2">
        <f>INDEX(Parameters!$B$6:$AL$57,MATCH(Inventories!$B$2501,Parameters!$A$6:$A$57,0),MATCH(Inventories!$A2508,Parameters!$B$4:$AL$4,0))</f>
        <v>54</v>
      </c>
      <c r="C2508" t="s">
        <v>314</v>
      </c>
      <c r="D2508" s="2"/>
      <c r="E2508" s="2"/>
      <c r="F2508" s="2"/>
      <c r="G2508" s="2"/>
      <c r="H2508" s="2"/>
      <c r="I2508" s="2"/>
      <c r="J2508" s="2"/>
      <c r="K2508" s="2"/>
      <c r="L2508" s="2"/>
    </row>
    <row r="2509" spans="1:12" customFormat="1" ht="16" x14ac:dyDescent="0.2">
      <c r="A2509" t="s">
        <v>356</v>
      </c>
      <c r="B2509" s="2">
        <f>INDEX(Parameters!$B$6:$AL$57,MATCH(Inventories!$B$2501,Parameters!$A$6:$A$57,0),MATCH(Inventories!$A2509,Parameters!$B$4:$AL$4,0))</f>
        <v>158</v>
      </c>
      <c r="C2509" t="s">
        <v>314</v>
      </c>
      <c r="D2509" s="2"/>
      <c r="E2509" s="2"/>
      <c r="F2509" s="2"/>
      <c r="G2509" s="2"/>
      <c r="H2509" s="2"/>
      <c r="I2509" s="2"/>
      <c r="J2509" s="2"/>
      <c r="K2509" s="2"/>
      <c r="L2509" s="2"/>
    </row>
    <row r="2510" spans="1:12" customFormat="1" ht="16" x14ac:dyDescent="0.2">
      <c r="A2510" t="s">
        <v>318</v>
      </c>
      <c r="B2510" s="24">
        <f>INDEX(Parameters!$B$6:$AL$57,MATCH(Inventories!$B$2501,Parameters!$A$6:$A$57,0),MATCH(Inventories!$A2510,Parameters!$B$4:$AL$4,0))</f>
        <v>200000</v>
      </c>
      <c r="C2510" t="s">
        <v>315</v>
      </c>
      <c r="D2510" s="2"/>
      <c r="E2510" s="2"/>
      <c r="F2510" s="2"/>
      <c r="G2510" s="2"/>
      <c r="H2510" s="2"/>
      <c r="I2510" s="2"/>
      <c r="J2510" s="2"/>
      <c r="K2510" s="2"/>
      <c r="L2510" s="2"/>
    </row>
    <row r="2511" spans="1:12" customFormat="1" ht="16" x14ac:dyDescent="0.2">
      <c r="A2511" t="s">
        <v>319</v>
      </c>
      <c r="B2511" s="24">
        <f>INDEX(Parameters!$B$6:$AL$57,MATCH(Inventories!$B$2501,Parameters!$A$6:$A$57,0),MATCH(Inventories!$A2511,Parameters!$B$4:$AL$4,0))</f>
        <v>160000</v>
      </c>
      <c r="C2511" t="s">
        <v>315</v>
      </c>
      <c r="D2511" s="2"/>
      <c r="E2511" s="2"/>
      <c r="F2511" s="2"/>
      <c r="G2511" s="2"/>
      <c r="H2511" s="2"/>
      <c r="I2511" s="2"/>
      <c r="J2511" s="2"/>
      <c r="K2511" s="2"/>
      <c r="L2511" s="2"/>
    </row>
    <row r="2512" spans="1:12" customFormat="1" ht="16" x14ac:dyDescent="0.2">
      <c r="A2512" t="s">
        <v>320</v>
      </c>
      <c r="B2512" s="24">
        <f>INDEX(Parameters!$B$6:$AL$57,MATCH(Inventories!$B$2501,Parameters!$A$6:$A$57,0),MATCH(Inventories!$A2512,Parameters!$B$4:$AL$4,0))</f>
        <v>250000</v>
      </c>
      <c r="C2512" t="s">
        <v>315</v>
      </c>
      <c r="D2512" s="2"/>
      <c r="E2512" s="2"/>
      <c r="F2512" s="2"/>
      <c r="G2512" s="2"/>
      <c r="H2512" s="2"/>
      <c r="I2512" s="2"/>
      <c r="J2512" s="2"/>
      <c r="K2512" s="2"/>
      <c r="L2512" s="2"/>
    </row>
    <row r="2513" spans="1:12" customFormat="1" ht="16" x14ac:dyDescent="0.2">
      <c r="A2513" t="s">
        <v>321</v>
      </c>
      <c r="B2513" s="2">
        <f>INDEX(Parameters!$B$6:$AL$57,MATCH(Inventories!$B$2501,Parameters!$A$6:$A$57,0),MATCH(Inventories!$A2513,Parameters!$B$4:$AL$4,0))</f>
        <v>2250</v>
      </c>
      <c r="C2513" t="s">
        <v>316</v>
      </c>
      <c r="D2513" s="2"/>
      <c r="E2513" s="2"/>
      <c r="F2513" s="2"/>
      <c r="G2513" s="2"/>
      <c r="H2513" s="2"/>
      <c r="I2513" s="2"/>
      <c r="J2513" s="2"/>
      <c r="K2513" s="2"/>
      <c r="L2513" s="2"/>
    </row>
    <row r="2514" spans="1:12" customFormat="1" ht="16" x14ac:dyDescent="0.2">
      <c r="A2514" t="s">
        <v>322</v>
      </c>
      <c r="B2514" s="2">
        <f>INDEX(Parameters!$B$6:$AL$57,MATCH(Inventories!$B$2501,Parameters!$A$6:$A$57,0),MATCH(Inventories!$A2514,Parameters!$B$4:$AL$4,0))</f>
        <v>1500</v>
      </c>
      <c r="C2514" t="s">
        <v>316</v>
      </c>
      <c r="D2514" s="2"/>
      <c r="E2514" s="2"/>
      <c r="F2514" s="2"/>
      <c r="G2514" s="2"/>
      <c r="H2514" s="2"/>
      <c r="I2514" s="2"/>
      <c r="J2514" s="2"/>
      <c r="K2514" s="2"/>
      <c r="L2514" s="2"/>
    </row>
    <row r="2515" spans="1:12" customFormat="1" ht="16" x14ac:dyDescent="0.2">
      <c r="A2515" t="s">
        <v>323</v>
      </c>
      <c r="B2515" s="2">
        <f>INDEX(Parameters!$B$6:$AL$57,MATCH(Inventories!$B$2501,Parameters!$A$6:$A$57,0),MATCH(Inventories!$A2515,Parameters!$B$4:$AL$4,0))</f>
        <v>2900</v>
      </c>
      <c r="C2515" t="s">
        <v>316</v>
      </c>
      <c r="D2515" s="2"/>
      <c r="E2515" s="2"/>
      <c r="F2515" s="2"/>
      <c r="G2515" s="2"/>
      <c r="H2515" s="2"/>
      <c r="I2515" s="2"/>
      <c r="J2515" s="2"/>
      <c r="K2515" s="2"/>
      <c r="L2515" s="2"/>
    </row>
    <row r="2516" spans="1:12" customFormat="1" ht="16" x14ac:dyDescent="0.2">
      <c r="A2516" t="s">
        <v>339</v>
      </c>
      <c r="B2516" s="2">
        <f>INDEX(Parameters!$B$6:$AL$57,MATCH(Inventories!$B$2501,Parameters!$A$6:$A$57,0),MATCH(Inventories!$A2516,Parameters!$B$4:$AL$4,0))</f>
        <v>0</v>
      </c>
      <c r="C2516" t="s">
        <v>338</v>
      </c>
      <c r="D2516" s="2"/>
      <c r="E2516" s="2"/>
      <c r="F2516" s="2"/>
      <c r="G2516" s="2"/>
      <c r="H2516" s="2"/>
      <c r="I2516" s="2"/>
      <c r="J2516" s="2"/>
      <c r="K2516" s="2"/>
      <c r="L2516" s="2"/>
    </row>
    <row r="2517" spans="1:12" customFormat="1" ht="16" x14ac:dyDescent="0.2">
      <c r="A2517" t="s">
        <v>340</v>
      </c>
      <c r="B2517" s="2">
        <f>INDEX(Parameters!$B$6:$AL$57,MATCH(Inventories!$B$2501,Parameters!$A$6:$A$57,0),MATCH(Inventories!$A2517,Parameters!$B$4:$AL$4,0))</f>
        <v>0</v>
      </c>
      <c r="C2517" t="s">
        <v>338</v>
      </c>
      <c r="D2517" s="2"/>
      <c r="E2517" s="2"/>
      <c r="F2517" s="2"/>
      <c r="G2517" s="2"/>
      <c r="H2517" s="2"/>
      <c r="I2517" s="2"/>
      <c r="J2517" s="2"/>
      <c r="K2517" s="2"/>
      <c r="L2517" s="2"/>
    </row>
    <row r="2518" spans="1:12" customFormat="1" ht="16" x14ac:dyDescent="0.2">
      <c r="A2518" t="s">
        <v>341</v>
      </c>
      <c r="B2518" s="2">
        <f>INDEX(Parameters!$B$6:$AL$57,MATCH(Inventories!$B$2501,Parameters!$A$6:$A$57,0),MATCH(Inventories!$A2518,Parameters!$B$4:$AL$4,0))</f>
        <v>0</v>
      </c>
      <c r="C2518" t="s">
        <v>338</v>
      </c>
      <c r="D2518" s="2"/>
      <c r="E2518" s="2"/>
      <c r="F2518" s="2"/>
      <c r="G2518" s="2"/>
      <c r="H2518" s="2"/>
      <c r="I2518" s="2"/>
      <c r="J2518" s="2"/>
      <c r="K2518" s="2"/>
      <c r="L2518" s="2"/>
    </row>
    <row r="2519" spans="1:12" customFormat="1" ht="16" x14ac:dyDescent="0.2">
      <c r="A2519" t="s">
        <v>342</v>
      </c>
      <c r="B2519" s="2">
        <f>INDEX(Parameters!$B$6:$AL$57,MATCH(Inventories!$B$2501,Parameters!$A$6:$A$57,0),MATCH(Inventories!$A2519,Parameters!$B$4:$AL$4,0))</f>
        <v>169</v>
      </c>
      <c r="C2519" t="s">
        <v>338</v>
      </c>
      <c r="D2519" s="2"/>
      <c r="E2519" s="2"/>
      <c r="F2519" s="2"/>
      <c r="G2519" s="2"/>
      <c r="H2519" s="2"/>
      <c r="I2519" s="2"/>
      <c r="J2519" s="2"/>
      <c r="K2519" s="2"/>
      <c r="L2519" s="2"/>
    </row>
    <row r="2520" spans="1:12" customFormat="1" ht="16" x14ac:dyDescent="0.2">
      <c r="A2520" t="s">
        <v>343</v>
      </c>
      <c r="B2520" s="2">
        <f>INDEX(Parameters!$B$6:$AL$57,MATCH(Inventories!$B$2501,Parameters!$A$6:$A$57,0),MATCH(Inventories!$A2520,Parameters!$B$4:$AL$4,0))</f>
        <v>111</v>
      </c>
      <c r="C2520" t="s">
        <v>338</v>
      </c>
      <c r="D2520" s="2"/>
      <c r="E2520" s="2"/>
      <c r="F2520" s="2"/>
      <c r="G2520" s="2"/>
      <c r="H2520" s="2"/>
      <c r="I2520" s="2"/>
      <c r="J2520" s="2"/>
      <c r="K2520" s="2"/>
      <c r="L2520" s="2"/>
    </row>
    <row r="2521" spans="1:12" customFormat="1" ht="16" x14ac:dyDescent="0.2">
      <c r="A2521" t="s">
        <v>344</v>
      </c>
      <c r="B2521" s="2">
        <f>INDEX(Parameters!$B$6:$AL$57,MATCH(Inventories!$B$2501,Parameters!$A$6:$A$57,0),MATCH(Inventories!$A2521,Parameters!$B$4:$AL$4,0))</f>
        <v>194</v>
      </c>
      <c r="C2521" t="s">
        <v>338</v>
      </c>
      <c r="D2521" s="2"/>
      <c r="E2521" s="2"/>
      <c r="F2521" s="2"/>
      <c r="G2521" s="2"/>
      <c r="H2521" s="2"/>
      <c r="I2521" s="2"/>
      <c r="J2521" s="2"/>
      <c r="K2521" s="2"/>
      <c r="L2521" s="2"/>
    </row>
    <row r="2522" spans="1:12" customFormat="1" ht="16" x14ac:dyDescent="0.2">
      <c r="A2522" t="s">
        <v>335</v>
      </c>
      <c r="B2522" s="2">
        <f>INDEX(Parameters!$B$6:$AL$57,MATCH(Inventories!$B$2501,Parameters!$A$6:$A$57,0),MATCH(Inventories!$A2522,Parameters!$B$4:$AL$4,0))</f>
        <v>48</v>
      </c>
      <c r="C2522" t="s">
        <v>338</v>
      </c>
      <c r="D2522" s="2"/>
      <c r="E2522" s="2"/>
      <c r="F2522" s="2"/>
      <c r="G2522" s="2"/>
      <c r="H2522" s="2"/>
      <c r="I2522" s="2"/>
      <c r="J2522" s="2"/>
      <c r="K2522" s="2"/>
      <c r="L2522" s="2"/>
    </row>
    <row r="2523" spans="1:12" customFormat="1" ht="16" x14ac:dyDescent="0.2">
      <c r="A2523" t="s">
        <v>336</v>
      </c>
      <c r="B2523" s="2">
        <f>INDEX(Parameters!$B$6:$AL$57,MATCH(Inventories!$B$2501,Parameters!$A$6:$A$57,0),MATCH(Inventories!$A2523,Parameters!$B$4:$AL$4,0))</f>
        <v>30</v>
      </c>
      <c r="C2523" t="s">
        <v>338</v>
      </c>
      <c r="D2523" s="2"/>
      <c r="E2523" s="2"/>
      <c r="F2523" s="2"/>
      <c r="G2523" s="2"/>
      <c r="H2523" s="2"/>
      <c r="I2523" s="2"/>
      <c r="J2523" s="2"/>
      <c r="K2523" s="2"/>
      <c r="L2523" s="2"/>
    </row>
    <row r="2524" spans="1:12" customFormat="1" ht="16" x14ac:dyDescent="0.2">
      <c r="A2524" t="s">
        <v>337</v>
      </c>
      <c r="B2524" s="2">
        <f>INDEX(Parameters!$B$6:$AL$57,MATCH(Inventories!$B$2501,Parameters!$A$6:$A$57,0),MATCH(Inventories!$A2524,Parameters!$B$4:$AL$4,0))</f>
        <v>48</v>
      </c>
      <c r="C2524" t="s">
        <v>338</v>
      </c>
      <c r="D2524" s="2"/>
      <c r="E2524" s="2"/>
      <c r="F2524" s="2"/>
      <c r="G2524" s="2"/>
      <c r="H2524" s="2"/>
      <c r="I2524" s="2"/>
      <c r="J2524" s="2"/>
      <c r="K2524" s="2"/>
      <c r="L2524" s="2"/>
    </row>
    <row r="2525" spans="1:12" customFormat="1" ht="16" x14ac:dyDescent="0.2">
      <c r="A2525" t="s">
        <v>324</v>
      </c>
      <c r="B2525" s="2">
        <f>INDEX(Parameters!$B$6:$AL$57,MATCH(Inventories!$B$2501,Parameters!$A$6:$A$57,0),MATCH(Inventories!$A2525,Parameters!$B$4:$AL$4,0))</f>
        <v>0</v>
      </c>
      <c r="C2525" t="s">
        <v>317</v>
      </c>
      <c r="D2525" s="2"/>
      <c r="E2525" s="2"/>
      <c r="F2525" s="2"/>
      <c r="G2525" s="2"/>
      <c r="H2525" s="2"/>
      <c r="I2525" s="2"/>
      <c r="J2525" s="2"/>
      <c r="K2525" s="2"/>
      <c r="L2525" s="2"/>
    </row>
    <row r="2526" spans="1:12" customFormat="1" ht="16" x14ac:dyDescent="0.2">
      <c r="A2526" t="s">
        <v>325</v>
      </c>
      <c r="B2526" s="2">
        <f>INDEX(Parameters!$B$6:$AL$57,MATCH(Inventories!$B$2501,Parameters!$A$6:$A$57,0),MATCH(Inventories!$A2526,Parameters!$B$4:$AL$4,0))</f>
        <v>0</v>
      </c>
      <c r="C2526" t="s">
        <v>317</v>
      </c>
      <c r="D2526" s="2"/>
      <c r="E2526" s="2"/>
      <c r="F2526" s="2"/>
      <c r="G2526" s="2"/>
      <c r="H2526" s="2"/>
      <c r="I2526" s="2"/>
      <c r="J2526" s="2"/>
      <c r="K2526" s="2"/>
      <c r="L2526" s="2"/>
    </row>
    <row r="2527" spans="1:12" customFormat="1" ht="16" x14ac:dyDescent="0.2">
      <c r="A2527" t="s">
        <v>326</v>
      </c>
      <c r="B2527" s="2">
        <f>INDEX(Parameters!$B$6:$AL$57,MATCH(Inventories!$B$2501,Parameters!$A$6:$A$57,0),MATCH(Inventories!$A2527,Parameters!$B$4:$AL$4,0))</f>
        <v>0</v>
      </c>
      <c r="C2527" t="s">
        <v>317</v>
      </c>
      <c r="D2527" s="2"/>
      <c r="E2527" s="2"/>
      <c r="F2527" s="2"/>
      <c r="G2527" s="2"/>
      <c r="H2527" s="2"/>
      <c r="I2527" s="2"/>
      <c r="J2527" s="2"/>
      <c r="K2527" s="2"/>
      <c r="L2527" s="2"/>
    </row>
    <row r="2528" spans="1:12" customFormat="1" ht="16" x14ac:dyDescent="0.2">
      <c r="A2528" t="s">
        <v>332</v>
      </c>
      <c r="B2528" s="2">
        <f>INDEX(Parameters!$B$6:$AL$57,MATCH(Inventories!$B$2501,Parameters!$A$6:$A$57,0),MATCH(Inventories!$A2528,Parameters!$B$4:$AL$4,0))</f>
        <v>0</v>
      </c>
      <c r="C2528" t="s">
        <v>8</v>
      </c>
      <c r="D2528" s="2"/>
      <c r="E2528" s="2"/>
      <c r="F2528" s="2"/>
      <c r="G2528" s="2"/>
      <c r="H2528" s="2"/>
      <c r="I2528" s="2"/>
      <c r="J2528" s="2"/>
      <c r="K2528" s="2"/>
      <c r="L2528" s="2"/>
    </row>
    <row r="2529" spans="1:12" customFormat="1" ht="16" x14ac:dyDescent="0.2">
      <c r="A2529" t="s">
        <v>333</v>
      </c>
      <c r="B2529" s="2">
        <f>INDEX(Parameters!$B$6:$AL$57,MATCH(Inventories!$B$2501,Parameters!$A$6:$A$57,0),MATCH(Inventories!$A2529,Parameters!$B$4:$AL$4,0))</f>
        <v>0</v>
      </c>
      <c r="C2529" t="s">
        <v>8</v>
      </c>
      <c r="D2529" s="2"/>
      <c r="E2529" s="2"/>
      <c r="F2529" s="2"/>
      <c r="G2529" s="2"/>
      <c r="H2529" s="2"/>
      <c r="I2529" s="2"/>
      <c r="J2529" s="2"/>
      <c r="K2529" s="2"/>
      <c r="L2529" s="2"/>
    </row>
    <row r="2530" spans="1:12" customFormat="1" ht="16" x14ac:dyDescent="0.2">
      <c r="A2530" t="s">
        <v>334</v>
      </c>
      <c r="B2530" s="2">
        <f>INDEX(Parameters!$B$6:$AL$57,MATCH(Inventories!$B$2501,Parameters!$A$6:$A$57,0),MATCH(Inventories!$A2530,Parameters!$B$4:$AL$4,0))</f>
        <v>0</v>
      </c>
      <c r="C2530" t="s">
        <v>8</v>
      </c>
      <c r="D2530" s="2"/>
      <c r="E2530" s="2"/>
      <c r="F2530" s="2"/>
      <c r="G2530" s="2"/>
      <c r="H2530" s="2"/>
      <c r="I2530" s="2"/>
      <c r="J2530" s="2"/>
      <c r="K2530" s="2"/>
      <c r="L2530" s="2"/>
    </row>
    <row r="2531" spans="1:12" customFormat="1" ht="16" x14ac:dyDescent="0.2">
      <c r="A2531" t="s">
        <v>348</v>
      </c>
      <c r="B2531" s="2">
        <f>INDEX(Parameters!$B$6:$AL$57,MATCH(Inventories!$B$2501,Parameters!$A$6:$A$57,0),MATCH(Inventories!$A2531,Parameters!$B$4:$AL$4,0))</f>
        <v>0</v>
      </c>
      <c r="C2531" t="s">
        <v>314</v>
      </c>
      <c r="D2531" s="2"/>
      <c r="E2531" s="2"/>
      <c r="F2531" s="2"/>
      <c r="G2531" s="2"/>
      <c r="H2531" s="2"/>
      <c r="I2531" s="2"/>
      <c r="J2531" s="2"/>
      <c r="K2531" s="2"/>
      <c r="L2531" s="2"/>
    </row>
    <row r="2532" spans="1:12" customFormat="1" ht="16" x14ac:dyDescent="0.2">
      <c r="A2532" t="s">
        <v>349</v>
      </c>
      <c r="B2532" s="2">
        <f>INDEX(Parameters!$B$6:$AL$57,MATCH(Inventories!$B$2501,Parameters!$A$6:$A$57,0),MATCH(Inventories!$A2532,Parameters!$B$4:$AL$4,0))</f>
        <v>0</v>
      </c>
      <c r="C2532" t="s">
        <v>314</v>
      </c>
      <c r="D2532" s="2"/>
      <c r="E2532" s="12"/>
      <c r="F2532" s="2"/>
      <c r="G2532" s="2"/>
      <c r="H2532" s="2"/>
      <c r="I2532" s="2"/>
      <c r="J2532" s="2"/>
      <c r="K2532" s="2"/>
      <c r="L2532" s="2"/>
    </row>
    <row r="2533" spans="1:12" customFormat="1" ht="16" x14ac:dyDescent="0.2">
      <c r="A2533" t="s">
        <v>350</v>
      </c>
      <c r="B2533" s="2">
        <f>INDEX(Parameters!$B$6:$AL$57,MATCH(Inventories!$B$2501,Parameters!$A$6:$A$57,0),MATCH(Inventories!$A2533,Parameters!$B$4:$AL$4,0))</f>
        <v>0</v>
      </c>
      <c r="C2533" t="s">
        <v>314</v>
      </c>
      <c r="D2533" s="2"/>
      <c r="E2533" s="2"/>
      <c r="F2533" s="2"/>
      <c r="G2533" s="2"/>
      <c r="H2533" s="2"/>
      <c r="I2533" s="2"/>
      <c r="J2533" s="2"/>
      <c r="K2533" s="2"/>
      <c r="L2533" s="2"/>
    </row>
    <row r="2534" spans="1:12" customFormat="1" ht="16" x14ac:dyDescent="0.2">
      <c r="A2534" t="s">
        <v>351</v>
      </c>
      <c r="B2534" s="2">
        <f>INDEX(Parameters!$B$6:$AL$57,MATCH(Inventories!$B$2501,Parameters!$A$6:$A$57,0),MATCH(Inventories!$A2534,Parameters!$B$4:$AL$4,0))</f>
        <v>0</v>
      </c>
      <c r="C2534" t="s">
        <v>8</v>
      </c>
      <c r="D2534" s="2"/>
      <c r="E2534" s="2"/>
      <c r="F2534" s="2"/>
      <c r="G2534" s="2"/>
      <c r="H2534" s="2"/>
      <c r="I2534" s="2"/>
      <c r="J2534" s="2"/>
      <c r="K2534" s="2"/>
      <c r="L2534" s="2"/>
    </row>
    <row r="2535" spans="1:12" customFormat="1" ht="16" x14ac:dyDescent="0.2">
      <c r="A2535" t="s">
        <v>352</v>
      </c>
      <c r="B2535" s="2">
        <f>INDEX(Parameters!$B$6:$AL$57,MATCH(Inventories!$B$2501,Parameters!$A$6:$A$57,0),MATCH(Inventories!$A2535,Parameters!$B$4:$AL$4,0))</f>
        <v>0</v>
      </c>
      <c r="C2535" t="s">
        <v>8</v>
      </c>
      <c r="D2535" s="2"/>
      <c r="E2535" s="2"/>
      <c r="F2535" s="2"/>
      <c r="G2535" s="2"/>
      <c r="H2535" s="2"/>
      <c r="I2535" s="2"/>
      <c r="J2535" s="2"/>
      <c r="K2535" s="2"/>
      <c r="L2535" s="2"/>
    </row>
    <row r="2536" spans="1:12" customFormat="1" ht="16" x14ac:dyDescent="0.2">
      <c r="A2536" t="s">
        <v>353</v>
      </c>
      <c r="B2536" s="2">
        <f>INDEX(Parameters!$B$6:$AL$57,MATCH(Inventories!$B$2501,Parameters!$A$6:$A$57,0),MATCH(Inventories!$A2536,Parameters!$B$4:$AL$4,0))</f>
        <v>0</v>
      </c>
      <c r="C2536" t="s">
        <v>8</v>
      </c>
      <c r="D2536" s="2"/>
      <c r="E2536" s="2"/>
      <c r="F2536" s="2"/>
      <c r="G2536" s="2"/>
      <c r="H2536" s="2"/>
      <c r="I2536" s="2"/>
      <c r="J2536" s="2"/>
      <c r="K2536" s="2"/>
      <c r="L2536" s="2"/>
    </row>
    <row r="2537" spans="1:12" customFormat="1" ht="16" x14ac:dyDescent="0.2">
      <c r="A2537" t="s">
        <v>367</v>
      </c>
      <c r="B2537" s="2">
        <f>INDEX(Parameters!$B$6:$AL$57,MATCH(Inventories!$B$2501,Parameters!$A$6:$A$57,0),MATCH(Inventories!$A2537,Parameters!$B$4:$AL$4,0))</f>
        <v>0</v>
      </c>
      <c r="C2537" t="s">
        <v>338</v>
      </c>
      <c r="D2537" s="2"/>
      <c r="E2537" s="2"/>
      <c r="F2537" s="2"/>
      <c r="G2537" s="2"/>
      <c r="H2537" s="2"/>
      <c r="I2537" s="2"/>
      <c r="J2537" s="2"/>
      <c r="K2537" s="2"/>
      <c r="L2537" s="2"/>
    </row>
    <row r="2538" spans="1:12" customFormat="1" ht="16" x14ac:dyDescent="0.2">
      <c r="A2538" t="s">
        <v>368</v>
      </c>
      <c r="B2538" s="2">
        <f>INDEX(Parameters!$B$6:$AL$57,MATCH(Inventories!$B$2501,Parameters!$A$6:$A$57,0),MATCH(Inventories!$A2538,Parameters!$B$4:$AL$4,0))</f>
        <v>0</v>
      </c>
      <c r="C2538" t="s">
        <v>338</v>
      </c>
      <c r="D2538" s="2"/>
      <c r="E2538" s="2"/>
      <c r="F2538" s="2"/>
      <c r="G2538" s="2"/>
      <c r="H2538" s="2"/>
      <c r="I2538" s="2"/>
      <c r="J2538" s="2"/>
      <c r="K2538" s="2"/>
      <c r="L2538" s="2"/>
    </row>
    <row r="2539" spans="1:12" customFormat="1" ht="16" x14ac:dyDescent="0.2">
      <c r="A2539" t="s">
        <v>369</v>
      </c>
      <c r="B2539" s="2">
        <f>INDEX(Parameters!$B$6:$AL$57,MATCH(Inventories!$B$2501,Parameters!$A$6:$A$57,0),MATCH(Inventories!$A2539,Parameters!$B$4:$AL$4,0))</f>
        <v>0</v>
      </c>
      <c r="C2539" t="s">
        <v>338</v>
      </c>
      <c r="D2539" s="2"/>
      <c r="E2539" s="2"/>
      <c r="F2539" s="2"/>
      <c r="G2539" s="2"/>
      <c r="H2539" s="2"/>
      <c r="I2539" s="2"/>
      <c r="J2539" s="2"/>
      <c r="K2539" s="2"/>
      <c r="L2539" s="2"/>
    </row>
    <row r="2540" spans="1:12" customFormat="1" ht="16" x14ac:dyDescent="0.2">
      <c r="A2540" t="s">
        <v>370</v>
      </c>
      <c r="B2540" s="2">
        <f>INDEX(Parameters!$B$6:$AL$57,MATCH(Inventories!$B$2501,Parameters!$A$6:$A$57,0),MATCH(Inventories!$A2540,Parameters!$B$4:$AL$4,0))</f>
        <v>0</v>
      </c>
      <c r="C2540" t="s">
        <v>338</v>
      </c>
      <c r="D2540" s="2"/>
      <c r="E2540" s="2"/>
      <c r="F2540" s="2"/>
      <c r="G2540" s="2"/>
      <c r="H2540" s="2"/>
      <c r="I2540" s="2"/>
      <c r="J2540" s="2"/>
      <c r="K2540" s="2"/>
      <c r="L2540" s="2"/>
    </row>
    <row r="2541" spans="1:12" customFormat="1" ht="16" x14ac:dyDescent="0.2">
      <c r="A2541" t="s">
        <v>371</v>
      </c>
      <c r="B2541" s="2">
        <f>INDEX(Parameters!$B$6:$AL$57,MATCH(Inventories!$B$2501,Parameters!$A$6:$A$57,0),MATCH(Inventories!$A2541,Parameters!$B$4:$AL$4,0))</f>
        <v>0</v>
      </c>
      <c r="C2541" t="s">
        <v>338</v>
      </c>
      <c r="D2541" s="2"/>
      <c r="E2541" s="2"/>
      <c r="F2541" s="2"/>
      <c r="G2541" s="2"/>
      <c r="H2541" s="2"/>
      <c r="I2541" s="2"/>
      <c r="J2541" s="2"/>
      <c r="K2541" s="2"/>
      <c r="L2541" s="2"/>
    </row>
    <row r="2542" spans="1:12" customFormat="1" ht="16" x14ac:dyDescent="0.2">
      <c r="A2542" t="s">
        <v>346</v>
      </c>
      <c r="B2542" s="12">
        <f>INDEX(Parameters!$B$6:$AL$57,MATCH(Inventories!$B$2501,Parameters!$A$6:$A$57,0),MATCH(Inventories!$A2542,Parameters!$B$4:$AL$4,0))</f>
        <v>7.5871860000000001E-3</v>
      </c>
      <c r="C2542" t="s">
        <v>347</v>
      </c>
      <c r="D2542" s="2"/>
      <c r="E2542" s="2"/>
      <c r="F2542" s="2"/>
      <c r="G2542" s="2"/>
      <c r="H2542" s="2"/>
      <c r="I2542" s="2"/>
      <c r="J2542" s="2"/>
      <c r="K2542" s="2"/>
      <c r="L2542" s="2"/>
    </row>
    <row r="2543" spans="1:12" customFormat="1" ht="16" x14ac:dyDescent="0.2">
      <c r="A2543" t="s">
        <v>345</v>
      </c>
      <c r="B2543" s="12">
        <f>INDEX(Parameters!$B$6:$AL$57,MATCH(Inventories!$B$2501,Parameters!$A$6:$A$57,0),MATCH(Inventories!$A2543,Parameters!$B$4:$AL$4,0))</f>
        <v>2.21361E-4</v>
      </c>
      <c r="C2543" t="s">
        <v>347</v>
      </c>
      <c r="D2543" s="2"/>
      <c r="E2543" s="2"/>
      <c r="F2543" s="2"/>
      <c r="G2543" s="2"/>
      <c r="H2543" s="2"/>
      <c r="I2543" s="2"/>
      <c r="J2543" s="2"/>
      <c r="K2543" s="2"/>
      <c r="L2543" s="2"/>
    </row>
    <row r="2544" spans="1:12" customFormat="1" ht="16" x14ac:dyDescent="0.2">
      <c r="A2544" s="1" t="s">
        <v>10</v>
      </c>
      <c r="B2544" s="2"/>
      <c r="C2544" s="2"/>
      <c r="D2544" s="2"/>
      <c r="E2544" s="2"/>
      <c r="F2544" s="2"/>
      <c r="G2544" s="2"/>
      <c r="H2544" s="2"/>
      <c r="I2544" s="2"/>
      <c r="J2544" s="2"/>
      <c r="K2544" s="2"/>
      <c r="L2544" s="2"/>
    </row>
    <row r="2545" spans="1:12" x14ac:dyDescent="0.2">
      <c r="A2545" s="17" t="s">
        <v>11</v>
      </c>
      <c r="B2545" s="17" t="s">
        <v>12</v>
      </c>
      <c r="C2545" s="17" t="s">
        <v>3</v>
      </c>
      <c r="D2545" s="17" t="s">
        <v>13</v>
      </c>
      <c r="E2545" s="17" t="s">
        <v>8</v>
      </c>
      <c r="F2545" s="17" t="s">
        <v>6</v>
      </c>
      <c r="G2545" s="17" t="s">
        <v>5</v>
      </c>
      <c r="H2545" s="17" t="s">
        <v>153</v>
      </c>
      <c r="I2545" s="17" t="s">
        <v>181</v>
      </c>
      <c r="J2545" s="17" t="s">
        <v>182</v>
      </c>
      <c r="K2545" s="17" t="s">
        <v>183</v>
      </c>
      <c r="L2545" s="17" t="s">
        <v>184</v>
      </c>
    </row>
    <row r="2546" spans="1:12" customFormat="1" ht="16" x14ac:dyDescent="0.2">
      <c r="A2546" s="2" t="str">
        <f>B2501</f>
        <v>biodiesel, burned in passenger car</v>
      </c>
      <c r="B2546" s="2">
        <v>1</v>
      </c>
      <c r="C2546" s="2" t="str">
        <f>B2502</f>
        <v>RER</v>
      </c>
      <c r="D2546" s="2"/>
      <c r="E2546" s="2" t="str">
        <f>B2506</f>
        <v>megajoule</v>
      </c>
      <c r="F2546" s="2" t="s">
        <v>19</v>
      </c>
      <c r="G2546" s="2" t="str">
        <f>B2504</f>
        <v>heat</v>
      </c>
      <c r="H2546" s="2"/>
      <c r="I2546" s="2"/>
      <c r="J2546" s="2"/>
      <c r="K2546" s="2"/>
      <c r="L2546" s="2"/>
    </row>
    <row r="2547" spans="1:12" customFormat="1" ht="16" x14ac:dyDescent="0.2">
      <c r="A2547" s="2" t="s">
        <v>177</v>
      </c>
      <c r="B2547">
        <f>1/43</f>
        <v>2.3255813953488372E-2</v>
      </c>
      <c r="C2547" t="s">
        <v>18</v>
      </c>
      <c r="E2547" t="s">
        <v>9</v>
      </c>
      <c r="F2547" t="s">
        <v>23</v>
      </c>
      <c r="G2547" t="s">
        <v>178</v>
      </c>
      <c r="I2547" s="2"/>
    </row>
    <row r="2548" spans="1:12" customFormat="1" ht="16" x14ac:dyDescent="0.2">
      <c r="A2548" s="2" t="s">
        <v>144</v>
      </c>
      <c r="B2548" s="27">
        <f>(B2519/B2510)/(B2513/1000)</f>
        <v>3.7555555555555557E-4</v>
      </c>
      <c r="C2548" t="s">
        <v>114</v>
      </c>
      <c r="E2548" t="s">
        <v>9</v>
      </c>
      <c r="F2548" t="s">
        <v>23</v>
      </c>
      <c r="G2548" t="s">
        <v>145</v>
      </c>
      <c r="I2548" s="2">
        <v>5</v>
      </c>
      <c r="J2548" s="27">
        <f>B2548</f>
        <v>3.7555555555555557E-4</v>
      </c>
      <c r="K2548" s="3">
        <f>(B2520/B2512)/(B2515/1000)</f>
        <v>1.5310344827586207E-4</v>
      </c>
      <c r="L2548" s="3">
        <f>(B2521/B2511)/(B2514/1000)</f>
        <v>8.0833333333333332E-4</v>
      </c>
    </row>
    <row r="2549" spans="1:12" customFormat="1" ht="16" x14ac:dyDescent="0.2">
      <c r="A2549" s="2" t="s">
        <v>360</v>
      </c>
      <c r="B2549" s="3">
        <f>(B2522/B2510)/(B2513/1000)</f>
        <v>1.0666666666666667E-4</v>
      </c>
      <c r="C2549" t="s">
        <v>114</v>
      </c>
      <c r="E2549" t="s">
        <v>9</v>
      </c>
      <c r="F2549" t="s">
        <v>23</v>
      </c>
      <c r="G2549" s="2" t="s">
        <v>359</v>
      </c>
      <c r="H2549" s="2" t="s">
        <v>363</v>
      </c>
      <c r="I2549">
        <v>5</v>
      </c>
      <c r="J2549" s="27">
        <f>B2549</f>
        <v>1.0666666666666667E-4</v>
      </c>
      <c r="K2549" s="3">
        <f>(B2523/B2512)/(B2515/1000)</f>
        <v>4.1379310344827587E-5</v>
      </c>
      <c r="L2549" s="3">
        <f>(B2524/B2511)/(B2514/1000)</f>
        <v>1.9999999999999998E-4</v>
      </c>
    </row>
    <row r="2550" spans="1:12" customFormat="1" ht="16" x14ac:dyDescent="0.2">
      <c r="A2550" s="2" t="s">
        <v>361</v>
      </c>
      <c r="B2550" s="3">
        <f>B2549</f>
        <v>1.0666666666666667E-4</v>
      </c>
      <c r="C2550" t="s">
        <v>114</v>
      </c>
      <c r="E2550" t="s">
        <v>9</v>
      </c>
      <c r="F2550" t="s">
        <v>23</v>
      </c>
      <c r="G2550" s="2" t="s">
        <v>362</v>
      </c>
      <c r="H2550" s="2" t="s">
        <v>363</v>
      </c>
      <c r="I2550">
        <v>5</v>
      </c>
      <c r="J2550" s="27">
        <f>B2550</f>
        <v>1.0666666666666667E-4</v>
      </c>
      <c r="K2550" s="3">
        <f>K2549</f>
        <v>4.1379310344827587E-5</v>
      </c>
      <c r="L2550" s="3">
        <f>L2549</f>
        <v>1.9999999999999998E-4</v>
      </c>
    </row>
    <row r="2551" spans="1:12" customFormat="1" ht="16" x14ac:dyDescent="0.2">
      <c r="A2551" t="s">
        <v>45</v>
      </c>
      <c r="B2551" s="3">
        <v>7.1455665432553858E-7</v>
      </c>
      <c r="D2551" t="s">
        <v>14</v>
      </c>
      <c r="E2551" t="s">
        <v>9</v>
      </c>
      <c r="F2551" s="2" t="s">
        <v>15</v>
      </c>
      <c r="I2551" s="2"/>
    </row>
    <row r="2552" spans="1:12" customFormat="1" ht="16" x14ac:dyDescent="0.2">
      <c r="A2552" t="s">
        <v>46</v>
      </c>
      <c r="B2552" s="3">
        <v>3.2468920124586623E-7</v>
      </c>
      <c r="D2552" t="s">
        <v>14</v>
      </c>
      <c r="E2552" t="s">
        <v>9</v>
      </c>
      <c r="F2552" s="2" t="s">
        <v>15</v>
      </c>
      <c r="I2552" s="2"/>
    </row>
    <row r="2553" spans="1:12" customFormat="1" ht="16" x14ac:dyDescent="0.2">
      <c r="A2553" t="s">
        <v>47</v>
      </c>
      <c r="B2553" s="3">
        <v>3.9534349472964383E-7</v>
      </c>
      <c r="D2553" t="s">
        <v>14</v>
      </c>
      <c r="E2553" t="s">
        <v>9</v>
      </c>
      <c r="F2553" s="2" t="s">
        <v>15</v>
      </c>
      <c r="I2553" s="2"/>
    </row>
    <row r="2554" spans="1:12" customFormat="1" ht="16" x14ac:dyDescent="0.2">
      <c r="A2554" t="s">
        <v>48</v>
      </c>
      <c r="B2554" s="3">
        <v>3.7209280955662761E-7</v>
      </c>
      <c r="D2554" t="s">
        <v>14</v>
      </c>
      <c r="E2554" t="s">
        <v>9</v>
      </c>
      <c r="F2554" s="2" t="s">
        <v>15</v>
      </c>
      <c r="I2554" s="2"/>
    </row>
    <row r="2555" spans="1:12" customFormat="1" ht="16" x14ac:dyDescent="0.2">
      <c r="A2555" t="s">
        <v>49</v>
      </c>
      <c r="B2555" s="3">
        <v>9.4995966427857817E-8</v>
      </c>
      <c r="D2555" t="s">
        <v>14</v>
      </c>
      <c r="E2555" t="s">
        <v>9</v>
      </c>
      <c r="F2555" s="2" t="s">
        <v>15</v>
      </c>
      <c r="I2555" s="2"/>
    </row>
    <row r="2556" spans="1:12" customFormat="1" ht="16" x14ac:dyDescent="0.2">
      <c r="A2556" t="s">
        <v>50</v>
      </c>
      <c r="B2556" s="3">
        <v>2.186743705223342E-7</v>
      </c>
      <c r="D2556" t="s">
        <v>14</v>
      </c>
      <c r="E2556" t="s">
        <v>9</v>
      </c>
      <c r="F2556" s="2" t="s">
        <v>15</v>
      </c>
      <c r="I2556" s="2"/>
    </row>
    <row r="2557" spans="1:12" customFormat="1" ht="16" x14ac:dyDescent="0.2">
      <c r="A2557" t="s">
        <v>51</v>
      </c>
      <c r="B2557" s="3">
        <v>1.2147463123534157E-8</v>
      </c>
      <c r="D2557" t="s">
        <v>14</v>
      </c>
      <c r="E2557" t="s">
        <v>9</v>
      </c>
      <c r="F2557" s="2" t="s">
        <v>15</v>
      </c>
      <c r="I2557" s="2"/>
    </row>
    <row r="2558" spans="1:12" customFormat="1" ht="16" x14ac:dyDescent="0.2">
      <c r="A2558" t="s">
        <v>52</v>
      </c>
      <c r="B2558" s="3">
        <v>2.3255800597289225E-10</v>
      </c>
      <c r="D2558" t="s">
        <v>14</v>
      </c>
      <c r="E2558" t="s">
        <v>9</v>
      </c>
      <c r="F2558" s="2" t="s">
        <v>15</v>
      </c>
      <c r="I2558" s="2"/>
    </row>
    <row r="2559" spans="1:12" customFormat="1" ht="16" x14ac:dyDescent="0.2">
      <c r="A2559" t="s">
        <v>123</v>
      </c>
      <c r="B2559" s="25">
        <f>B2547*3.15</f>
        <v>7.3255813953488375E-2</v>
      </c>
      <c r="D2559" t="s">
        <v>14</v>
      </c>
      <c r="E2559" t="s">
        <v>9</v>
      </c>
      <c r="F2559" s="2" t="s">
        <v>15</v>
      </c>
      <c r="I2559" s="2"/>
    </row>
    <row r="2560" spans="1:12" customFormat="1" ht="16" x14ac:dyDescent="0.2">
      <c r="A2560" t="s">
        <v>124</v>
      </c>
      <c r="B2560" s="3">
        <v>2.1069404153243686E-5</v>
      </c>
      <c r="D2560" t="s">
        <v>14</v>
      </c>
      <c r="E2560" t="s">
        <v>9</v>
      </c>
      <c r="F2560" s="2" t="s">
        <v>15</v>
      </c>
      <c r="I2560" s="2"/>
    </row>
    <row r="2561" spans="1:9" customFormat="1" ht="16" x14ac:dyDescent="0.2">
      <c r="A2561" t="s">
        <v>55</v>
      </c>
      <c r="B2561" s="3">
        <v>1.1627900298644613E-9</v>
      </c>
      <c r="D2561" t="s">
        <v>14</v>
      </c>
      <c r="E2561" t="s">
        <v>9</v>
      </c>
      <c r="F2561" s="2" t="s">
        <v>15</v>
      </c>
      <c r="I2561" s="2"/>
    </row>
    <row r="2562" spans="1:9" customFormat="1" ht="16" x14ac:dyDescent="0.2">
      <c r="A2562" t="s">
        <v>56</v>
      </c>
      <c r="B2562" s="3">
        <v>2.3255800597289222E-12</v>
      </c>
      <c r="D2562" t="s">
        <v>14</v>
      </c>
      <c r="E2562" t="s">
        <v>9</v>
      </c>
      <c r="F2562" s="2" t="s">
        <v>15</v>
      </c>
      <c r="I2562" s="2"/>
    </row>
    <row r="2563" spans="1:9" customFormat="1" ht="16" x14ac:dyDescent="0.2">
      <c r="A2563" t="s">
        <v>57</v>
      </c>
      <c r="B2563" s="3">
        <v>3.9534861015391682E-8</v>
      </c>
      <c r="D2563" t="s">
        <v>14</v>
      </c>
      <c r="E2563" t="s">
        <v>9</v>
      </c>
      <c r="F2563" s="2" t="s">
        <v>15</v>
      </c>
      <c r="I2563" s="2"/>
    </row>
    <row r="2564" spans="1:9" customFormat="1" ht="16" x14ac:dyDescent="0.2">
      <c r="A2564" t="s">
        <v>152</v>
      </c>
      <c r="B2564" s="3">
        <v>7.1789570411210658E-8</v>
      </c>
      <c r="D2564" t="s">
        <v>14</v>
      </c>
      <c r="E2564" t="s">
        <v>9</v>
      </c>
      <c r="F2564" s="2" t="s">
        <v>15</v>
      </c>
      <c r="I2564" s="2"/>
    </row>
    <row r="2565" spans="1:9" customFormat="1" ht="16" x14ac:dyDescent="0.2">
      <c r="A2565" t="s">
        <v>58</v>
      </c>
      <c r="B2565" s="3">
        <v>1.1627900298644611E-6</v>
      </c>
      <c r="D2565" t="s">
        <v>14</v>
      </c>
      <c r="E2565" t="s">
        <v>9</v>
      </c>
      <c r="F2565" s="2" t="s">
        <v>15</v>
      </c>
      <c r="I2565" s="2"/>
    </row>
    <row r="2566" spans="1:9" customFormat="1" ht="16" x14ac:dyDescent="0.2">
      <c r="A2566" t="s">
        <v>59</v>
      </c>
      <c r="B2566" s="3">
        <v>3.646242366932188E-8</v>
      </c>
      <c r="D2566" t="s">
        <v>14</v>
      </c>
      <c r="E2566" t="s">
        <v>9</v>
      </c>
      <c r="F2566" s="2" t="s">
        <v>15</v>
      </c>
      <c r="I2566" s="2"/>
    </row>
    <row r="2567" spans="1:9" customFormat="1" ht="16" x14ac:dyDescent="0.2">
      <c r="A2567" t="s">
        <v>60</v>
      </c>
      <c r="B2567" s="3">
        <v>1.2114072625668476E-6</v>
      </c>
      <c r="D2567" t="s">
        <v>14</v>
      </c>
      <c r="E2567" t="s">
        <v>9</v>
      </c>
      <c r="F2567" s="2" t="s">
        <v>15</v>
      </c>
      <c r="I2567" s="2"/>
    </row>
    <row r="2568" spans="1:9" customFormat="1" ht="16" x14ac:dyDescent="0.2">
      <c r="A2568" t="s">
        <v>61</v>
      </c>
      <c r="B2568" s="3">
        <v>1.3252688602888143E-6</v>
      </c>
      <c r="D2568" t="s">
        <v>14</v>
      </c>
      <c r="E2568" t="s">
        <v>9</v>
      </c>
      <c r="F2568" s="2" t="s">
        <v>15</v>
      </c>
      <c r="I2568" s="2"/>
    </row>
    <row r="2569" spans="1:9" customFormat="1" ht="16" x14ac:dyDescent="0.2">
      <c r="A2569" t="s">
        <v>62</v>
      </c>
      <c r="B2569" s="3">
        <v>2.2087814338146904E-8</v>
      </c>
      <c r="D2569" t="s">
        <v>14</v>
      </c>
      <c r="E2569" t="s">
        <v>9</v>
      </c>
      <c r="F2569" s="2" t="s">
        <v>15</v>
      </c>
      <c r="I2569" s="2"/>
    </row>
    <row r="2570" spans="1:9" customFormat="1" ht="16" x14ac:dyDescent="0.2">
      <c r="A2570" t="s">
        <v>63</v>
      </c>
      <c r="B2570" s="3">
        <v>1.9186035492763611E-15</v>
      </c>
      <c r="D2570" t="s">
        <v>14</v>
      </c>
      <c r="E2570" t="s">
        <v>9</v>
      </c>
      <c r="F2570" s="2" t="s">
        <v>15</v>
      </c>
      <c r="I2570" s="2"/>
    </row>
    <row r="2571" spans="1:9" customFormat="1" ht="16" x14ac:dyDescent="0.2">
      <c r="A2571" t="s">
        <v>64</v>
      </c>
      <c r="B2571" s="3">
        <v>4.6511601194578451E-13</v>
      </c>
      <c r="D2571" t="s">
        <v>14</v>
      </c>
      <c r="E2571" t="s">
        <v>9</v>
      </c>
      <c r="F2571" s="2" t="s">
        <v>15</v>
      </c>
      <c r="I2571" s="2"/>
    </row>
    <row r="2572" spans="1:9" customFormat="1" ht="16" x14ac:dyDescent="0.2">
      <c r="A2572" t="s">
        <v>179</v>
      </c>
      <c r="B2572" s="3">
        <v>6.6447090752701953E-7</v>
      </c>
      <c r="D2572" t="s">
        <v>14</v>
      </c>
      <c r="E2572" t="s">
        <v>9</v>
      </c>
      <c r="F2572" s="2" t="s">
        <v>15</v>
      </c>
      <c r="I2572" s="2"/>
    </row>
    <row r="2573" spans="1:9" customFormat="1" ht="16" x14ac:dyDescent="0.2">
      <c r="A2573" t="s">
        <v>66</v>
      </c>
      <c r="B2573" s="3">
        <v>1.3252688602888143E-7</v>
      </c>
      <c r="D2573" t="s">
        <v>14</v>
      </c>
      <c r="E2573" t="s">
        <v>9</v>
      </c>
      <c r="F2573" s="2" t="s">
        <v>15</v>
      </c>
      <c r="I2573" s="2"/>
    </row>
    <row r="2574" spans="1:9" customFormat="1" ht="16" x14ac:dyDescent="0.2">
      <c r="A2574" t="s">
        <v>67</v>
      </c>
      <c r="B2574" s="3">
        <v>5.8566933256401625E-6</v>
      </c>
      <c r="D2574" t="s">
        <v>14</v>
      </c>
      <c r="E2574" t="s">
        <v>9</v>
      </c>
      <c r="F2574" s="2" t="s">
        <v>15</v>
      </c>
      <c r="I2574" s="2"/>
    </row>
    <row r="2575" spans="1:9" customFormat="1" ht="16" x14ac:dyDescent="0.2">
      <c r="A2575" t="s">
        <v>68</v>
      </c>
      <c r="B2575" s="3">
        <v>1.6279060418102458E-9</v>
      </c>
      <c r="D2575" t="s">
        <v>14</v>
      </c>
      <c r="E2575" t="s">
        <v>9</v>
      </c>
      <c r="F2575" s="2" t="s">
        <v>15</v>
      </c>
      <c r="I2575" s="2"/>
    </row>
    <row r="2576" spans="1:9" customFormat="1" ht="16" x14ac:dyDescent="0.2">
      <c r="A2576" t="s">
        <v>69</v>
      </c>
      <c r="B2576" s="3">
        <f>B2542/1000</f>
        <v>7.587186E-6</v>
      </c>
      <c r="D2576" t="s">
        <v>14</v>
      </c>
      <c r="E2576" t="s">
        <v>9</v>
      </c>
      <c r="F2576" s="2" t="s">
        <v>15</v>
      </c>
      <c r="I2576" s="2"/>
    </row>
    <row r="2577" spans="1:12" customFormat="1" ht="16" x14ac:dyDescent="0.2">
      <c r="A2577" t="s">
        <v>70</v>
      </c>
      <c r="B2577" s="3">
        <v>4.2883696301401334E-9</v>
      </c>
      <c r="D2577" t="s">
        <v>14</v>
      </c>
      <c r="E2577" t="s">
        <v>9</v>
      </c>
      <c r="F2577" s="2" t="s">
        <v>15</v>
      </c>
      <c r="I2577" s="2"/>
    </row>
    <row r="2578" spans="1:12" customFormat="1" ht="16" x14ac:dyDescent="0.2">
      <c r="A2578" t="s">
        <v>71</v>
      </c>
      <c r="B2578" s="3">
        <f>B2543/1000</f>
        <v>2.2136099999999999E-7</v>
      </c>
      <c r="D2578" t="s">
        <v>14</v>
      </c>
      <c r="E2578" t="s">
        <v>9</v>
      </c>
      <c r="F2578" s="2" t="s">
        <v>15</v>
      </c>
      <c r="I2578" s="2"/>
    </row>
    <row r="2579" spans="1:12" customFormat="1" ht="16" x14ac:dyDescent="0.2">
      <c r="A2579" t="s">
        <v>72</v>
      </c>
      <c r="B2579" s="3">
        <v>4.417562867629381E-9</v>
      </c>
      <c r="D2579" t="s">
        <v>14</v>
      </c>
      <c r="E2579" t="s">
        <v>9</v>
      </c>
      <c r="F2579" s="2" t="s">
        <v>15</v>
      </c>
      <c r="I2579" s="2"/>
    </row>
    <row r="2580" spans="1:12" customFormat="1" ht="16" x14ac:dyDescent="0.2">
      <c r="A2580" t="s">
        <v>73</v>
      </c>
      <c r="B2580" s="3">
        <v>1.2147463123534157E-8</v>
      </c>
      <c r="D2580" t="s">
        <v>14</v>
      </c>
      <c r="E2580" t="s">
        <v>9</v>
      </c>
      <c r="F2580" s="2" t="s">
        <v>15</v>
      </c>
      <c r="I2580" s="2"/>
    </row>
    <row r="2581" spans="1:12" customFormat="1" ht="16" x14ac:dyDescent="0.2">
      <c r="A2581" t="s">
        <v>74</v>
      </c>
      <c r="B2581" s="3">
        <v>3.9768082958024133E-7</v>
      </c>
      <c r="D2581" t="s">
        <v>14</v>
      </c>
      <c r="E2581" t="s">
        <v>9</v>
      </c>
      <c r="F2581" s="2" t="s">
        <v>15</v>
      </c>
      <c r="I2581" s="2"/>
    </row>
    <row r="2582" spans="1:12" customFormat="1" ht="16" x14ac:dyDescent="0.2">
      <c r="A2582" t="s">
        <v>75</v>
      </c>
      <c r="B2582" s="3">
        <v>2.3255800597289225E-10</v>
      </c>
      <c r="D2582" t="s">
        <v>14</v>
      </c>
      <c r="E2582" t="s">
        <v>9</v>
      </c>
      <c r="F2582" s="2" t="s">
        <v>15</v>
      </c>
      <c r="I2582" s="2"/>
    </row>
    <row r="2583" spans="1:12" customFormat="1" ht="16" x14ac:dyDescent="0.2">
      <c r="A2583" t="s">
        <v>76</v>
      </c>
      <c r="B2583" s="3">
        <v>4.0869969387591558E-8</v>
      </c>
      <c r="D2583" t="s">
        <v>14</v>
      </c>
      <c r="E2583" t="s">
        <v>9</v>
      </c>
      <c r="F2583" s="2" t="s">
        <v>15</v>
      </c>
      <c r="I2583" s="2"/>
    </row>
    <row r="2584" spans="1:12" customFormat="1" ht="16" x14ac:dyDescent="0.2">
      <c r="A2584" t="s">
        <v>77</v>
      </c>
      <c r="B2584" s="3">
        <v>4.651160119457845E-7</v>
      </c>
      <c r="D2584" t="s">
        <v>14</v>
      </c>
      <c r="E2584" t="s">
        <v>9</v>
      </c>
      <c r="F2584" s="2" t="s">
        <v>15</v>
      </c>
      <c r="I2584" s="2"/>
    </row>
    <row r="2585" spans="1:12" customFormat="1" ht="16" x14ac:dyDescent="0.2">
      <c r="A2585" t="s">
        <v>78</v>
      </c>
      <c r="B2585" s="3">
        <v>7.619711612948033E-8</v>
      </c>
      <c r="D2585" t="s">
        <v>14</v>
      </c>
      <c r="E2585" t="s">
        <v>9</v>
      </c>
      <c r="F2585" s="2" t="s">
        <v>15</v>
      </c>
      <c r="I2585" s="2"/>
    </row>
    <row r="2586" spans="1:12" customFormat="1" ht="16" x14ac:dyDescent="0.2">
      <c r="A2586" t="s">
        <v>79</v>
      </c>
      <c r="B2586" s="3">
        <v>2.3255800597289226E-8</v>
      </c>
      <c r="D2586" t="s">
        <v>14</v>
      </c>
      <c r="E2586" t="s">
        <v>9</v>
      </c>
      <c r="F2586" s="2" t="s">
        <v>15</v>
      </c>
      <c r="I2586" s="2"/>
    </row>
    <row r="2587" spans="1:12" customFormat="1" ht="16" x14ac:dyDescent="0.2">
      <c r="A2587" t="s">
        <v>80</v>
      </c>
      <c r="B2587" s="3">
        <v>6.7382024692940973E-8</v>
      </c>
      <c r="D2587" t="s">
        <v>14</v>
      </c>
      <c r="E2587" t="s">
        <v>9</v>
      </c>
      <c r="F2587" s="2" t="s">
        <v>15</v>
      </c>
      <c r="I2587" s="2"/>
    </row>
    <row r="2588" spans="1:12" customFormat="1" ht="16" x14ac:dyDescent="0.2">
      <c r="A2588" t="s">
        <v>81</v>
      </c>
      <c r="B2588" s="3">
        <v>2.9821053643838246E-8</v>
      </c>
      <c r="D2588" t="s">
        <v>14</v>
      </c>
      <c r="E2588" t="s">
        <v>9</v>
      </c>
      <c r="F2588" s="2" t="s">
        <v>15</v>
      </c>
      <c r="I2588" s="2"/>
    </row>
    <row r="2589" spans="1:12" customFormat="1" ht="16" x14ac:dyDescent="0.2">
      <c r="F2589" s="2"/>
      <c r="H2589" s="3"/>
    </row>
    <row r="2590" spans="1:12" x14ac:dyDescent="0.2">
      <c r="A2590" s="17" t="s">
        <v>2</v>
      </c>
      <c r="B2590" s="17" t="s">
        <v>278</v>
      </c>
    </row>
    <row r="2591" spans="1:12" customFormat="1" ht="16" x14ac:dyDescent="0.2">
      <c r="A2591" s="2" t="s">
        <v>3</v>
      </c>
      <c r="B2591" s="2" t="s">
        <v>18</v>
      </c>
      <c r="C2591" s="2"/>
      <c r="D2591" s="2"/>
      <c r="E2591" s="2"/>
      <c r="F2591" s="2"/>
      <c r="G2591" s="2"/>
      <c r="H2591" s="2"/>
      <c r="I2591" s="2"/>
      <c r="J2591" s="2"/>
      <c r="K2591" s="2"/>
      <c r="L2591" s="2"/>
    </row>
    <row r="2592" spans="1:12" customFormat="1" ht="16" x14ac:dyDescent="0.2">
      <c r="A2592" s="2" t="s">
        <v>4</v>
      </c>
      <c r="B2592" s="2">
        <v>1</v>
      </c>
      <c r="C2592" s="2"/>
      <c r="D2592" s="2"/>
      <c r="E2592" s="2"/>
      <c r="F2592" s="2"/>
      <c r="G2592" s="2"/>
      <c r="H2592" s="2"/>
      <c r="I2592" s="2"/>
      <c r="J2592" s="2"/>
      <c r="K2592" s="2"/>
      <c r="L2592" s="2"/>
    </row>
    <row r="2593" spans="1:12" customFormat="1" ht="16" x14ac:dyDescent="0.2">
      <c r="A2593" s="2" t="s">
        <v>5</v>
      </c>
      <c r="B2593" s="2" t="s">
        <v>1</v>
      </c>
      <c r="C2593" s="2"/>
      <c r="D2593" s="2"/>
      <c r="E2593" s="2"/>
      <c r="F2593" s="2"/>
      <c r="G2593" s="2"/>
      <c r="H2593" s="2"/>
      <c r="I2593" s="2"/>
      <c r="J2593" s="2"/>
    </row>
    <row r="2594" spans="1:12" customFormat="1" ht="16" x14ac:dyDescent="0.2">
      <c r="A2594" s="2" t="s">
        <v>6</v>
      </c>
      <c r="B2594" s="2" t="s">
        <v>7</v>
      </c>
      <c r="C2594" s="2"/>
      <c r="D2594" s="2"/>
      <c r="E2594" s="2"/>
      <c r="F2594" s="2"/>
      <c r="G2594" s="2"/>
      <c r="H2594" s="2"/>
      <c r="I2594" s="2"/>
      <c r="J2594" s="2"/>
      <c r="K2594" s="2"/>
      <c r="L2594" s="2"/>
    </row>
    <row r="2595" spans="1:12" customFormat="1" ht="16" x14ac:dyDescent="0.2">
      <c r="A2595" s="2" t="s">
        <v>8</v>
      </c>
      <c r="B2595" s="2" t="s">
        <v>17</v>
      </c>
      <c r="C2595" s="2"/>
      <c r="D2595" s="2"/>
      <c r="E2595" s="2"/>
      <c r="F2595" s="2"/>
      <c r="G2595" s="2"/>
      <c r="H2595" s="2"/>
      <c r="I2595" s="2"/>
      <c r="J2595" s="2"/>
      <c r="K2595" s="2"/>
      <c r="L2595" s="2"/>
    </row>
    <row r="2596" spans="1:12" customFormat="1" ht="16" x14ac:dyDescent="0.2">
      <c r="A2596" t="s">
        <v>354</v>
      </c>
      <c r="B2596" s="2">
        <f>INDEX(Parameters!$B$6:$AL$57,MATCH(Inventories!$B$2590,Parameters!$A$6:$A$57,0),MATCH(Inventories!$A2596,Parameters!$B$4:$AL$4,0))</f>
        <v>126</v>
      </c>
      <c r="C2596" t="s">
        <v>314</v>
      </c>
      <c r="D2596" s="2"/>
      <c r="E2596" s="2"/>
      <c r="F2596" s="2"/>
      <c r="G2596" s="2"/>
      <c r="H2596" s="2"/>
      <c r="I2596" s="2"/>
      <c r="J2596" s="2"/>
      <c r="K2596" s="2"/>
      <c r="L2596" s="2"/>
    </row>
    <row r="2597" spans="1:12" customFormat="1" ht="16" x14ac:dyDescent="0.2">
      <c r="A2597" t="s">
        <v>355</v>
      </c>
      <c r="B2597" s="2">
        <f>INDEX(Parameters!$B$6:$AL$57,MATCH(Inventories!$B$2590,Parameters!$A$6:$A$57,0),MATCH(Inventories!$A2597,Parameters!$B$4:$AL$4,0))</f>
        <v>54</v>
      </c>
      <c r="C2597" t="s">
        <v>314</v>
      </c>
      <c r="D2597" s="2"/>
      <c r="E2597" s="2"/>
      <c r="F2597" s="2"/>
      <c r="G2597" s="2"/>
      <c r="H2597" s="2"/>
      <c r="I2597" s="2"/>
      <c r="J2597" s="2"/>
      <c r="K2597" s="2"/>
      <c r="L2597" s="2"/>
    </row>
    <row r="2598" spans="1:12" customFormat="1" ht="16" x14ac:dyDescent="0.2">
      <c r="A2598" t="s">
        <v>356</v>
      </c>
      <c r="B2598" s="2">
        <f>INDEX(Parameters!$B$6:$AL$57,MATCH(Inventories!$B$2590,Parameters!$A$6:$A$57,0),MATCH(Inventories!$A2598,Parameters!$B$4:$AL$4,0))</f>
        <v>158</v>
      </c>
      <c r="C2598" t="s">
        <v>314</v>
      </c>
      <c r="D2598" s="2"/>
      <c r="E2598" s="2"/>
      <c r="F2598" s="2"/>
      <c r="G2598" s="2"/>
      <c r="H2598" s="2"/>
      <c r="I2598" s="2"/>
      <c r="J2598" s="2"/>
      <c r="K2598" s="2"/>
      <c r="L2598" s="2"/>
    </row>
    <row r="2599" spans="1:12" customFormat="1" ht="16" x14ac:dyDescent="0.2">
      <c r="A2599" t="s">
        <v>318</v>
      </c>
      <c r="B2599" s="24">
        <f>INDEX(Parameters!$B$6:$AL$57,MATCH(Inventories!$B$2590,Parameters!$A$6:$A$57,0),MATCH(Inventories!$A2599,Parameters!$B$4:$AL$4,0))</f>
        <v>200000</v>
      </c>
      <c r="C2599" t="s">
        <v>315</v>
      </c>
      <c r="D2599" s="2"/>
      <c r="E2599" s="2"/>
      <c r="F2599" s="2"/>
      <c r="G2599" s="2"/>
      <c r="H2599" s="2"/>
      <c r="I2599" s="2"/>
      <c r="J2599" s="2"/>
      <c r="K2599" s="2"/>
      <c r="L2599" s="2"/>
    </row>
    <row r="2600" spans="1:12" customFormat="1" ht="16" x14ac:dyDescent="0.2">
      <c r="A2600" t="s">
        <v>319</v>
      </c>
      <c r="B2600" s="24">
        <f>INDEX(Parameters!$B$6:$AL$57,MATCH(Inventories!$B$2590,Parameters!$A$6:$A$57,0),MATCH(Inventories!$A2600,Parameters!$B$4:$AL$4,0))</f>
        <v>160000</v>
      </c>
      <c r="C2600" t="s">
        <v>315</v>
      </c>
      <c r="D2600" s="2"/>
      <c r="E2600" s="2"/>
      <c r="F2600" s="2"/>
      <c r="G2600" s="2"/>
      <c r="H2600" s="2"/>
      <c r="I2600" s="2"/>
      <c r="J2600" s="2"/>
      <c r="K2600" s="2"/>
      <c r="L2600" s="2"/>
    </row>
    <row r="2601" spans="1:12" customFormat="1" ht="16" x14ac:dyDescent="0.2">
      <c r="A2601" t="s">
        <v>320</v>
      </c>
      <c r="B2601" s="24">
        <f>INDEX(Parameters!$B$6:$AL$57,MATCH(Inventories!$B$2590,Parameters!$A$6:$A$57,0),MATCH(Inventories!$A2601,Parameters!$B$4:$AL$4,0))</f>
        <v>250000</v>
      </c>
      <c r="C2601" t="s">
        <v>315</v>
      </c>
      <c r="D2601" s="2"/>
      <c r="E2601" s="2"/>
      <c r="F2601" s="2"/>
      <c r="G2601" s="2"/>
      <c r="H2601" s="2"/>
      <c r="I2601" s="2"/>
      <c r="J2601" s="2"/>
      <c r="K2601" s="2"/>
      <c r="L2601" s="2"/>
    </row>
    <row r="2602" spans="1:12" customFormat="1" ht="16" x14ac:dyDescent="0.2">
      <c r="A2602" t="s">
        <v>321</v>
      </c>
      <c r="B2602" s="2">
        <f>INDEX(Parameters!$B$6:$AL$57,MATCH(Inventories!$B$2590,Parameters!$A$6:$A$57,0),MATCH(Inventories!$A2602,Parameters!$B$4:$AL$4,0))</f>
        <v>2250</v>
      </c>
      <c r="C2602" t="s">
        <v>316</v>
      </c>
      <c r="D2602" s="2"/>
      <c r="E2602" s="2"/>
      <c r="F2602" s="2"/>
      <c r="G2602" s="2"/>
      <c r="H2602" s="2"/>
      <c r="I2602" s="2"/>
      <c r="J2602" s="2"/>
      <c r="K2602" s="2"/>
      <c r="L2602" s="2"/>
    </row>
    <row r="2603" spans="1:12" customFormat="1" ht="16" x14ac:dyDescent="0.2">
      <c r="A2603" t="s">
        <v>322</v>
      </c>
      <c r="B2603" s="2">
        <f>INDEX(Parameters!$B$6:$AL$57,MATCH(Inventories!$B$2590,Parameters!$A$6:$A$57,0),MATCH(Inventories!$A2603,Parameters!$B$4:$AL$4,0))</f>
        <v>1500</v>
      </c>
      <c r="C2603" t="s">
        <v>316</v>
      </c>
      <c r="D2603" s="2"/>
      <c r="E2603" s="2"/>
      <c r="F2603" s="2"/>
      <c r="G2603" s="2"/>
      <c r="H2603" s="2"/>
      <c r="I2603" s="2"/>
      <c r="J2603" s="2"/>
      <c r="K2603" s="2"/>
      <c r="L2603" s="2"/>
    </row>
    <row r="2604" spans="1:12" customFormat="1" ht="16" x14ac:dyDescent="0.2">
      <c r="A2604" t="s">
        <v>323</v>
      </c>
      <c r="B2604" s="2">
        <f>INDEX(Parameters!$B$6:$AL$57,MATCH(Inventories!$B$2590,Parameters!$A$6:$A$57,0),MATCH(Inventories!$A2604,Parameters!$B$4:$AL$4,0))</f>
        <v>2900</v>
      </c>
      <c r="C2604" t="s">
        <v>316</v>
      </c>
      <c r="D2604" s="2"/>
      <c r="E2604" s="2"/>
      <c r="F2604" s="2"/>
      <c r="G2604" s="2"/>
      <c r="H2604" s="2"/>
      <c r="I2604" s="2"/>
      <c r="J2604" s="2"/>
      <c r="K2604" s="2"/>
      <c r="L2604" s="2"/>
    </row>
    <row r="2605" spans="1:12" customFormat="1" ht="16" x14ac:dyDescent="0.2">
      <c r="A2605" t="s">
        <v>339</v>
      </c>
      <c r="B2605" s="2">
        <f>INDEX(Parameters!$B$6:$AL$57,MATCH(Inventories!$B$2590,Parameters!$A$6:$A$57,0),MATCH(Inventories!$A2605,Parameters!$B$4:$AL$4,0))</f>
        <v>0</v>
      </c>
      <c r="C2605" t="s">
        <v>338</v>
      </c>
      <c r="D2605" s="2"/>
      <c r="E2605" s="2"/>
      <c r="F2605" s="2"/>
      <c r="G2605" s="2"/>
      <c r="H2605" s="2"/>
      <c r="I2605" s="2"/>
      <c r="J2605" s="2"/>
      <c r="K2605" s="2"/>
      <c r="L2605" s="2"/>
    </row>
    <row r="2606" spans="1:12" customFormat="1" ht="16" x14ac:dyDescent="0.2">
      <c r="A2606" t="s">
        <v>340</v>
      </c>
      <c r="B2606" s="2">
        <f>INDEX(Parameters!$B$6:$AL$57,MATCH(Inventories!$B$2590,Parameters!$A$6:$A$57,0),MATCH(Inventories!$A2606,Parameters!$B$4:$AL$4,0))</f>
        <v>0</v>
      </c>
      <c r="C2606" t="s">
        <v>338</v>
      </c>
      <c r="D2606" s="2"/>
      <c r="E2606" s="2"/>
      <c r="F2606" s="2"/>
      <c r="G2606" s="2"/>
      <c r="H2606" s="2"/>
      <c r="I2606" s="2"/>
      <c r="J2606" s="2"/>
      <c r="K2606" s="2"/>
      <c r="L2606" s="2"/>
    </row>
    <row r="2607" spans="1:12" customFormat="1" ht="16" x14ac:dyDescent="0.2">
      <c r="A2607" t="s">
        <v>341</v>
      </c>
      <c r="B2607" s="2">
        <f>INDEX(Parameters!$B$6:$AL$57,MATCH(Inventories!$B$2590,Parameters!$A$6:$A$57,0),MATCH(Inventories!$A2607,Parameters!$B$4:$AL$4,0))</f>
        <v>0</v>
      </c>
      <c r="C2607" t="s">
        <v>338</v>
      </c>
      <c r="D2607" s="2"/>
      <c r="E2607" s="2"/>
      <c r="F2607" s="2"/>
      <c r="G2607" s="2"/>
      <c r="H2607" s="2"/>
      <c r="I2607" s="2"/>
      <c r="J2607" s="2"/>
      <c r="K2607" s="2"/>
      <c r="L2607" s="2"/>
    </row>
    <row r="2608" spans="1:12" customFormat="1" ht="16" x14ac:dyDescent="0.2">
      <c r="A2608" t="s">
        <v>342</v>
      </c>
      <c r="B2608" s="2">
        <f>INDEX(Parameters!$B$6:$AL$57,MATCH(Inventories!$B$2590,Parameters!$A$6:$A$57,0),MATCH(Inventories!$A2608,Parameters!$B$4:$AL$4,0))</f>
        <v>169</v>
      </c>
      <c r="C2608" t="s">
        <v>338</v>
      </c>
      <c r="D2608" s="2"/>
      <c r="E2608" s="2"/>
      <c r="F2608" s="2"/>
      <c r="G2608" s="2"/>
      <c r="H2608" s="2"/>
      <c r="I2608" s="2"/>
      <c r="J2608" s="2"/>
      <c r="K2608" s="2"/>
      <c r="L2608" s="2"/>
    </row>
    <row r="2609" spans="1:12" customFormat="1" ht="16" x14ac:dyDescent="0.2">
      <c r="A2609" t="s">
        <v>343</v>
      </c>
      <c r="B2609" s="2">
        <f>INDEX(Parameters!$B$6:$AL$57,MATCH(Inventories!$B$2590,Parameters!$A$6:$A$57,0),MATCH(Inventories!$A2609,Parameters!$B$4:$AL$4,0))</f>
        <v>111</v>
      </c>
      <c r="C2609" t="s">
        <v>338</v>
      </c>
      <c r="D2609" s="2"/>
      <c r="E2609" s="2"/>
      <c r="F2609" s="2"/>
      <c r="G2609" s="2"/>
      <c r="H2609" s="2"/>
      <c r="I2609" s="2"/>
      <c r="J2609" s="2"/>
      <c r="K2609" s="2"/>
      <c r="L2609" s="2"/>
    </row>
    <row r="2610" spans="1:12" customFormat="1" ht="16" x14ac:dyDescent="0.2">
      <c r="A2610" t="s">
        <v>344</v>
      </c>
      <c r="B2610" s="2">
        <f>INDEX(Parameters!$B$6:$AL$57,MATCH(Inventories!$B$2590,Parameters!$A$6:$A$57,0),MATCH(Inventories!$A2610,Parameters!$B$4:$AL$4,0))</f>
        <v>194</v>
      </c>
      <c r="C2610" t="s">
        <v>338</v>
      </c>
      <c r="D2610" s="2"/>
      <c r="E2610" s="2"/>
      <c r="F2610" s="2"/>
      <c r="G2610" s="2"/>
      <c r="H2610" s="2"/>
      <c r="I2610" s="2"/>
      <c r="J2610" s="2"/>
      <c r="K2610" s="2"/>
      <c r="L2610" s="2"/>
    </row>
    <row r="2611" spans="1:12" customFormat="1" ht="16" x14ac:dyDescent="0.2">
      <c r="A2611" t="s">
        <v>335</v>
      </c>
      <c r="B2611" s="2">
        <f>INDEX(Parameters!$B$6:$AL$57,MATCH(Inventories!$B$2590,Parameters!$A$6:$A$57,0),MATCH(Inventories!$A2611,Parameters!$B$4:$AL$4,0))</f>
        <v>48</v>
      </c>
      <c r="C2611" t="s">
        <v>338</v>
      </c>
      <c r="D2611" s="2"/>
      <c r="E2611" s="2"/>
      <c r="F2611" s="2"/>
      <c r="G2611" s="2"/>
      <c r="H2611" s="2"/>
      <c r="I2611" s="2"/>
      <c r="J2611" s="2"/>
      <c r="K2611" s="2"/>
      <c r="L2611" s="2"/>
    </row>
    <row r="2612" spans="1:12" customFormat="1" ht="16" x14ac:dyDescent="0.2">
      <c r="A2612" t="s">
        <v>336</v>
      </c>
      <c r="B2612" s="2">
        <f>INDEX(Parameters!$B$6:$AL$57,MATCH(Inventories!$B$2590,Parameters!$A$6:$A$57,0),MATCH(Inventories!$A2612,Parameters!$B$4:$AL$4,0))</f>
        <v>30</v>
      </c>
      <c r="C2612" t="s">
        <v>338</v>
      </c>
      <c r="D2612" s="2"/>
      <c r="E2612" s="2"/>
      <c r="F2612" s="2"/>
      <c r="G2612" s="2"/>
      <c r="H2612" s="2"/>
      <c r="I2612" s="2"/>
      <c r="J2612" s="2"/>
      <c r="K2612" s="2"/>
      <c r="L2612" s="2"/>
    </row>
    <row r="2613" spans="1:12" customFormat="1" ht="16" x14ac:dyDescent="0.2">
      <c r="A2613" t="s">
        <v>337</v>
      </c>
      <c r="B2613" s="2">
        <f>INDEX(Parameters!$B$6:$AL$57,MATCH(Inventories!$B$2590,Parameters!$A$6:$A$57,0),MATCH(Inventories!$A2613,Parameters!$B$4:$AL$4,0))</f>
        <v>48</v>
      </c>
      <c r="C2613" t="s">
        <v>338</v>
      </c>
      <c r="D2613" s="2"/>
      <c r="E2613" s="2"/>
      <c r="F2613" s="2"/>
      <c r="G2613" s="2"/>
      <c r="H2613" s="2"/>
      <c r="I2613" s="2"/>
      <c r="J2613" s="2"/>
      <c r="K2613" s="2"/>
      <c r="L2613" s="2"/>
    </row>
    <row r="2614" spans="1:12" customFormat="1" ht="16" x14ac:dyDescent="0.2">
      <c r="A2614" t="s">
        <v>324</v>
      </c>
      <c r="B2614" s="2">
        <f>INDEX(Parameters!$B$6:$AL$57,MATCH(Inventories!$B$2590,Parameters!$A$6:$A$57,0),MATCH(Inventories!$A2614,Parameters!$B$4:$AL$4,0))</f>
        <v>0</v>
      </c>
      <c r="C2614" t="s">
        <v>317</v>
      </c>
      <c r="D2614" s="2"/>
      <c r="E2614" s="2"/>
      <c r="F2614" s="2"/>
      <c r="G2614" s="2"/>
      <c r="H2614" s="2"/>
      <c r="I2614" s="2"/>
      <c r="J2614" s="2"/>
      <c r="K2614" s="2"/>
      <c r="L2614" s="2"/>
    </row>
    <row r="2615" spans="1:12" customFormat="1" ht="16" x14ac:dyDescent="0.2">
      <c r="A2615" t="s">
        <v>325</v>
      </c>
      <c r="B2615" s="2">
        <f>INDEX(Parameters!$B$6:$AL$57,MATCH(Inventories!$B$2590,Parameters!$A$6:$A$57,0),MATCH(Inventories!$A2615,Parameters!$B$4:$AL$4,0))</f>
        <v>0</v>
      </c>
      <c r="C2615" t="s">
        <v>317</v>
      </c>
      <c r="D2615" s="2"/>
      <c r="E2615" s="2"/>
      <c r="F2615" s="2"/>
      <c r="G2615" s="2"/>
      <c r="H2615" s="2"/>
      <c r="I2615" s="2"/>
      <c r="J2615" s="2"/>
      <c r="K2615" s="2"/>
      <c r="L2615" s="2"/>
    </row>
    <row r="2616" spans="1:12" customFormat="1" ht="16" x14ac:dyDescent="0.2">
      <c r="A2616" t="s">
        <v>326</v>
      </c>
      <c r="B2616" s="2">
        <f>INDEX(Parameters!$B$6:$AL$57,MATCH(Inventories!$B$2590,Parameters!$A$6:$A$57,0),MATCH(Inventories!$A2616,Parameters!$B$4:$AL$4,0))</f>
        <v>0</v>
      </c>
      <c r="C2616" t="s">
        <v>317</v>
      </c>
      <c r="D2616" s="2"/>
      <c r="E2616" s="2"/>
      <c r="F2616" s="2"/>
      <c r="G2616" s="2"/>
      <c r="H2616" s="2"/>
      <c r="I2616" s="2"/>
      <c r="J2616" s="2"/>
      <c r="K2616" s="2"/>
      <c r="L2616" s="2"/>
    </row>
    <row r="2617" spans="1:12" customFormat="1" ht="16" x14ac:dyDescent="0.2">
      <c r="A2617" t="s">
        <v>332</v>
      </c>
      <c r="B2617" s="2">
        <f>INDEX(Parameters!$B$6:$AL$57,MATCH(Inventories!$B$2590,Parameters!$A$6:$A$57,0),MATCH(Inventories!$A2617,Parameters!$B$4:$AL$4,0))</f>
        <v>0</v>
      </c>
      <c r="C2617" t="s">
        <v>8</v>
      </c>
      <c r="D2617" s="2"/>
      <c r="E2617" s="2"/>
      <c r="F2617" s="2"/>
      <c r="G2617" s="2"/>
      <c r="H2617" s="2"/>
      <c r="I2617" s="2"/>
      <c r="J2617" s="2"/>
      <c r="K2617" s="2"/>
      <c r="L2617" s="2"/>
    </row>
    <row r="2618" spans="1:12" customFormat="1" ht="16" x14ac:dyDescent="0.2">
      <c r="A2618" t="s">
        <v>333</v>
      </c>
      <c r="B2618" s="2">
        <f>INDEX(Parameters!$B$6:$AL$57,MATCH(Inventories!$B$2590,Parameters!$A$6:$A$57,0),MATCH(Inventories!$A2618,Parameters!$B$4:$AL$4,0))</f>
        <v>0</v>
      </c>
      <c r="C2618" t="s">
        <v>8</v>
      </c>
      <c r="D2618" s="2"/>
      <c r="E2618" s="2"/>
      <c r="F2618" s="2"/>
      <c r="G2618" s="2"/>
      <c r="H2618" s="2"/>
      <c r="I2618" s="2"/>
      <c r="J2618" s="2"/>
      <c r="K2618" s="2"/>
      <c r="L2618" s="2"/>
    </row>
    <row r="2619" spans="1:12" customFormat="1" ht="16" x14ac:dyDescent="0.2">
      <c r="A2619" t="s">
        <v>334</v>
      </c>
      <c r="B2619" s="2">
        <f>INDEX(Parameters!$B$6:$AL$57,MATCH(Inventories!$B$2590,Parameters!$A$6:$A$57,0),MATCH(Inventories!$A2619,Parameters!$B$4:$AL$4,0))</f>
        <v>0</v>
      </c>
      <c r="C2619" t="s">
        <v>8</v>
      </c>
      <c r="D2619" s="2"/>
      <c r="E2619" s="2"/>
      <c r="F2619" s="2"/>
      <c r="G2619" s="2"/>
      <c r="H2619" s="2"/>
      <c r="I2619" s="2"/>
      <c r="J2619" s="2"/>
      <c r="K2619" s="2"/>
      <c r="L2619" s="2"/>
    </row>
    <row r="2620" spans="1:12" customFormat="1" ht="16" x14ac:dyDescent="0.2">
      <c r="A2620" t="s">
        <v>348</v>
      </c>
      <c r="B2620" s="2">
        <f>INDEX(Parameters!$B$6:$AL$57,MATCH(Inventories!$B$2590,Parameters!$A$6:$A$57,0),MATCH(Inventories!$A2620,Parameters!$B$4:$AL$4,0))</f>
        <v>0</v>
      </c>
      <c r="C2620" t="s">
        <v>314</v>
      </c>
      <c r="D2620" s="2"/>
      <c r="E2620" s="2"/>
      <c r="F2620" s="2"/>
      <c r="G2620" s="2"/>
      <c r="H2620" s="2"/>
      <c r="I2620" s="2"/>
      <c r="J2620" s="2"/>
      <c r="K2620" s="2"/>
      <c r="L2620" s="2"/>
    </row>
    <row r="2621" spans="1:12" customFormat="1" ht="16" x14ac:dyDescent="0.2">
      <c r="A2621" t="s">
        <v>349</v>
      </c>
      <c r="B2621" s="2">
        <f>INDEX(Parameters!$B$6:$AL$57,MATCH(Inventories!$B$2590,Parameters!$A$6:$A$57,0),MATCH(Inventories!$A2621,Parameters!$B$4:$AL$4,0))</f>
        <v>0</v>
      </c>
      <c r="C2621" t="s">
        <v>314</v>
      </c>
      <c r="D2621" s="2"/>
      <c r="E2621" s="12"/>
      <c r="F2621" s="2"/>
      <c r="G2621" s="2"/>
      <c r="H2621" s="2"/>
      <c r="I2621" s="2"/>
      <c r="J2621" s="2"/>
      <c r="K2621" s="2"/>
      <c r="L2621" s="2"/>
    </row>
    <row r="2622" spans="1:12" customFormat="1" ht="16" x14ac:dyDescent="0.2">
      <c r="A2622" t="s">
        <v>350</v>
      </c>
      <c r="B2622" s="2">
        <f>INDEX(Parameters!$B$6:$AL$57,MATCH(Inventories!$B$2590,Parameters!$A$6:$A$57,0),MATCH(Inventories!$A2622,Parameters!$B$4:$AL$4,0))</f>
        <v>0</v>
      </c>
      <c r="C2622" t="s">
        <v>314</v>
      </c>
      <c r="D2622" s="2"/>
      <c r="E2622" s="2"/>
      <c r="F2622" s="2"/>
      <c r="G2622" s="2"/>
      <c r="H2622" s="2"/>
      <c r="I2622" s="2"/>
      <c r="J2622" s="2"/>
      <c r="K2622" s="2"/>
      <c r="L2622" s="2"/>
    </row>
    <row r="2623" spans="1:12" customFormat="1" ht="16" x14ac:dyDescent="0.2">
      <c r="A2623" t="s">
        <v>351</v>
      </c>
      <c r="B2623" s="2">
        <f>INDEX(Parameters!$B$6:$AL$57,MATCH(Inventories!$B$2590,Parameters!$A$6:$A$57,0),MATCH(Inventories!$A2623,Parameters!$B$4:$AL$4,0))</f>
        <v>0</v>
      </c>
      <c r="C2623" t="s">
        <v>8</v>
      </c>
      <c r="D2623" s="2"/>
      <c r="E2623" s="2"/>
      <c r="F2623" s="2"/>
      <c r="G2623" s="2"/>
      <c r="H2623" s="2"/>
      <c r="I2623" s="2"/>
      <c r="J2623" s="2"/>
      <c r="K2623" s="2"/>
      <c r="L2623" s="2"/>
    </row>
    <row r="2624" spans="1:12" customFormat="1" ht="16" x14ac:dyDescent="0.2">
      <c r="A2624" t="s">
        <v>352</v>
      </c>
      <c r="B2624" s="2">
        <f>INDEX(Parameters!$B$6:$AL$57,MATCH(Inventories!$B$2590,Parameters!$A$6:$A$57,0),MATCH(Inventories!$A2624,Parameters!$B$4:$AL$4,0))</f>
        <v>0</v>
      </c>
      <c r="C2624" t="s">
        <v>8</v>
      </c>
      <c r="D2624" s="2"/>
      <c r="E2624" s="2"/>
      <c r="F2624" s="2"/>
      <c r="G2624" s="2"/>
      <c r="H2624" s="2"/>
      <c r="I2624" s="2"/>
      <c r="J2624" s="2"/>
      <c r="K2624" s="2"/>
      <c r="L2624" s="2"/>
    </row>
    <row r="2625" spans="1:12" customFormat="1" ht="16" x14ac:dyDescent="0.2">
      <c r="A2625" t="s">
        <v>353</v>
      </c>
      <c r="B2625" s="2">
        <f>INDEX(Parameters!$B$6:$AL$57,MATCH(Inventories!$B$2590,Parameters!$A$6:$A$57,0),MATCH(Inventories!$A2625,Parameters!$B$4:$AL$4,0))</f>
        <v>0</v>
      </c>
      <c r="C2625" t="s">
        <v>8</v>
      </c>
      <c r="D2625" s="2"/>
      <c r="E2625" s="2"/>
      <c r="F2625" s="2"/>
      <c r="G2625" s="2"/>
      <c r="H2625" s="2"/>
      <c r="I2625" s="2"/>
      <c r="J2625" s="2"/>
      <c r="K2625" s="2"/>
      <c r="L2625" s="2"/>
    </row>
    <row r="2626" spans="1:12" customFormat="1" ht="16" x14ac:dyDescent="0.2">
      <c r="A2626" t="s">
        <v>367</v>
      </c>
      <c r="B2626" s="2">
        <f>INDEX(Parameters!$B$6:$AL$57,MATCH(Inventories!$B$2590,Parameters!$A$6:$A$57,0),MATCH(Inventories!$A2626,Parameters!$B$4:$AL$4,0))</f>
        <v>0</v>
      </c>
      <c r="C2626" t="s">
        <v>338</v>
      </c>
      <c r="D2626" s="2"/>
      <c r="E2626" s="2"/>
      <c r="F2626" s="2"/>
      <c r="G2626" s="2"/>
      <c r="H2626" s="2"/>
      <c r="I2626" s="2"/>
      <c r="J2626" s="2"/>
      <c r="K2626" s="2"/>
      <c r="L2626" s="2"/>
    </row>
    <row r="2627" spans="1:12" customFormat="1" ht="16" x14ac:dyDescent="0.2">
      <c r="A2627" t="s">
        <v>368</v>
      </c>
      <c r="B2627" s="2">
        <f>INDEX(Parameters!$B$6:$AL$57,MATCH(Inventories!$B$2590,Parameters!$A$6:$A$57,0),MATCH(Inventories!$A2627,Parameters!$B$4:$AL$4,0))</f>
        <v>0</v>
      </c>
      <c r="C2627" t="s">
        <v>338</v>
      </c>
      <c r="D2627" s="2"/>
      <c r="E2627" s="2"/>
      <c r="F2627" s="2"/>
      <c r="G2627" s="2"/>
      <c r="H2627" s="2"/>
      <c r="I2627" s="2"/>
      <c r="J2627" s="2"/>
      <c r="K2627" s="2"/>
      <c r="L2627" s="2"/>
    </row>
    <row r="2628" spans="1:12" customFormat="1" ht="16" x14ac:dyDescent="0.2">
      <c r="A2628" t="s">
        <v>369</v>
      </c>
      <c r="B2628" s="2">
        <f>INDEX(Parameters!$B$6:$AL$57,MATCH(Inventories!$B$2590,Parameters!$A$6:$A$57,0),MATCH(Inventories!$A2628,Parameters!$B$4:$AL$4,0))</f>
        <v>0</v>
      </c>
      <c r="C2628" t="s">
        <v>338</v>
      </c>
      <c r="D2628" s="2"/>
      <c r="E2628" s="2"/>
      <c r="F2628" s="2"/>
      <c r="G2628" s="2"/>
      <c r="H2628" s="2"/>
      <c r="I2628" s="2"/>
      <c r="J2628" s="2"/>
      <c r="K2628" s="2"/>
      <c r="L2628" s="2"/>
    </row>
    <row r="2629" spans="1:12" customFormat="1" ht="16" x14ac:dyDescent="0.2">
      <c r="A2629" t="s">
        <v>370</v>
      </c>
      <c r="B2629" s="2">
        <f>INDEX(Parameters!$B$6:$AL$57,MATCH(Inventories!$B$2590,Parameters!$A$6:$A$57,0),MATCH(Inventories!$A2629,Parameters!$B$4:$AL$4,0))</f>
        <v>0</v>
      </c>
      <c r="C2629" t="s">
        <v>338</v>
      </c>
      <c r="D2629" s="2"/>
      <c r="E2629" s="2"/>
      <c r="F2629" s="2"/>
      <c r="G2629" s="2"/>
      <c r="H2629" s="2"/>
      <c r="I2629" s="2"/>
      <c r="J2629" s="2"/>
      <c r="K2629" s="2"/>
      <c r="L2629" s="2"/>
    </row>
    <row r="2630" spans="1:12" customFormat="1" ht="16" x14ac:dyDescent="0.2">
      <c r="A2630" t="s">
        <v>371</v>
      </c>
      <c r="B2630" s="2">
        <f>INDEX(Parameters!$B$6:$AL$57,MATCH(Inventories!$B$2590,Parameters!$A$6:$A$57,0),MATCH(Inventories!$A2630,Parameters!$B$4:$AL$4,0))</f>
        <v>0</v>
      </c>
      <c r="C2630" t="s">
        <v>338</v>
      </c>
      <c r="D2630" s="2"/>
      <c r="E2630" s="2"/>
      <c r="F2630" s="2"/>
      <c r="G2630" s="2"/>
      <c r="H2630" s="2"/>
      <c r="I2630" s="2"/>
      <c r="J2630" s="2"/>
      <c r="K2630" s="2"/>
      <c r="L2630" s="2"/>
    </row>
    <row r="2631" spans="1:12" customFormat="1" ht="16" x14ac:dyDescent="0.2">
      <c r="A2631" t="s">
        <v>346</v>
      </c>
      <c r="B2631" s="12">
        <f>INDEX(Parameters!$B$6:$AL$57,MATCH(Inventories!$B$2590,Parameters!$A$6:$A$57,0),MATCH(Inventories!$A2631,Parameters!$B$4:$AL$4,0))</f>
        <v>7.5871860000000001E-3</v>
      </c>
      <c r="C2631" t="s">
        <v>347</v>
      </c>
      <c r="D2631" s="2"/>
      <c r="E2631" s="2"/>
      <c r="F2631" s="2"/>
      <c r="G2631" s="2"/>
      <c r="H2631" s="2"/>
      <c r="I2631" s="2"/>
      <c r="J2631" s="2"/>
      <c r="K2631" s="2"/>
      <c r="L2631" s="2"/>
    </row>
    <row r="2632" spans="1:12" customFormat="1" ht="16" x14ac:dyDescent="0.2">
      <c r="A2632" t="s">
        <v>345</v>
      </c>
      <c r="B2632" s="12">
        <f>INDEX(Parameters!$B$6:$AL$57,MATCH(Inventories!$B$2590,Parameters!$A$6:$A$57,0),MATCH(Inventories!$A2632,Parameters!$B$4:$AL$4,0))</f>
        <v>2.21361E-4</v>
      </c>
      <c r="C2632" t="s">
        <v>347</v>
      </c>
      <c r="D2632" s="2"/>
      <c r="E2632" s="2"/>
      <c r="F2632" s="2"/>
      <c r="G2632" s="2"/>
      <c r="H2632" s="2"/>
      <c r="I2632" s="2"/>
      <c r="J2632" s="2"/>
      <c r="K2632" s="2"/>
      <c r="L2632" s="2"/>
    </row>
    <row r="2633" spans="1:12" customFormat="1" ht="16" x14ac:dyDescent="0.2">
      <c r="A2633" s="1" t="s">
        <v>10</v>
      </c>
      <c r="B2633" s="2"/>
      <c r="C2633" s="2"/>
      <c r="D2633" s="2"/>
      <c r="E2633" s="2"/>
      <c r="F2633" s="2"/>
      <c r="G2633" s="2"/>
      <c r="H2633" s="2"/>
      <c r="I2633" s="2"/>
      <c r="J2633" s="2"/>
      <c r="K2633" s="2"/>
      <c r="L2633" s="2"/>
    </row>
    <row r="2634" spans="1:12" x14ac:dyDescent="0.2">
      <c r="A2634" s="17" t="s">
        <v>11</v>
      </c>
      <c r="B2634" s="17" t="s">
        <v>12</v>
      </c>
      <c r="C2634" s="17" t="s">
        <v>3</v>
      </c>
      <c r="D2634" s="17" t="s">
        <v>13</v>
      </c>
      <c r="E2634" s="17" t="s">
        <v>8</v>
      </c>
      <c r="F2634" s="17" t="s">
        <v>6</v>
      </c>
      <c r="G2634" s="17" t="s">
        <v>5</v>
      </c>
      <c r="H2634" s="17" t="s">
        <v>153</v>
      </c>
      <c r="I2634" s="17" t="s">
        <v>181</v>
      </c>
      <c r="J2634" s="17" t="s">
        <v>182</v>
      </c>
      <c r="K2634" s="17" t="s">
        <v>183</v>
      </c>
      <c r="L2634" s="17" t="s">
        <v>184</v>
      </c>
    </row>
    <row r="2635" spans="1:12" customFormat="1" ht="16" x14ac:dyDescent="0.2">
      <c r="A2635" s="2" t="str">
        <f>B2590</f>
        <v>diesel, synthetic, burned in passenger car</v>
      </c>
      <c r="B2635" s="2">
        <v>1</v>
      </c>
      <c r="C2635" s="2" t="str">
        <f>B2591</f>
        <v>RER</v>
      </c>
      <c r="D2635" s="2"/>
      <c r="E2635" s="2" t="str">
        <f>B2595</f>
        <v>megajoule</v>
      </c>
      <c r="F2635" s="2" t="s">
        <v>19</v>
      </c>
      <c r="G2635" s="2" t="str">
        <f>B2593</f>
        <v>heat</v>
      </c>
      <c r="H2635" s="2"/>
      <c r="I2635" s="2"/>
      <c r="J2635" s="2"/>
      <c r="K2635" s="2"/>
      <c r="L2635" s="2"/>
    </row>
    <row r="2636" spans="1:12" customFormat="1" ht="16" x14ac:dyDescent="0.2">
      <c r="A2636" s="2" t="s">
        <v>275</v>
      </c>
      <c r="B2636" s="25">
        <f>1/43</f>
        <v>2.3255813953488372E-2</v>
      </c>
      <c r="C2636" t="s">
        <v>18</v>
      </c>
      <c r="E2636" t="s">
        <v>9</v>
      </c>
      <c r="F2636" t="s">
        <v>23</v>
      </c>
      <c r="G2636" t="s">
        <v>276</v>
      </c>
      <c r="H2636" s="2"/>
      <c r="I2636" s="2"/>
      <c r="J2636" s="2"/>
      <c r="K2636" s="2"/>
    </row>
    <row r="2637" spans="1:12" customFormat="1" ht="16" x14ac:dyDescent="0.2">
      <c r="A2637" s="2" t="s">
        <v>144</v>
      </c>
      <c r="B2637" s="27">
        <f>(B2608/B2599)/(B2602/1000)</f>
        <v>3.7555555555555557E-4</v>
      </c>
      <c r="C2637" t="s">
        <v>114</v>
      </c>
      <c r="E2637" t="s">
        <v>9</v>
      </c>
      <c r="F2637" t="s">
        <v>23</v>
      </c>
      <c r="G2637" t="s">
        <v>145</v>
      </c>
      <c r="I2637" s="2">
        <v>5</v>
      </c>
      <c r="J2637" s="27">
        <f>B2637</f>
        <v>3.7555555555555557E-4</v>
      </c>
      <c r="K2637" s="3">
        <f>(B2609/B2601)/(B2604/1000)</f>
        <v>1.5310344827586207E-4</v>
      </c>
      <c r="L2637" s="3">
        <f>(B2610/B2600)/(B2603/1000)</f>
        <v>8.0833333333333332E-4</v>
      </c>
    </row>
    <row r="2638" spans="1:12" customFormat="1" ht="16" x14ac:dyDescent="0.2">
      <c r="A2638" s="2" t="s">
        <v>360</v>
      </c>
      <c r="B2638" s="3">
        <f>(B2611/B2599)/(B2602/1000)</f>
        <v>1.0666666666666667E-4</v>
      </c>
      <c r="C2638" t="s">
        <v>114</v>
      </c>
      <c r="E2638" t="s">
        <v>9</v>
      </c>
      <c r="F2638" t="s">
        <v>23</v>
      </c>
      <c r="G2638" s="2" t="s">
        <v>359</v>
      </c>
      <c r="H2638" s="2" t="s">
        <v>363</v>
      </c>
      <c r="I2638">
        <v>5</v>
      </c>
      <c r="J2638" s="27">
        <f>B2638</f>
        <v>1.0666666666666667E-4</v>
      </c>
      <c r="K2638" s="3">
        <f>(B2612/B2601)/(B2604/1000)</f>
        <v>4.1379310344827587E-5</v>
      </c>
      <c r="L2638" s="3">
        <f>(B2613/B2600)/(B2603/1000)</f>
        <v>1.9999999999999998E-4</v>
      </c>
    </row>
    <row r="2639" spans="1:12" customFormat="1" ht="16" x14ac:dyDescent="0.2">
      <c r="A2639" s="2" t="s">
        <v>361</v>
      </c>
      <c r="B2639" s="3">
        <f>B2638</f>
        <v>1.0666666666666667E-4</v>
      </c>
      <c r="C2639" t="s">
        <v>114</v>
      </c>
      <c r="E2639" t="s">
        <v>9</v>
      </c>
      <c r="F2639" t="s">
        <v>23</v>
      </c>
      <c r="G2639" s="2" t="s">
        <v>362</v>
      </c>
      <c r="H2639" s="2" t="s">
        <v>363</v>
      </c>
      <c r="I2639">
        <v>5</v>
      </c>
      <c r="J2639" s="27">
        <f>B2639</f>
        <v>1.0666666666666667E-4</v>
      </c>
      <c r="K2639" s="3">
        <f>K2638</f>
        <v>4.1379310344827587E-5</v>
      </c>
      <c r="L2639" s="3">
        <f>L2638</f>
        <v>1.9999999999999998E-4</v>
      </c>
    </row>
    <row r="2640" spans="1:12" customFormat="1" ht="16" x14ac:dyDescent="0.2">
      <c r="A2640" t="s">
        <v>45</v>
      </c>
      <c r="B2640" s="3">
        <v>7.1455665432553858E-7</v>
      </c>
      <c r="D2640" t="s">
        <v>14</v>
      </c>
      <c r="E2640" t="s">
        <v>9</v>
      </c>
      <c r="F2640" s="2" t="s">
        <v>15</v>
      </c>
      <c r="H2640" s="2"/>
      <c r="I2640" s="2"/>
      <c r="J2640" s="2"/>
      <c r="K2640" s="2"/>
    </row>
    <row r="2641" spans="1:11" customFormat="1" ht="16" x14ac:dyDescent="0.2">
      <c r="A2641" t="s">
        <v>46</v>
      </c>
      <c r="B2641" s="3">
        <v>3.2468920124586623E-7</v>
      </c>
      <c r="D2641" t="s">
        <v>14</v>
      </c>
      <c r="E2641" t="s">
        <v>9</v>
      </c>
      <c r="F2641" s="2" t="s">
        <v>15</v>
      </c>
      <c r="H2641" s="2"/>
      <c r="I2641" s="2"/>
      <c r="J2641" s="2"/>
      <c r="K2641" s="2"/>
    </row>
    <row r="2642" spans="1:11" customFormat="1" ht="16" x14ac:dyDescent="0.2">
      <c r="A2642" t="s">
        <v>47</v>
      </c>
      <c r="B2642" s="3">
        <v>3.9534349472964383E-7</v>
      </c>
      <c r="D2642" t="s">
        <v>14</v>
      </c>
      <c r="E2642" t="s">
        <v>9</v>
      </c>
      <c r="F2642" s="2" t="s">
        <v>15</v>
      </c>
      <c r="H2642" s="2"/>
      <c r="I2642" s="2"/>
      <c r="J2642" s="2"/>
      <c r="K2642" s="2"/>
    </row>
    <row r="2643" spans="1:11" customFormat="1" ht="16" x14ac:dyDescent="0.2">
      <c r="A2643" t="s">
        <v>48</v>
      </c>
      <c r="B2643" s="3">
        <v>3.7209280955662761E-7</v>
      </c>
      <c r="D2643" t="s">
        <v>14</v>
      </c>
      <c r="E2643" t="s">
        <v>9</v>
      </c>
      <c r="F2643" s="2" t="s">
        <v>15</v>
      </c>
      <c r="H2643" s="2"/>
      <c r="I2643" s="2"/>
      <c r="J2643" s="2"/>
      <c r="K2643" s="2"/>
    </row>
    <row r="2644" spans="1:11" customFormat="1" ht="16" x14ac:dyDescent="0.2">
      <c r="A2644" t="s">
        <v>49</v>
      </c>
      <c r="B2644" s="3">
        <v>9.4995966427857817E-8</v>
      </c>
      <c r="D2644" t="s">
        <v>14</v>
      </c>
      <c r="E2644" t="s">
        <v>9</v>
      </c>
      <c r="F2644" s="2" t="s">
        <v>15</v>
      </c>
      <c r="H2644" s="2"/>
      <c r="I2644" s="2"/>
      <c r="J2644" s="2"/>
      <c r="K2644" s="2"/>
    </row>
    <row r="2645" spans="1:11" customFormat="1" ht="16" x14ac:dyDescent="0.2">
      <c r="A2645" t="s">
        <v>50</v>
      </c>
      <c r="B2645" s="3">
        <v>2.186743705223342E-7</v>
      </c>
      <c r="D2645" t="s">
        <v>14</v>
      </c>
      <c r="E2645" t="s">
        <v>9</v>
      </c>
      <c r="F2645" s="2" t="s">
        <v>15</v>
      </c>
      <c r="H2645" s="2"/>
      <c r="I2645" s="2"/>
      <c r="J2645" s="2"/>
      <c r="K2645" s="2"/>
    </row>
    <row r="2646" spans="1:11" customFormat="1" ht="16" x14ac:dyDescent="0.2">
      <c r="A2646" t="s">
        <v>51</v>
      </c>
      <c r="B2646" s="3">
        <v>1.2147463123534157E-8</v>
      </c>
      <c r="D2646" t="s">
        <v>14</v>
      </c>
      <c r="E2646" t="s">
        <v>9</v>
      </c>
      <c r="F2646" s="2" t="s">
        <v>15</v>
      </c>
      <c r="H2646" s="2"/>
      <c r="I2646" s="2"/>
      <c r="J2646" s="2"/>
      <c r="K2646" s="2"/>
    </row>
    <row r="2647" spans="1:11" customFormat="1" ht="16" x14ac:dyDescent="0.2">
      <c r="A2647" t="s">
        <v>52</v>
      </c>
      <c r="B2647" s="3">
        <v>2.3255800597289225E-10</v>
      </c>
      <c r="D2647" t="s">
        <v>14</v>
      </c>
      <c r="E2647" t="s">
        <v>9</v>
      </c>
      <c r="F2647" s="2" t="s">
        <v>15</v>
      </c>
      <c r="H2647" s="2"/>
      <c r="I2647" s="2"/>
      <c r="J2647" s="2"/>
      <c r="K2647" s="2"/>
    </row>
    <row r="2648" spans="1:11" customFormat="1" ht="16" x14ac:dyDescent="0.2">
      <c r="A2648" t="s">
        <v>123</v>
      </c>
      <c r="B2648" s="25">
        <f>B2636*3.15</f>
        <v>7.3255813953488375E-2</v>
      </c>
      <c r="D2648" t="s">
        <v>14</v>
      </c>
      <c r="E2648" t="s">
        <v>9</v>
      </c>
      <c r="F2648" s="2" t="s">
        <v>15</v>
      </c>
      <c r="H2648" s="2"/>
      <c r="I2648" s="2"/>
      <c r="J2648" s="2"/>
      <c r="K2648" s="2"/>
    </row>
    <row r="2649" spans="1:11" customFormat="1" ht="16" x14ac:dyDescent="0.2">
      <c r="A2649" t="s">
        <v>124</v>
      </c>
      <c r="B2649" s="3">
        <v>2.1069404153243686E-5</v>
      </c>
      <c r="D2649" t="s">
        <v>14</v>
      </c>
      <c r="E2649" t="s">
        <v>9</v>
      </c>
      <c r="F2649" s="2" t="s">
        <v>15</v>
      </c>
      <c r="H2649" s="2"/>
      <c r="I2649" s="2"/>
      <c r="J2649" s="2"/>
      <c r="K2649" s="2"/>
    </row>
    <row r="2650" spans="1:11" customFormat="1" ht="16" x14ac:dyDescent="0.2">
      <c r="A2650" t="s">
        <v>55</v>
      </c>
      <c r="B2650" s="3">
        <v>1.1627900298644613E-9</v>
      </c>
      <c r="D2650" t="s">
        <v>14</v>
      </c>
      <c r="E2650" t="s">
        <v>9</v>
      </c>
      <c r="F2650" s="2" t="s">
        <v>15</v>
      </c>
      <c r="H2650" s="2"/>
      <c r="I2650" s="2"/>
      <c r="J2650" s="2"/>
      <c r="K2650" s="2"/>
    </row>
    <row r="2651" spans="1:11" customFormat="1" ht="16" x14ac:dyDescent="0.2">
      <c r="A2651" t="s">
        <v>56</v>
      </c>
      <c r="B2651" s="3">
        <v>2.3255800597289222E-12</v>
      </c>
      <c r="D2651" t="s">
        <v>14</v>
      </c>
      <c r="E2651" t="s">
        <v>9</v>
      </c>
      <c r="F2651" s="2" t="s">
        <v>15</v>
      </c>
      <c r="H2651" s="2"/>
      <c r="I2651" s="2"/>
      <c r="J2651" s="2"/>
      <c r="K2651" s="2"/>
    </row>
    <row r="2652" spans="1:11" customFormat="1" ht="16" x14ac:dyDescent="0.2">
      <c r="A2652" t="s">
        <v>57</v>
      </c>
      <c r="B2652" s="3">
        <v>3.9534861015391682E-8</v>
      </c>
      <c r="D2652" t="s">
        <v>14</v>
      </c>
      <c r="E2652" t="s">
        <v>9</v>
      </c>
      <c r="F2652" s="2" t="s">
        <v>15</v>
      </c>
      <c r="H2652" s="2"/>
      <c r="I2652" s="2"/>
      <c r="J2652" s="2"/>
      <c r="K2652" s="2"/>
    </row>
    <row r="2653" spans="1:11" customFormat="1" ht="16" x14ac:dyDescent="0.2">
      <c r="A2653" t="s">
        <v>152</v>
      </c>
      <c r="B2653" s="3">
        <v>7.1789570411210658E-8</v>
      </c>
      <c r="D2653" t="s">
        <v>14</v>
      </c>
      <c r="E2653" t="s">
        <v>9</v>
      </c>
      <c r="F2653" s="2" t="s">
        <v>15</v>
      </c>
      <c r="H2653" s="2"/>
      <c r="I2653" s="2"/>
      <c r="J2653" s="2"/>
      <c r="K2653" s="2"/>
    </row>
    <row r="2654" spans="1:11" customFormat="1" ht="16" x14ac:dyDescent="0.2">
      <c r="A2654" t="s">
        <v>58</v>
      </c>
      <c r="B2654" s="3">
        <v>1.1627900298644611E-6</v>
      </c>
      <c r="D2654" t="s">
        <v>14</v>
      </c>
      <c r="E2654" t="s">
        <v>9</v>
      </c>
      <c r="F2654" s="2" t="s">
        <v>15</v>
      </c>
      <c r="H2654" s="2"/>
      <c r="I2654" s="2"/>
      <c r="J2654" s="2"/>
      <c r="K2654" s="2"/>
    </row>
    <row r="2655" spans="1:11" customFormat="1" ht="16" x14ac:dyDescent="0.2">
      <c r="A2655" t="s">
        <v>59</v>
      </c>
      <c r="B2655" s="3">
        <v>3.646242366932188E-8</v>
      </c>
      <c r="D2655" t="s">
        <v>14</v>
      </c>
      <c r="E2655" t="s">
        <v>9</v>
      </c>
      <c r="F2655" s="2" t="s">
        <v>15</v>
      </c>
      <c r="H2655" s="2"/>
      <c r="I2655" s="2"/>
      <c r="J2655" s="2"/>
      <c r="K2655" s="2"/>
    </row>
    <row r="2656" spans="1:11" customFormat="1" ht="16" x14ac:dyDescent="0.2">
      <c r="A2656" t="s">
        <v>60</v>
      </c>
      <c r="B2656" s="3">
        <v>1.2114072625668476E-6</v>
      </c>
      <c r="D2656" t="s">
        <v>14</v>
      </c>
      <c r="E2656" t="s">
        <v>9</v>
      </c>
      <c r="F2656" s="2" t="s">
        <v>15</v>
      </c>
      <c r="H2656" s="2"/>
      <c r="I2656" s="2"/>
      <c r="J2656" s="2"/>
      <c r="K2656" s="2"/>
    </row>
    <row r="2657" spans="1:11" customFormat="1" ht="16" x14ac:dyDescent="0.2">
      <c r="A2657" t="s">
        <v>61</v>
      </c>
      <c r="B2657" s="3">
        <v>1.3252688602888143E-6</v>
      </c>
      <c r="D2657" t="s">
        <v>14</v>
      </c>
      <c r="E2657" t="s">
        <v>9</v>
      </c>
      <c r="F2657" s="2" t="s">
        <v>15</v>
      </c>
      <c r="H2657" s="2"/>
      <c r="I2657" s="2"/>
      <c r="J2657" s="2"/>
      <c r="K2657" s="2"/>
    </row>
    <row r="2658" spans="1:11" customFormat="1" ht="16" x14ac:dyDescent="0.2">
      <c r="A2658" t="s">
        <v>62</v>
      </c>
      <c r="B2658" s="3">
        <v>2.2087814338146904E-8</v>
      </c>
      <c r="D2658" t="s">
        <v>14</v>
      </c>
      <c r="E2658" t="s">
        <v>9</v>
      </c>
      <c r="F2658" s="2" t="s">
        <v>15</v>
      </c>
      <c r="H2658" s="2"/>
      <c r="I2658" s="2"/>
      <c r="J2658" s="2"/>
      <c r="K2658" s="2"/>
    </row>
    <row r="2659" spans="1:11" customFormat="1" ht="16" x14ac:dyDescent="0.2">
      <c r="A2659" t="s">
        <v>63</v>
      </c>
      <c r="B2659" s="3">
        <v>1.9186035492763611E-15</v>
      </c>
      <c r="D2659" t="s">
        <v>14</v>
      </c>
      <c r="E2659" t="s">
        <v>9</v>
      </c>
      <c r="F2659" s="2" t="s">
        <v>15</v>
      </c>
      <c r="H2659" s="2"/>
      <c r="I2659" s="2"/>
      <c r="J2659" s="2"/>
      <c r="K2659" s="2"/>
    </row>
    <row r="2660" spans="1:11" customFormat="1" ht="16" x14ac:dyDescent="0.2">
      <c r="A2660" t="s">
        <v>64</v>
      </c>
      <c r="B2660" s="3">
        <v>4.6511601194578451E-13</v>
      </c>
      <c r="D2660" t="s">
        <v>14</v>
      </c>
      <c r="E2660" t="s">
        <v>9</v>
      </c>
      <c r="F2660" s="2" t="s">
        <v>15</v>
      </c>
      <c r="H2660" s="2"/>
      <c r="I2660" s="2"/>
      <c r="J2660" s="2"/>
      <c r="K2660" s="2"/>
    </row>
    <row r="2661" spans="1:11" customFormat="1" ht="16" x14ac:dyDescent="0.2">
      <c r="A2661" t="s">
        <v>179</v>
      </c>
      <c r="B2661" s="3">
        <v>6.6447090752701953E-7</v>
      </c>
      <c r="D2661" t="s">
        <v>14</v>
      </c>
      <c r="E2661" t="s">
        <v>9</v>
      </c>
      <c r="F2661" s="2" t="s">
        <v>15</v>
      </c>
      <c r="H2661" s="2"/>
      <c r="I2661" s="2"/>
      <c r="J2661" s="2"/>
      <c r="K2661" s="2"/>
    </row>
    <row r="2662" spans="1:11" customFormat="1" ht="16" x14ac:dyDescent="0.2">
      <c r="A2662" t="s">
        <v>66</v>
      </c>
      <c r="B2662" s="3">
        <v>1.3252688602888143E-7</v>
      </c>
      <c r="D2662" t="s">
        <v>14</v>
      </c>
      <c r="E2662" t="s">
        <v>9</v>
      </c>
      <c r="F2662" s="2" t="s">
        <v>15</v>
      </c>
      <c r="H2662" s="2"/>
      <c r="I2662" s="2"/>
      <c r="J2662" s="2"/>
      <c r="K2662" s="2"/>
    </row>
    <row r="2663" spans="1:11" customFormat="1" ht="16" x14ac:dyDescent="0.2">
      <c r="A2663" t="s">
        <v>67</v>
      </c>
      <c r="B2663" s="3">
        <v>5.8566933256401625E-6</v>
      </c>
      <c r="D2663" t="s">
        <v>14</v>
      </c>
      <c r="E2663" t="s">
        <v>9</v>
      </c>
      <c r="F2663" s="2" t="s">
        <v>15</v>
      </c>
      <c r="H2663" s="2"/>
      <c r="I2663" s="2"/>
      <c r="J2663" s="2"/>
      <c r="K2663" s="2"/>
    </row>
    <row r="2664" spans="1:11" customFormat="1" ht="16" x14ac:dyDescent="0.2">
      <c r="A2664" t="s">
        <v>68</v>
      </c>
      <c r="B2664" s="3">
        <v>1.6279060418102458E-9</v>
      </c>
      <c r="D2664" t="s">
        <v>14</v>
      </c>
      <c r="E2664" t="s">
        <v>9</v>
      </c>
      <c r="F2664" s="2" t="s">
        <v>15</v>
      </c>
      <c r="H2664" s="2"/>
      <c r="I2664" s="2"/>
      <c r="J2664" s="2"/>
      <c r="K2664" s="2"/>
    </row>
    <row r="2665" spans="1:11" customFormat="1" ht="16" x14ac:dyDescent="0.2">
      <c r="A2665" t="s">
        <v>69</v>
      </c>
      <c r="B2665" s="3">
        <f>B2631/1000</f>
        <v>7.587186E-6</v>
      </c>
      <c r="D2665" t="s">
        <v>14</v>
      </c>
      <c r="E2665" t="s">
        <v>9</v>
      </c>
      <c r="F2665" s="2" t="s">
        <v>15</v>
      </c>
      <c r="H2665" s="2"/>
      <c r="I2665" s="2"/>
      <c r="J2665" s="2"/>
      <c r="K2665" s="2"/>
    </row>
    <row r="2666" spans="1:11" customFormat="1" ht="16" x14ac:dyDescent="0.2">
      <c r="A2666" t="s">
        <v>70</v>
      </c>
      <c r="B2666" s="3">
        <v>4.2883696301401334E-9</v>
      </c>
      <c r="D2666" t="s">
        <v>14</v>
      </c>
      <c r="E2666" t="s">
        <v>9</v>
      </c>
      <c r="F2666" s="2" t="s">
        <v>15</v>
      </c>
      <c r="H2666" s="2"/>
      <c r="I2666" s="2"/>
      <c r="J2666" s="2"/>
      <c r="K2666" s="2"/>
    </row>
    <row r="2667" spans="1:11" customFormat="1" ht="16" x14ac:dyDescent="0.2">
      <c r="A2667" t="s">
        <v>71</v>
      </c>
      <c r="B2667" s="3">
        <f>B2632/1000</f>
        <v>2.2136099999999999E-7</v>
      </c>
      <c r="D2667" t="s">
        <v>14</v>
      </c>
      <c r="E2667" t="s">
        <v>9</v>
      </c>
      <c r="F2667" s="2" t="s">
        <v>15</v>
      </c>
      <c r="H2667" s="2"/>
      <c r="I2667" s="2"/>
      <c r="J2667" s="2"/>
      <c r="K2667" s="2"/>
    </row>
    <row r="2668" spans="1:11" customFormat="1" ht="16" x14ac:dyDescent="0.2">
      <c r="A2668" t="s">
        <v>72</v>
      </c>
      <c r="B2668" s="3">
        <v>4.417562867629381E-9</v>
      </c>
      <c r="D2668" t="s">
        <v>14</v>
      </c>
      <c r="E2668" t="s">
        <v>9</v>
      </c>
      <c r="F2668" s="2" t="s">
        <v>15</v>
      </c>
      <c r="H2668" s="2"/>
      <c r="I2668" s="2"/>
      <c r="J2668" s="2"/>
      <c r="K2668" s="2"/>
    </row>
    <row r="2669" spans="1:11" customFormat="1" ht="16" x14ac:dyDescent="0.2">
      <c r="A2669" t="s">
        <v>73</v>
      </c>
      <c r="B2669" s="3">
        <v>1.2147463123534157E-8</v>
      </c>
      <c r="D2669" t="s">
        <v>14</v>
      </c>
      <c r="E2669" t="s">
        <v>9</v>
      </c>
      <c r="F2669" s="2" t="s">
        <v>15</v>
      </c>
      <c r="H2669" s="2"/>
      <c r="I2669" s="2"/>
      <c r="J2669" s="2"/>
      <c r="K2669" s="2"/>
    </row>
    <row r="2670" spans="1:11" customFormat="1" ht="16" x14ac:dyDescent="0.2">
      <c r="A2670" t="s">
        <v>74</v>
      </c>
      <c r="B2670" s="3">
        <v>3.9768082958024133E-7</v>
      </c>
      <c r="D2670" t="s">
        <v>14</v>
      </c>
      <c r="E2670" t="s">
        <v>9</v>
      </c>
      <c r="F2670" s="2" t="s">
        <v>15</v>
      </c>
      <c r="H2670" s="2"/>
      <c r="I2670" s="2"/>
      <c r="J2670" s="2"/>
      <c r="K2670" s="2"/>
    </row>
    <row r="2671" spans="1:11" customFormat="1" ht="16" x14ac:dyDescent="0.2">
      <c r="A2671" t="s">
        <v>75</v>
      </c>
      <c r="B2671" s="3">
        <v>2.3255800597289225E-10</v>
      </c>
      <c r="D2671" t="s">
        <v>14</v>
      </c>
      <c r="E2671" t="s">
        <v>9</v>
      </c>
      <c r="F2671" s="2" t="s">
        <v>15</v>
      </c>
      <c r="H2671" s="2"/>
      <c r="I2671" s="2"/>
      <c r="J2671" s="2"/>
      <c r="K2671" s="2"/>
    </row>
    <row r="2672" spans="1:11" customFormat="1" ht="16" x14ac:dyDescent="0.2">
      <c r="A2672" t="s">
        <v>76</v>
      </c>
      <c r="B2672" s="3">
        <v>4.0869969387591558E-8</v>
      </c>
      <c r="D2672" t="s">
        <v>14</v>
      </c>
      <c r="E2672" t="s">
        <v>9</v>
      </c>
      <c r="F2672" s="2" t="s">
        <v>15</v>
      </c>
      <c r="H2672" s="2"/>
      <c r="I2672" s="2"/>
      <c r="J2672" s="2"/>
      <c r="K2672" s="2"/>
    </row>
    <row r="2673" spans="1:12" customFormat="1" ht="16" x14ac:dyDescent="0.2">
      <c r="A2673" t="s">
        <v>77</v>
      </c>
      <c r="B2673" s="3">
        <v>4.651160119457845E-7</v>
      </c>
      <c r="D2673" t="s">
        <v>14</v>
      </c>
      <c r="E2673" t="s">
        <v>9</v>
      </c>
      <c r="F2673" s="2" t="s">
        <v>15</v>
      </c>
      <c r="H2673" s="2"/>
      <c r="I2673" s="2"/>
      <c r="J2673" s="2"/>
      <c r="K2673" s="2"/>
    </row>
    <row r="2674" spans="1:12" customFormat="1" ht="16" x14ac:dyDescent="0.2">
      <c r="A2674" t="s">
        <v>78</v>
      </c>
      <c r="B2674" s="3">
        <v>7.619711612948033E-8</v>
      </c>
      <c r="D2674" t="s">
        <v>14</v>
      </c>
      <c r="E2674" t="s">
        <v>9</v>
      </c>
      <c r="F2674" s="2" t="s">
        <v>15</v>
      </c>
      <c r="H2674" s="2"/>
      <c r="I2674" s="2"/>
      <c r="J2674" s="2"/>
      <c r="K2674" s="2"/>
    </row>
    <row r="2675" spans="1:12" customFormat="1" ht="16" x14ac:dyDescent="0.2">
      <c r="A2675" t="s">
        <v>79</v>
      </c>
      <c r="B2675" s="3">
        <v>2.3255800597289226E-8</v>
      </c>
      <c r="D2675" t="s">
        <v>14</v>
      </c>
      <c r="E2675" t="s">
        <v>9</v>
      </c>
      <c r="F2675" s="2" t="s">
        <v>15</v>
      </c>
      <c r="H2675" s="2"/>
      <c r="I2675" s="2"/>
      <c r="J2675" s="2"/>
      <c r="K2675" s="2"/>
    </row>
    <row r="2676" spans="1:12" customFormat="1" ht="16" x14ac:dyDescent="0.2">
      <c r="A2676" t="s">
        <v>80</v>
      </c>
      <c r="B2676" s="3">
        <v>6.7382024692940973E-8</v>
      </c>
      <c r="D2676" t="s">
        <v>14</v>
      </c>
      <c r="E2676" t="s">
        <v>9</v>
      </c>
      <c r="F2676" s="2" t="s">
        <v>15</v>
      </c>
      <c r="H2676" s="2"/>
      <c r="I2676" s="2"/>
      <c r="J2676" s="2"/>
      <c r="K2676" s="2"/>
    </row>
    <row r="2677" spans="1:12" customFormat="1" ht="16" x14ac:dyDescent="0.2">
      <c r="A2677" t="s">
        <v>81</v>
      </c>
      <c r="B2677" s="3">
        <v>2.9821053643838246E-8</v>
      </c>
      <c r="D2677" t="s">
        <v>14</v>
      </c>
      <c r="E2677" t="s">
        <v>9</v>
      </c>
      <c r="F2677" s="2" t="s">
        <v>15</v>
      </c>
      <c r="H2677" s="2"/>
      <c r="I2677" s="2"/>
      <c r="J2677" s="2"/>
      <c r="K2677" s="2"/>
    </row>
    <row r="2678" spans="1:12" customFormat="1" ht="16" x14ac:dyDescent="0.2">
      <c r="B2678" s="3"/>
      <c r="F2678" s="2"/>
      <c r="H2678" s="3"/>
    </row>
    <row r="2679" spans="1:12" x14ac:dyDescent="0.2">
      <c r="A2679" s="17" t="s">
        <v>2</v>
      </c>
      <c r="B2679" s="17" t="s">
        <v>88</v>
      </c>
    </row>
    <row r="2680" spans="1:12" customFormat="1" ht="16" x14ac:dyDescent="0.2">
      <c r="A2680" s="2" t="s">
        <v>3</v>
      </c>
      <c r="B2680" s="2" t="s">
        <v>18</v>
      </c>
      <c r="C2680" s="2"/>
      <c r="D2680" s="2"/>
      <c r="E2680" s="2"/>
      <c r="F2680" s="2"/>
      <c r="G2680" s="2"/>
      <c r="H2680" s="2"/>
      <c r="I2680" s="2"/>
      <c r="J2680" s="2"/>
      <c r="K2680" s="2"/>
      <c r="L2680" s="2"/>
    </row>
    <row r="2681" spans="1:12" customFormat="1" ht="16" x14ac:dyDescent="0.2">
      <c r="A2681" s="2" t="s">
        <v>4</v>
      </c>
      <c r="B2681" s="2">
        <v>1</v>
      </c>
      <c r="C2681" s="2"/>
      <c r="D2681" s="2"/>
      <c r="E2681" s="2"/>
      <c r="F2681" s="2"/>
      <c r="G2681" s="2"/>
      <c r="H2681" s="2"/>
      <c r="I2681" s="2"/>
      <c r="J2681" s="2"/>
      <c r="K2681" s="2"/>
      <c r="L2681" s="2"/>
    </row>
    <row r="2682" spans="1:12" customFormat="1" ht="16" x14ac:dyDescent="0.2">
      <c r="A2682" s="2" t="s">
        <v>5</v>
      </c>
      <c r="B2682" s="2" t="s">
        <v>1</v>
      </c>
      <c r="C2682" s="2"/>
      <c r="D2682" s="2"/>
      <c r="E2682" s="2"/>
      <c r="F2682" s="2"/>
      <c r="G2682" s="2"/>
      <c r="H2682" s="2"/>
      <c r="I2682" s="2"/>
      <c r="J2682" s="2"/>
    </row>
    <row r="2683" spans="1:12" customFormat="1" ht="16" x14ac:dyDescent="0.2">
      <c r="A2683" s="2" t="s">
        <v>6</v>
      </c>
      <c r="B2683" s="2" t="s">
        <v>7</v>
      </c>
      <c r="C2683" s="2"/>
      <c r="D2683" s="2"/>
      <c r="E2683" s="2"/>
      <c r="F2683" s="2"/>
      <c r="G2683" s="2"/>
      <c r="H2683" s="2"/>
      <c r="I2683" s="2"/>
      <c r="J2683" s="2"/>
      <c r="K2683" s="2"/>
      <c r="L2683" s="2"/>
    </row>
    <row r="2684" spans="1:12" customFormat="1" ht="16" x14ac:dyDescent="0.2">
      <c r="A2684" s="2" t="s">
        <v>8</v>
      </c>
      <c r="B2684" s="2" t="s">
        <v>17</v>
      </c>
      <c r="C2684" s="2"/>
      <c r="D2684" s="2"/>
      <c r="E2684" s="2"/>
      <c r="F2684" s="2"/>
      <c r="G2684" s="2"/>
      <c r="H2684" s="2"/>
      <c r="I2684" s="2"/>
      <c r="J2684" s="2"/>
      <c r="K2684" s="2"/>
      <c r="L2684" s="2"/>
    </row>
    <row r="2685" spans="1:12" customFormat="1" ht="16" x14ac:dyDescent="0.2">
      <c r="A2685" t="s">
        <v>354</v>
      </c>
      <c r="B2685" s="2">
        <f>INDEX(Parameters!$B$6:$AL$57,MATCH(Inventories!$B$2679,Parameters!$A$6:$A$57,0),MATCH(Inventories!$A2685,Parameters!$B$4:$AL$4,0))</f>
        <v>126</v>
      </c>
      <c r="C2685" t="s">
        <v>314</v>
      </c>
      <c r="D2685" s="2"/>
      <c r="E2685" s="2"/>
      <c r="F2685" s="2"/>
      <c r="G2685" s="2"/>
      <c r="H2685" s="2"/>
      <c r="I2685" s="2"/>
      <c r="J2685" s="2"/>
      <c r="K2685" s="2"/>
      <c r="L2685" s="2"/>
    </row>
    <row r="2686" spans="1:12" customFormat="1" ht="16" x14ac:dyDescent="0.2">
      <c r="A2686" t="s">
        <v>355</v>
      </c>
      <c r="B2686" s="2">
        <f>INDEX(Parameters!$B$6:$AL$57,MATCH(Inventories!$B$2679,Parameters!$A$6:$A$57,0),MATCH(Inventories!$A2686,Parameters!$B$4:$AL$4,0))</f>
        <v>54</v>
      </c>
      <c r="C2686" t="s">
        <v>314</v>
      </c>
      <c r="D2686" s="2"/>
      <c r="E2686" s="2"/>
      <c r="F2686" s="2"/>
      <c r="G2686" s="2"/>
      <c r="H2686" s="2"/>
      <c r="I2686" s="2"/>
      <c r="J2686" s="2"/>
      <c r="K2686" s="2"/>
      <c r="L2686" s="2"/>
    </row>
    <row r="2687" spans="1:12" customFormat="1" ht="16" x14ac:dyDescent="0.2">
      <c r="A2687" t="s">
        <v>356</v>
      </c>
      <c r="B2687" s="2">
        <f>INDEX(Parameters!$B$6:$AL$57,MATCH(Inventories!$B$2679,Parameters!$A$6:$A$57,0),MATCH(Inventories!$A2687,Parameters!$B$4:$AL$4,0))</f>
        <v>158</v>
      </c>
      <c r="C2687" t="s">
        <v>314</v>
      </c>
      <c r="D2687" s="2"/>
      <c r="E2687" s="2"/>
      <c r="F2687" s="2"/>
      <c r="G2687" s="2"/>
      <c r="H2687" s="2"/>
      <c r="I2687" s="2"/>
      <c r="J2687" s="2"/>
      <c r="K2687" s="2"/>
      <c r="L2687" s="2"/>
    </row>
    <row r="2688" spans="1:12" customFormat="1" ht="16" x14ac:dyDescent="0.2">
      <c r="A2688" t="s">
        <v>318</v>
      </c>
      <c r="B2688" s="24">
        <f>INDEX(Parameters!$B$6:$AL$57,MATCH(Inventories!$B$2679,Parameters!$A$6:$A$57,0),MATCH(Inventories!$A2688,Parameters!$B$4:$AL$4,0))</f>
        <v>200000</v>
      </c>
      <c r="C2688" t="s">
        <v>315</v>
      </c>
      <c r="D2688" s="2"/>
      <c r="E2688" s="2"/>
      <c r="F2688" s="2"/>
      <c r="G2688" s="2"/>
      <c r="H2688" s="2"/>
      <c r="I2688" s="2"/>
      <c r="J2688" s="2"/>
      <c r="K2688" s="2"/>
      <c r="L2688" s="2"/>
    </row>
    <row r="2689" spans="1:12" customFormat="1" ht="16" x14ac:dyDescent="0.2">
      <c r="A2689" t="s">
        <v>319</v>
      </c>
      <c r="B2689" s="24">
        <f>INDEX(Parameters!$B$6:$AL$57,MATCH(Inventories!$B$2679,Parameters!$A$6:$A$57,0),MATCH(Inventories!$A2689,Parameters!$B$4:$AL$4,0))</f>
        <v>160000</v>
      </c>
      <c r="C2689" t="s">
        <v>315</v>
      </c>
      <c r="D2689" s="2"/>
      <c r="E2689" s="2"/>
      <c r="F2689" s="2"/>
      <c r="G2689" s="2"/>
      <c r="H2689" s="2"/>
      <c r="I2689" s="2"/>
      <c r="J2689" s="2"/>
      <c r="K2689" s="2"/>
      <c r="L2689" s="2"/>
    </row>
    <row r="2690" spans="1:12" customFormat="1" ht="16" x14ac:dyDescent="0.2">
      <c r="A2690" t="s">
        <v>320</v>
      </c>
      <c r="B2690" s="24">
        <f>INDEX(Parameters!$B$6:$AL$57,MATCH(Inventories!$B$2679,Parameters!$A$6:$A$57,0),MATCH(Inventories!$A2690,Parameters!$B$4:$AL$4,0))</f>
        <v>250000</v>
      </c>
      <c r="C2690" t="s">
        <v>315</v>
      </c>
      <c r="D2690" s="2"/>
      <c r="E2690" s="2"/>
      <c r="F2690" s="2"/>
      <c r="G2690" s="2"/>
      <c r="H2690" s="2"/>
      <c r="I2690" s="2"/>
      <c r="J2690" s="2"/>
      <c r="K2690" s="2"/>
      <c r="L2690" s="2"/>
    </row>
    <row r="2691" spans="1:12" customFormat="1" ht="16" x14ac:dyDescent="0.2">
      <c r="A2691" t="s">
        <v>321</v>
      </c>
      <c r="B2691" s="2">
        <f>INDEX(Parameters!$B$6:$AL$57,MATCH(Inventories!$B$2679,Parameters!$A$6:$A$57,0),MATCH(Inventories!$A2691,Parameters!$B$4:$AL$4,0))</f>
        <v>2330</v>
      </c>
      <c r="C2691" t="s">
        <v>316</v>
      </c>
      <c r="D2691" s="2"/>
      <c r="E2691" s="2"/>
      <c r="F2691" s="2"/>
      <c r="G2691" s="2"/>
      <c r="H2691" s="2"/>
      <c r="I2691" s="2"/>
      <c r="J2691" s="2"/>
      <c r="K2691" s="2"/>
      <c r="L2691" s="2"/>
    </row>
    <row r="2692" spans="1:12" customFormat="1" ht="16" x14ac:dyDescent="0.2">
      <c r="A2692" t="s">
        <v>322</v>
      </c>
      <c r="B2692" s="2">
        <f>INDEX(Parameters!$B$6:$AL$57,MATCH(Inventories!$B$2679,Parameters!$A$6:$A$57,0),MATCH(Inventories!$A2692,Parameters!$B$4:$AL$4,0))</f>
        <v>1530</v>
      </c>
      <c r="C2692" t="s">
        <v>316</v>
      </c>
      <c r="D2692" s="2"/>
      <c r="E2692" s="2"/>
      <c r="F2692" s="2"/>
      <c r="G2692" s="2"/>
      <c r="H2692" s="2"/>
      <c r="I2692" s="2"/>
      <c r="J2692" s="2"/>
      <c r="K2692" s="2"/>
      <c r="L2692" s="2"/>
    </row>
    <row r="2693" spans="1:12" customFormat="1" ht="16" x14ac:dyDescent="0.2">
      <c r="A2693" t="s">
        <v>323</v>
      </c>
      <c r="B2693" s="2">
        <f>INDEX(Parameters!$B$6:$AL$57,MATCH(Inventories!$B$2679,Parameters!$A$6:$A$57,0),MATCH(Inventories!$A2693,Parameters!$B$4:$AL$4,0))</f>
        <v>3000</v>
      </c>
      <c r="C2693" t="s">
        <v>316</v>
      </c>
      <c r="D2693" s="2"/>
      <c r="E2693" s="2"/>
      <c r="F2693" s="2"/>
      <c r="G2693" s="2"/>
      <c r="H2693" s="2"/>
      <c r="I2693" s="2"/>
      <c r="J2693" s="2"/>
      <c r="K2693" s="2"/>
      <c r="L2693" s="2"/>
    </row>
    <row r="2694" spans="1:12" customFormat="1" ht="16" x14ac:dyDescent="0.2">
      <c r="A2694" t="s">
        <v>339</v>
      </c>
      <c r="B2694" s="2">
        <f>INDEX(Parameters!$B$6:$AL$57,MATCH(Inventories!$B$2679,Parameters!$A$6:$A$57,0),MATCH(Inventories!$A2694,Parameters!$B$4:$AL$4,0))</f>
        <v>0</v>
      </c>
      <c r="C2694" t="s">
        <v>338</v>
      </c>
      <c r="D2694" s="2"/>
      <c r="E2694" s="2"/>
      <c r="F2694" s="2"/>
      <c r="G2694" s="2"/>
      <c r="H2694" s="2"/>
      <c r="I2694" s="2"/>
      <c r="J2694" s="2"/>
      <c r="K2694" s="2"/>
      <c r="L2694" s="2"/>
    </row>
    <row r="2695" spans="1:12" customFormat="1" ht="16" x14ac:dyDescent="0.2">
      <c r="A2695" t="s">
        <v>340</v>
      </c>
      <c r="B2695" s="2">
        <f>INDEX(Parameters!$B$6:$AL$57,MATCH(Inventories!$B$2679,Parameters!$A$6:$A$57,0),MATCH(Inventories!$A2695,Parameters!$B$4:$AL$4,0))</f>
        <v>0</v>
      </c>
      <c r="C2695" t="s">
        <v>338</v>
      </c>
      <c r="D2695" s="2"/>
      <c r="E2695" s="2"/>
      <c r="F2695" s="2"/>
      <c r="G2695" s="2"/>
      <c r="H2695" s="2"/>
      <c r="I2695" s="2"/>
      <c r="J2695" s="2"/>
      <c r="K2695" s="2"/>
      <c r="L2695" s="2"/>
    </row>
    <row r="2696" spans="1:12" customFormat="1" ht="16" x14ac:dyDescent="0.2">
      <c r="A2696" t="s">
        <v>341</v>
      </c>
      <c r="B2696" s="2">
        <f>INDEX(Parameters!$B$6:$AL$57,MATCH(Inventories!$B$2679,Parameters!$A$6:$A$57,0),MATCH(Inventories!$A2696,Parameters!$B$4:$AL$4,0))</f>
        <v>0</v>
      </c>
      <c r="C2696" t="s">
        <v>338</v>
      </c>
      <c r="D2696" s="2"/>
      <c r="E2696" s="2"/>
      <c r="F2696" s="2"/>
      <c r="G2696" s="2"/>
      <c r="H2696" s="2"/>
      <c r="I2696" s="2"/>
      <c r="J2696" s="2"/>
      <c r="K2696" s="2"/>
      <c r="L2696" s="2"/>
    </row>
    <row r="2697" spans="1:12" customFormat="1" ht="16" x14ac:dyDescent="0.2">
      <c r="A2697" t="s">
        <v>342</v>
      </c>
      <c r="B2697" s="2">
        <f>INDEX(Parameters!$B$6:$AL$57,MATCH(Inventories!$B$2679,Parameters!$A$6:$A$57,0),MATCH(Inventories!$A2697,Parameters!$B$4:$AL$4,0))</f>
        <v>146</v>
      </c>
      <c r="C2697" t="s">
        <v>338</v>
      </c>
      <c r="D2697" s="2"/>
      <c r="E2697" s="2"/>
      <c r="F2697" s="2"/>
      <c r="G2697" s="2"/>
      <c r="H2697" s="2"/>
      <c r="I2697" s="2"/>
      <c r="J2697" s="2"/>
      <c r="K2697" s="2"/>
      <c r="L2697" s="2"/>
    </row>
    <row r="2698" spans="1:12" customFormat="1" ht="16" x14ac:dyDescent="0.2">
      <c r="A2698" t="s">
        <v>343</v>
      </c>
      <c r="B2698" s="2">
        <f>INDEX(Parameters!$B$6:$AL$57,MATCH(Inventories!$B$2679,Parameters!$A$6:$A$57,0),MATCH(Inventories!$A2698,Parameters!$B$4:$AL$4,0))</f>
        <v>96</v>
      </c>
      <c r="C2698" t="s">
        <v>338</v>
      </c>
      <c r="D2698" s="2"/>
      <c r="E2698" s="2"/>
      <c r="F2698" s="2"/>
      <c r="G2698" s="2"/>
      <c r="H2698" s="2"/>
      <c r="I2698" s="2"/>
      <c r="J2698" s="2"/>
      <c r="K2698" s="2"/>
      <c r="L2698" s="2"/>
    </row>
    <row r="2699" spans="1:12" customFormat="1" ht="16" x14ac:dyDescent="0.2">
      <c r="A2699" t="s">
        <v>344</v>
      </c>
      <c r="B2699" s="2">
        <f>INDEX(Parameters!$B$6:$AL$57,MATCH(Inventories!$B$2679,Parameters!$A$6:$A$57,0),MATCH(Inventories!$A2699,Parameters!$B$4:$AL$4,0))</f>
        <v>168</v>
      </c>
      <c r="C2699" t="s">
        <v>338</v>
      </c>
      <c r="D2699" s="2"/>
      <c r="E2699" s="2"/>
      <c r="F2699" s="2"/>
      <c r="G2699" s="2"/>
      <c r="H2699" s="2"/>
      <c r="I2699" s="2"/>
      <c r="J2699" s="2"/>
      <c r="K2699" s="2"/>
      <c r="L2699" s="2"/>
    </row>
    <row r="2700" spans="1:12" customFormat="1" ht="16" x14ac:dyDescent="0.2">
      <c r="A2700" t="s">
        <v>335</v>
      </c>
      <c r="B2700" s="2">
        <f>INDEX(Parameters!$B$6:$AL$57,MATCH(Inventories!$B$2679,Parameters!$A$6:$A$57,0),MATCH(Inventories!$A2700,Parameters!$B$4:$AL$4,0))</f>
        <v>48</v>
      </c>
      <c r="C2700" t="s">
        <v>338</v>
      </c>
      <c r="D2700" s="2"/>
      <c r="E2700" s="2"/>
      <c r="F2700" s="2"/>
      <c r="G2700" s="2"/>
      <c r="H2700" s="2"/>
      <c r="I2700" s="2"/>
      <c r="J2700" s="2"/>
      <c r="K2700" s="2"/>
      <c r="L2700" s="2"/>
    </row>
    <row r="2701" spans="1:12" customFormat="1" ht="16" x14ac:dyDescent="0.2">
      <c r="A2701" t="s">
        <v>336</v>
      </c>
      <c r="B2701" s="2">
        <f>INDEX(Parameters!$B$6:$AL$57,MATCH(Inventories!$B$2679,Parameters!$A$6:$A$57,0),MATCH(Inventories!$A2701,Parameters!$B$4:$AL$4,0))</f>
        <v>30</v>
      </c>
      <c r="C2701" t="s">
        <v>338</v>
      </c>
      <c r="D2701" s="2"/>
      <c r="E2701" s="2"/>
      <c r="F2701" s="2"/>
      <c r="G2701" s="2"/>
      <c r="H2701" s="2"/>
      <c r="I2701" s="2"/>
      <c r="J2701" s="2"/>
      <c r="K2701" s="2"/>
      <c r="L2701" s="2"/>
    </row>
    <row r="2702" spans="1:12" customFormat="1" ht="16" x14ac:dyDescent="0.2">
      <c r="A2702" t="s">
        <v>337</v>
      </c>
      <c r="B2702" s="2">
        <f>INDEX(Parameters!$B$6:$AL$57,MATCH(Inventories!$B$2679,Parameters!$A$6:$A$57,0),MATCH(Inventories!$A2702,Parameters!$B$4:$AL$4,0))</f>
        <v>48</v>
      </c>
      <c r="C2702" t="s">
        <v>338</v>
      </c>
      <c r="D2702" s="2"/>
      <c r="E2702" s="2"/>
      <c r="F2702" s="2"/>
      <c r="G2702" s="2"/>
      <c r="H2702" s="2"/>
      <c r="I2702" s="2"/>
      <c r="J2702" s="2"/>
      <c r="K2702" s="2"/>
      <c r="L2702" s="2"/>
    </row>
    <row r="2703" spans="1:12" customFormat="1" ht="16" x14ac:dyDescent="0.2">
      <c r="A2703" t="s">
        <v>324</v>
      </c>
      <c r="B2703" s="2">
        <f>INDEX(Parameters!$B$6:$AL$57,MATCH(Inventories!$B$2679,Parameters!$A$6:$A$57,0),MATCH(Inventories!$A2703,Parameters!$B$4:$AL$4,0))</f>
        <v>0</v>
      </c>
      <c r="C2703" t="s">
        <v>317</v>
      </c>
      <c r="D2703" s="2"/>
      <c r="E2703" s="2"/>
      <c r="F2703" s="2"/>
      <c r="G2703" s="2"/>
      <c r="H2703" s="2"/>
      <c r="I2703" s="2"/>
      <c r="J2703" s="2"/>
      <c r="K2703" s="2"/>
      <c r="L2703" s="2"/>
    </row>
    <row r="2704" spans="1:12" customFormat="1" ht="16" x14ac:dyDescent="0.2">
      <c r="A2704" t="s">
        <v>325</v>
      </c>
      <c r="B2704" s="2">
        <f>INDEX(Parameters!$B$6:$AL$57,MATCH(Inventories!$B$2679,Parameters!$A$6:$A$57,0),MATCH(Inventories!$A2704,Parameters!$B$4:$AL$4,0))</f>
        <v>0</v>
      </c>
      <c r="C2704" t="s">
        <v>317</v>
      </c>
      <c r="D2704" s="2"/>
      <c r="E2704" s="2"/>
      <c r="F2704" s="2"/>
      <c r="G2704" s="2"/>
      <c r="H2704" s="2"/>
      <c r="I2704" s="2"/>
      <c r="J2704" s="2"/>
      <c r="K2704" s="2"/>
      <c r="L2704" s="2"/>
    </row>
    <row r="2705" spans="1:12" customFormat="1" ht="16" x14ac:dyDescent="0.2">
      <c r="A2705" t="s">
        <v>326</v>
      </c>
      <c r="B2705" s="2">
        <f>INDEX(Parameters!$B$6:$AL$57,MATCH(Inventories!$B$2679,Parameters!$A$6:$A$57,0),MATCH(Inventories!$A2705,Parameters!$B$4:$AL$4,0))</f>
        <v>0</v>
      </c>
      <c r="C2705" t="s">
        <v>317</v>
      </c>
      <c r="D2705" s="2"/>
      <c r="E2705" s="2"/>
      <c r="F2705" s="2"/>
      <c r="G2705" s="2"/>
      <c r="H2705" s="2"/>
      <c r="I2705" s="2"/>
      <c r="J2705" s="2"/>
      <c r="K2705" s="2"/>
      <c r="L2705" s="2"/>
    </row>
    <row r="2706" spans="1:12" customFormat="1" ht="16" x14ac:dyDescent="0.2">
      <c r="A2706" t="s">
        <v>332</v>
      </c>
      <c r="B2706" s="2">
        <f>INDEX(Parameters!$B$6:$AL$57,MATCH(Inventories!$B$2679,Parameters!$A$6:$A$57,0),MATCH(Inventories!$A2706,Parameters!$B$4:$AL$4,0))</f>
        <v>0</v>
      </c>
      <c r="C2706" t="s">
        <v>8</v>
      </c>
      <c r="D2706" s="2"/>
      <c r="E2706" s="2"/>
      <c r="F2706" s="2"/>
      <c r="G2706" s="2"/>
      <c r="H2706" s="2"/>
      <c r="I2706" s="2"/>
      <c r="J2706" s="2"/>
      <c r="K2706" s="2"/>
      <c r="L2706" s="2"/>
    </row>
    <row r="2707" spans="1:12" customFormat="1" ht="16" x14ac:dyDescent="0.2">
      <c r="A2707" t="s">
        <v>333</v>
      </c>
      <c r="B2707" s="2">
        <f>INDEX(Parameters!$B$6:$AL$57,MATCH(Inventories!$B$2679,Parameters!$A$6:$A$57,0),MATCH(Inventories!$A2707,Parameters!$B$4:$AL$4,0))</f>
        <v>0</v>
      </c>
      <c r="C2707" t="s">
        <v>8</v>
      </c>
      <c r="D2707" s="2"/>
      <c r="E2707" s="2"/>
      <c r="F2707" s="2"/>
      <c r="G2707" s="2"/>
      <c r="H2707" s="2"/>
      <c r="I2707" s="2"/>
      <c r="J2707" s="2"/>
      <c r="K2707" s="2"/>
      <c r="L2707" s="2"/>
    </row>
    <row r="2708" spans="1:12" customFormat="1" ht="16" x14ac:dyDescent="0.2">
      <c r="A2708" t="s">
        <v>334</v>
      </c>
      <c r="B2708" s="2">
        <f>INDEX(Parameters!$B$6:$AL$57,MATCH(Inventories!$B$2679,Parameters!$A$6:$A$57,0),MATCH(Inventories!$A2708,Parameters!$B$4:$AL$4,0))</f>
        <v>0</v>
      </c>
      <c r="C2708" t="s">
        <v>8</v>
      </c>
      <c r="D2708" s="2"/>
      <c r="E2708" s="2"/>
      <c r="F2708" s="2"/>
      <c r="G2708" s="2"/>
      <c r="H2708" s="2"/>
      <c r="I2708" s="2"/>
      <c r="J2708" s="2"/>
      <c r="K2708" s="2"/>
      <c r="L2708" s="2"/>
    </row>
    <row r="2709" spans="1:12" customFormat="1" ht="16" x14ac:dyDescent="0.2">
      <c r="A2709" t="s">
        <v>348</v>
      </c>
      <c r="B2709" s="2">
        <f>INDEX(Parameters!$B$6:$AL$57,MATCH(Inventories!$B$2679,Parameters!$A$6:$A$57,0),MATCH(Inventories!$A2709,Parameters!$B$4:$AL$4,0))</f>
        <v>0</v>
      </c>
      <c r="C2709" t="s">
        <v>314</v>
      </c>
      <c r="D2709" s="2"/>
      <c r="E2709" s="2"/>
      <c r="F2709" s="2"/>
      <c r="G2709" s="2"/>
      <c r="H2709" s="2"/>
      <c r="I2709" s="2"/>
      <c r="J2709" s="2"/>
      <c r="K2709" s="2"/>
      <c r="L2709" s="2"/>
    </row>
    <row r="2710" spans="1:12" customFormat="1" ht="16" x14ac:dyDescent="0.2">
      <c r="A2710" t="s">
        <v>349</v>
      </c>
      <c r="B2710" s="2">
        <f>INDEX(Parameters!$B$6:$AL$57,MATCH(Inventories!$B$2679,Parameters!$A$6:$A$57,0),MATCH(Inventories!$A2710,Parameters!$B$4:$AL$4,0))</f>
        <v>0</v>
      </c>
      <c r="C2710" t="s">
        <v>314</v>
      </c>
      <c r="D2710" s="2"/>
      <c r="E2710" s="12"/>
      <c r="F2710" s="2"/>
      <c r="G2710" s="2"/>
      <c r="H2710" s="2"/>
      <c r="I2710" s="2"/>
      <c r="J2710" s="2"/>
      <c r="K2710" s="2"/>
      <c r="L2710" s="2"/>
    </row>
    <row r="2711" spans="1:12" customFormat="1" ht="16" x14ac:dyDescent="0.2">
      <c r="A2711" t="s">
        <v>350</v>
      </c>
      <c r="B2711" s="2">
        <f>INDEX(Parameters!$B$6:$AL$57,MATCH(Inventories!$B$2679,Parameters!$A$6:$A$57,0),MATCH(Inventories!$A2711,Parameters!$B$4:$AL$4,0))</f>
        <v>0</v>
      </c>
      <c r="C2711" t="s">
        <v>314</v>
      </c>
      <c r="D2711" s="2"/>
      <c r="E2711" s="2"/>
      <c r="F2711" s="2"/>
      <c r="G2711" s="2"/>
      <c r="H2711" s="2"/>
      <c r="I2711" s="2"/>
      <c r="J2711" s="2"/>
      <c r="K2711" s="2"/>
      <c r="L2711" s="2"/>
    </row>
    <row r="2712" spans="1:12" customFormat="1" ht="16" x14ac:dyDescent="0.2">
      <c r="A2712" t="s">
        <v>351</v>
      </c>
      <c r="B2712" s="2">
        <f>INDEX(Parameters!$B$6:$AL$57,MATCH(Inventories!$B$2679,Parameters!$A$6:$A$57,0),MATCH(Inventories!$A2712,Parameters!$B$4:$AL$4,0))</f>
        <v>0</v>
      </c>
      <c r="C2712" t="s">
        <v>8</v>
      </c>
      <c r="D2712" s="2"/>
      <c r="E2712" s="2"/>
      <c r="F2712" s="2"/>
      <c r="G2712" s="2"/>
      <c r="H2712" s="2"/>
      <c r="I2712" s="2"/>
      <c r="J2712" s="2"/>
      <c r="K2712" s="2"/>
      <c r="L2712" s="2"/>
    </row>
    <row r="2713" spans="1:12" customFormat="1" ht="16" x14ac:dyDescent="0.2">
      <c r="A2713" t="s">
        <v>352</v>
      </c>
      <c r="B2713" s="2">
        <f>INDEX(Parameters!$B$6:$AL$57,MATCH(Inventories!$B$2679,Parameters!$A$6:$A$57,0),MATCH(Inventories!$A2713,Parameters!$B$4:$AL$4,0))</f>
        <v>0</v>
      </c>
      <c r="C2713" t="s">
        <v>8</v>
      </c>
      <c r="D2713" s="2"/>
      <c r="E2713" s="2"/>
      <c r="F2713" s="2"/>
      <c r="G2713" s="2"/>
      <c r="H2713" s="2"/>
      <c r="I2713" s="2"/>
      <c r="J2713" s="2"/>
      <c r="K2713" s="2"/>
      <c r="L2713" s="2"/>
    </row>
    <row r="2714" spans="1:12" customFormat="1" ht="16" x14ac:dyDescent="0.2">
      <c r="A2714" t="s">
        <v>353</v>
      </c>
      <c r="B2714" s="2">
        <f>INDEX(Parameters!$B$6:$AL$57,MATCH(Inventories!$B$2679,Parameters!$A$6:$A$57,0),MATCH(Inventories!$A2714,Parameters!$B$4:$AL$4,0))</f>
        <v>0</v>
      </c>
      <c r="C2714" t="s">
        <v>8</v>
      </c>
      <c r="D2714" s="2"/>
      <c r="E2714" s="2"/>
      <c r="F2714" s="2"/>
      <c r="G2714" s="2"/>
      <c r="H2714" s="2"/>
      <c r="I2714" s="2"/>
      <c r="J2714" s="2"/>
      <c r="K2714" s="2"/>
      <c r="L2714" s="2"/>
    </row>
    <row r="2715" spans="1:12" customFormat="1" ht="16" x14ac:dyDescent="0.2">
      <c r="A2715" t="s">
        <v>367</v>
      </c>
      <c r="B2715" s="2">
        <f>INDEX(Parameters!$B$6:$AL$57,MATCH(Inventories!$B$2679,Parameters!$A$6:$A$57,0),MATCH(Inventories!$A2715,Parameters!$B$4:$AL$4,0))</f>
        <v>0</v>
      </c>
      <c r="C2715" t="s">
        <v>338</v>
      </c>
      <c r="D2715" s="2"/>
      <c r="E2715" s="2"/>
      <c r="F2715" s="2"/>
      <c r="G2715" s="2"/>
      <c r="H2715" s="2"/>
      <c r="I2715" s="2"/>
      <c r="J2715" s="2"/>
      <c r="K2715" s="2"/>
      <c r="L2715" s="2"/>
    </row>
    <row r="2716" spans="1:12" customFormat="1" ht="16" x14ac:dyDescent="0.2">
      <c r="A2716" t="s">
        <v>368</v>
      </c>
      <c r="B2716" s="2">
        <f>INDEX(Parameters!$B$6:$AL$57,MATCH(Inventories!$B$2679,Parameters!$A$6:$A$57,0),MATCH(Inventories!$A2716,Parameters!$B$4:$AL$4,0))</f>
        <v>0</v>
      </c>
      <c r="C2716" t="s">
        <v>338</v>
      </c>
      <c r="D2716" s="2"/>
      <c r="E2716" s="2"/>
      <c r="F2716" s="2"/>
      <c r="G2716" s="2"/>
      <c r="H2716" s="2"/>
      <c r="I2716" s="2"/>
      <c r="J2716" s="2"/>
      <c r="K2716" s="2"/>
      <c r="L2716" s="2"/>
    </row>
    <row r="2717" spans="1:12" customFormat="1" ht="16" x14ac:dyDescent="0.2">
      <c r="A2717" t="s">
        <v>369</v>
      </c>
      <c r="B2717" s="2">
        <f>INDEX(Parameters!$B$6:$AL$57,MATCH(Inventories!$B$2679,Parameters!$A$6:$A$57,0),MATCH(Inventories!$A2717,Parameters!$B$4:$AL$4,0))</f>
        <v>0</v>
      </c>
      <c r="C2717" t="s">
        <v>338</v>
      </c>
      <c r="D2717" s="2"/>
      <c r="E2717" s="2"/>
      <c r="F2717" s="2"/>
      <c r="G2717" s="2"/>
      <c r="H2717" s="2"/>
      <c r="I2717" s="2"/>
      <c r="J2717" s="2"/>
      <c r="K2717" s="2"/>
      <c r="L2717" s="2"/>
    </row>
    <row r="2718" spans="1:12" customFormat="1" ht="16" x14ac:dyDescent="0.2">
      <c r="A2718" t="s">
        <v>370</v>
      </c>
      <c r="B2718" s="2">
        <f>INDEX(Parameters!$B$6:$AL$57,MATCH(Inventories!$B$2679,Parameters!$A$6:$A$57,0),MATCH(Inventories!$A2718,Parameters!$B$4:$AL$4,0))</f>
        <v>0</v>
      </c>
      <c r="C2718" t="s">
        <v>338</v>
      </c>
      <c r="D2718" s="2"/>
      <c r="E2718" s="2"/>
      <c r="F2718" s="2"/>
      <c r="G2718" s="2"/>
      <c r="H2718" s="2"/>
      <c r="I2718" s="2"/>
      <c r="J2718" s="2"/>
      <c r="K2718" s="2"/>
      <c r="L2718" s="2"/>
    </row>
    <row r="2719" spans="1:12" customFormat="1" ht="16" x14ac:dyDescent="0.2">
      <c r="A2719" t="s">
        <v>371</v>
      </c>
      <c r="B2719" s="2">
        <f>INDEX(Parameters!$B$6:$AL$57,MATCH(Inventories!$B$2679,Parameters!$A$6:$A$57,0),MATCH(Inventories!$A2719,Parameters!$B$4:$AL$4,0))</f>
        <v>0</v>
      </c>
      <c r="C2719" t="s">
        <v>338</v>
      </c>
      <c r="D2719" s="2"/>
      <c r="E2719" s="2"/>
      <c r="F2719" s="2"/>
      <c r="G2719" s="2"/>
      <c r="H2719" s="2"/>
      <c r="I2719" s="2"/>
      <c r="J2719" s="2"/>
      <c r="K2719" s="2"/>
      <c r="L2719" s="2"/>
    </row>
    <row r="2720" spans="1:12" customFormat="1" ht="16" x14ac:dyDescent="0.2">
      <c r="A2720" t="s">
        <v>346</v>
      </c>
      <c r="B2720" s="12">
        <f>INDEX(Parameters!$B$6:$AL$57,MATCH(Inventories!$B$2679,Parameters!$A$6:$A$57,0),MATCH(Inventories!$A2720,Parameters!$B$4:$AL$4,0))</f>
        <v>9.9072039999999993E-3</v>
      </c>
      <c r="C2720" t="s">
        <v>347</v>
      </c>
      <c r="D2720" s="2"/>
      <c r="E2720" s="2"/>
      <c r="F2720" s="2"/>
      <c r="G2720" s="2"/>
      <c r="H2720" s="2"/>
      <c r="I2720" s="2"/>
      <c r="J2720" s="2"/>
      <c r="K2720" s="2"/>
      <c r="L2720" s="2"/>
    </row>
    <row r="2721" spans="1:12" customFormat="1" ht="16" x14ac:dyDescent="0.2">
      <c r="A2721" t="s">
        <v>345</v>
      </c>
      <c r="B2721" s="12">
        <f>INDEX(Parameters!$B$6:$AL$57,MATCH(Inventories!$B$2679,Parameters!$A$6:$A$57,0),MATCH(Inventories!$A2721,Parameters!$B$4:$AL$4,0))</f>
        <v>1.4309899999999999E-4</v>
      </c>
      <c r="C2721" t="s">
        <v>347</v>
      </c>
      <c r="D2721" s="2"/>
      <c r="E2721" s="2"/>
      <c r="F2721" s="2"/>
      <c r="G2721" s="2"/>
      <c r="H2721" s="2"/>
      <c r="I2721" s="2"/>
      <c r="J2721" s="2"/>
      <c r="K2721" s="2"/>
      <c r="L2721" s="2"/>
    </row>
    <row r="2722" spans="1:12" customFormat="1" ht="16" x14ac:dyDescent="0.2">
      <c r="A2722" s="1" t="s">
        <v>10</v>
      </c>
      <c r="B2722" s="2"/>
      <c r="C2722" s="2"/>
      <c r="D2722" s="2"/>
      <c r="E2722" s="2"/>
      <c r="F2722" s="2"/>
      <c r="G2722" s="2"/>
      <c r="H2722" s="2"/>
      <c r="I2722" s="2"/>
      <c r="J2722" s="2"/>
      <c r="K2722" s="2"/>
      <c r="L2722" s="2"/>
    </row>
    <row r="2723" spans="1:12" x14ac:dyDescent="0.2">
      <c r="A2723" s="17" t="s">
        <v>11</v>
      </c>
      <c r="B2723" s="17" t="s">
        <v>12</v>
      </c>
      <c r="C2723" s="17" t="s">
        <v>3</v>
      </c>
      <c r="D2723" s="17" t="s">
        <v>13</v>
      </c>
      <c r="E2723" s="17" t="s">
        <v>8</v>
      </c>
      <c r="F2723" s="17" t="s">
        <v>6</v>
      </c>
      <c r="G2723" s="17" t="s">
        <v>5</v>
      </c>
      <c r="H2723" s="17" t="s">
        <v>153</v>
      </c>
      <c r="I2723" s="17" t="s">
        <v>181</v>
      </c>
      <c r="J2723" s="17" t="s">
        <v>182</v>
      </c>
      <c r="K2723" s="17" t="s">
        <v>183</v>
      </c>
      <c r="L2723" s="17" t="s">
        <v>184</v>
      </c>
    </row>
    <row r="2724" spans="1:12" customFormat="1" ht="16" x14ac:dyDescent="0.2">
      <c r="A2724" s="2" t="str">
        <f>B2679</f>
        <v>petrol, burned in passenger car</v>
      </c>
      <c r="B2724" s="2">
        <v>1</v>
      </c>
      <c r="C2724" s="2" t="str">
        <f>B2680</f>
        <v>RER</v>
      </c>
      <c r="D2724" s="2"/>
      <c r="E2724" s="2" t="str">
        <f>B2684</f>
        <v>megajoule</v>
      </c>
      <c r="F2724" s="2" t="s">
        <v>19</v>
      </c>
      <c r="G2724" s="2" t="str">
        <f>B2682</f>
        <v>heat</v>
      </c>
      <c r="H2724" s="2"/>
      <c r="I2724" s="2"/>
      <c r="J2724" s="2"/>
      <c r="K2724" s="2"/>
      <c r="L2724" s="2"/>
    </row>
    <row r="2725" spans="1:12" customFormat="1" ht="16" x14ac:dyDescent="0.2">
      <c r="A2725" t="s">
        <v>121</v>
      </c>
      <c r="B2725" s="9">
        <f>1/42.6</f>
        <v>2.3474178403755867E-2</v>
      </c>
      <c r="C2725" t="s">
        <v>27</v>
      </c>
      <c r="E2725" t="s">
        <v>9</v>
      </c>
      <c r="F2725" t="s">
        <v>23</v>
      </c>
      <c r="G2725" t="s">
        <v>82</v>
      </c>
      <c r="H2725" s="2"/>
    </row>
    <row r="2726" spans="1:12" customFormat="1" ht="16" x14ac:dyDescent="0.2">
      <c r="A2726" s="2" t="s">
        <v>144</v>
      </c>
      <c r="B2726" s="27">
        <f>(B2697/B2688)/(B2691/1000)</f>
        <v>3.1330472103004289E-4</v>
      </c>
      <c r="C2726" t="s">
        <v>114</v>
      </c>
      <c r="E2726" t="s">
        <v>9</v>
      </c>
      <c r="F2726" t="s">
        <v>23</v>
      </c>
      <c r="G2726" t="s">
        <v>145</v>
      </c>
      <c r="I2726" s="2">
        <v>5</v>
      </c>
      <c r="J2726" s="27">
        <f>B2726</f>
        <v>3.1330472103004289E-4</v>
      </c>
      <c r="K2726" s="3">
        <f>(B2698/B2690)/(B2693/1000)</f>
        <v>1.2799999999999999E-4</v>
      </c>
      <c r="L2726" s="3">
        <f>(B2699/B2689)/(B2692/1000)</f>
        <v>6.8627450980392147E-4</v>
      </c>
    </row>
    <row r="2727" spans="1:12" customFormat="1" ht="16" x14ac:dyDescent="0.2">
      <c r="A2727" s="2" t="s">
        <v>360</v>
      </c>
      <c r="B2727" s="3">
        <f>(B2700/B2688)/(B2691/1000)</f>
        <v>1.0300429184549356E-4</v>
      </c>
      <c r="C2727" t="s">
        <v>114</v>
      </c>
      <c r="E2727" t="s">
        <v>9</v>
      </c>
      <c r="F2727" t="s">
        <v>23</v>
      </c>
      <c r="G2727" s="2" t="s">
        <v>359</v>
      </c>
      <c r="H2727" s="2" t="s">
        <v>363</v>
      </c>
      <c r="I2727">
        <v>5</v>
      </c>
      <c r="J2727" s="27">
        <f>B2727</f>
        <v>1.0300429184549356E-4</v>
      </c>
      <c r="K2727" s="3">
        <f>(B2701/B2690)/(B2693/1000)</f>
        <v>4.0000000000000003E-5</v>
      </c>
      <c r="L2727" s="3">
        <f>(B2702/B2689)/(B2692/1000)</f>
        <v>1.9607843137254901E-4</v>
      </c>
    </row>
    <row r="2728" spans="1:12" customFormat="1" ht="16" x14ac:dyDescent="0.2">
      <c r="A2728" s="2" t="s">
        <v>361</v>
      </c>
      <c r="B2728" s="3">
        <f>B2727</f>
        <v>1.0300429184549356E-4</v>
      </c>
      <c r="C2728" t="s">
        <v>114</v>
      </c>
      <c r="E2728" t="s">
        <v>9</v>
      </c>
      <c r="F2728" t="s">
        <v>23</v>
      </c>
      <c r="G2728" s="2" t="s">
        <v>362</v>
      </c>
      <c r="H2728" s="2" t="s">
        <v>363</v>
      </c>
      <c r="I2728">
        <v>5</v>
      </c>
      <c r="J2728" s="27">
        <f>B2728</f>
        <v>1.0300429184549356E-4</v>
      </c>
      <c r="K2728" s="3">
        <f>K2727</f>
        <v>4.0000000000000003E-5</v>
      </c>
      <c r="L2728" s="3">
        <f>L2727</f>
        <v>1.9607843137254901E-4</v>
      </c>
    </row>
    <row r="2729" spans="1:12" customFormat="1" ht="16" x14ac:dyDescent="0.2">
      <c r="A2729" t="s">
        <v>83</v>
      </c>
      <c r="B2729" s="3">
        <v>1.4547114129662022E-7</v>
      </c>
      <c r="D2729" t="s">
        <v>14</v>
      </c>
      <c r="E2729" t="s">
        <v>9</v>
      </c>
      <c r="F2729" s="2" t="s">
        <v>15</v>
      </c>
      <c r="H2729" s="2"/>
    </row>
    <row r="2730" spans="1:12" customFormat="1" ht="16" x14ac:dyDescent="0.2">
      <c r="A2730" t="s">
        <v>151</v>
      </c>
      <c r="B2730" s="3">
        <v>2.3599288167039204E-6</v>
      </c>
      <c r="D2730" t="s">
        <v>14</v>
      </c>
      <c r="E2730" t="s">
        <v>9</v>
      </c>
      <c r="F2730" s="2" t="s">
        <v>15</v>
      </c>
      <c r="H2730" s="2"/>
    </row>
    <row r="2731" spans="1:12" customFormat="1" ht="16" x14ac:dyDescent="0.2">
      <c r="A2731" t="s">
        <v>45</v>
      </c>
      <c r="B2731" s="3">
        <v>6.4176573052336623E-8</v>
      </c>
      <c r="D2731" t="s">
        <v>14</v>
      </c>
      <c r="E2731" t="s">
        <v>9</v>
      </c>
      <c r="F2731" s="2" t="s">
        <v>15</v>
      </c>
      <c r="H2731" s="2"/>
    </row>
    <row r="2732" spans="1:12" customFormat="1" ht="16" x14ac:dyDescent="0.2">
      <c r="A2732" t="s">
        <v>46</v>
      </c>
      <c r="B2732" s="3">
        <v>5.2181249284002014E-8</v>
      </c>
      <c r="D2732" t="s">
        <v>14</v>
      </c>
      <c r="E2732" t="s">
        <v>9</v>
      </c>
      <c r="F2732" s="2" t="s">
        <v>15</v>
      </c>
      <c r="H2732" s="2"/>
    </row>
    <row r="2733" spans="1:12" customFormat="1" ht="16" x14ac:dyDescent="0.2">
      <c r="A2733" t="s">
        <v>47</v>
      </c>
      <c r="B2733" s="3">
        <v>1.6258913648856724E-8</v>
      </c>
      <c r="D2733" t="s">
        <v>14</v>
      </c>
      <c r="E2733" t="s">
        <v>9</v>
      </c>
      <c r="F2733" s="2" t="s">
        <v>15</v>
      </c>
      <c r="H2733" s="2"/>
    </row>
    <row r="2734" spans="1:12" customFormat="1" ht="16" x14ac:dyDescent="0.2">
      <c r="A2734" t="s">
        <v>48</v>
      </c>
      <c r="B2734" s="3">
        <v>7.0422535211267627E-7</v>
      </c>
      <c r="D2734" t="s">
        <v>14</v>
      </c>
      <c r="E2734" t="s">
        <v>9</v>
      </c>
      <c r="F2734" s="2" t="s">
        <v>15</v>
      </c>
      <c r="H2734" s="2"/>
    </row>
    <row r="2735" spans="1:12" customFormat="1" ht="16" x14ac:dyDescent="0.2">
      <c r="A2735" t="s">
        <v>49</v>
      </c>
      <c r="B2735" s="3">
        <v>1.8823431144155847E-8</v>
      </c>
      <c r="D2735" t="s">
        <v>14</v>
      </c>
      <c r="E2735" t="s">
        <v>9</v>
      </c>
      <c r="F2735" s="2" t="s">
        <v>15</v>
      </c>
      <c r="H2735" s="2"/>
    </row>
    <row r="2736" spans="1:12" customFormat="1" ht="16" x14ac:dyDescent="0.2">
      <c r="A2736" t="s">
        <v>50</v>
      </c>
      <c r="B2736" s="3">
        <v>1.2876677795875375E-6</v>
      </c>
      <c r="D2736" t="s">
        <v>14</v>
      </c>
      <c r="E2736" t="s">
        <v>9</v>
      </c>
      <c r="F2736" s="2" t="s">
        <v>15</v>
      </c>
      <c r="H2736" s="2"/>
    </row>
    <row r="2737" spans="1:8" customFormat="1" ht="16" x14ac:dyDescent="0.2">
      <c r="A2737" t="s">
        <v>51</v>
      </c>
      <c r="B2737" s="3">
        <v>2.4210190597681178E-6</v>
      </c>
      <c r="D2737" t="s">
        <v>14</v>
      </c>
      <c r="E2737" t="s">
        <v>9</v>
      </c>
      <c r="F2737" s="2" t="s">
        <v>15</v>
      </c>
      <c r="H2737" s="2"/>
    </row>
    <row r="2738" spans="1:8" customFormat="1" ht="16" x14ac:dyDescent="0.2">
      <c r="A2738" t="s">
        <v>52</v>
      </c>
      <c r="B2738" s="3">
        <v>2.3474178403755876E-10</v>
      </c>
      <c r="D2738" t="s">
        <v>14</v>
      </c>
      <c r="E2738" t="s">
        <v>9</v>
      </c>
      <c r="F2738" s="2" t="s">
        <v>15</v>
      </c>
      <c r="H2738" s="2"/>
    </row>
    <row r="2739" spans="1:8" customFormat="1" ht="16" x14ac:dyDescent="0.2">
      <c r="A2739" t="s">
        <v>53</v>
      </c>
      <c r="B2739" s="9">
        <f>3.15*B2725</f>
        <v>7.3943661971830985E-2</v>
      </c>
      <c r="D2739" t="s">
        <v>14</v>
      </c>
      <c r="E2739" t="s">
        <v>9</v>
      </c>
      <c r="F2739" s="2" t="s">
        <v>15</v>
      </c>
      <c r="H2739" s="2"/>
    </row>
    <row r="2740" spans="1:8" customFormat="1" ht="16" x14ac:dyDescent="0.2">
      <c r="A2740" t="s">
        <v>54</v>
      </c>
      <c r="B2740" s="9">
        <v>1.2822587476495615E-4</v>
      </c>
      <c r="D2740" t="s">
        <v>14</v>
      </c>
      <c r="E2740" t="s">
        <v>9</v>
      </c>
      <c r="F2740" s="2" t="s">
        <v>15</v>
      </c>
      <c r="H2740" s="2"/>
    </row>
    <row r="2741" spans="1:8" customFormat="1" ht="16" x14ac:dyDescent="0.2">
      <c r="A2741" t="s">
        <v>55</v>
      </c>
      <c r="B2741" s="3">
        <v>1.173708920187794E-9</v>
      </c>
      <c r="D2741" t="s">
        <v>14</v>
      </c>
      <c r="E2741" t="s">
        <v>9</v>
      </c>
      <c r="F2741" s="2" t="s">
        <v>15</v>
      </c>
      <c r="H2741" s="2"/>
    </row>
    <row r="2742" spans="1:8" customFormat="1" ht="16" x14ac:dyDescent="0.2">
      <c r="A2742" t="s">
        <v>56</v>
      </c>
      <c r="B2742" s="3">
        <v>2.3474178403755881E-12</v>
      </c>
      <c r="D2742" t="s">
        <v>14</v>
      </c>
      <c r="E2742" t="s">
        <v>9</v>
      </c>
      <c r="F2742" s="2" t="s">
        <v>15</v>
      </c>
      <c r="H2742" s="2"/>
    </row>
    <row r="2743" spans="1:8" customFormat="1" ht="16" x14ac:dyDescent="0.2">
      <c r="A2743" t="s">
        <v>57</v>
      </c>
      <c r="B2743" s="3">
        <v>3.9906103286384993E-8</v>
      </c>
      <c r="D2743" t="s">
        <v>14</v>
      </c>
      <c r="E2743" t="s">
        <v>9</v>
      </c>
      <c r="F2743" s="2" t="s">
        <v>15</v>
      </c>
      <c r="H2743" s="2"/>
    </row>
    <row r="2744" spans="1:8" customFormat="1" ht="16" x14ac:dyDescent="0.2">
      <c r="A2744" t="s">
        <v>152</v>
      </c>
      <c r="B2744" s="3">
        <v>9.7553481893140337E-8</v>
      </c>
      <c r="D2744" t="s">
        <v>14</v>
      </c>
      <c r="E2744" t="s">
        <v>9</v>
      </c>
      <c r="F2744" s="2" t="s">
        <v>15</v>
      </c>
      <c r="H2744" s="2"/>
    </row>
    <row r="2745" spans="1:8" customFormat="1" ht="16" x14ac:dyDescent="0.2">
      <c r="A2745" t="s">
        <v>58</v>
      </c>
      <c r="B2745" s="3">
        <v>3.0516431924882642E-6</v>
      </c>
      <c r="D2745" t="s">
        <v>14</v>
      </c>
      <c r="E2745" t="s">
        <v>9</v>
      </c>
      <c r="F2745" s="2" t="s">
        <v>15</v>
      </c>
      <c r="H2745" s="2"/>
    </row>
    <row r="2746" spans="1:8" customFormat="1" ht="16" x14ac:dyDescent="0.2">
      <c r="A2746" t="s">
        <v>59</v>
      </c>
      <c r="B2746" s="3">
        <v>3.738595604189168E-7</v>
      </c>
      <c r="D2746" t="s">
        <v>14</v>
      </c>
      <c r="E2746" t="s">
        <v>9</v>
      </c>
      <c r="F2746" s="2" t="s">
        <v>15</v>
      </c>
      <c r="H2746" s="2"/>
    </row>
    <row r="2747" spans="1:8" customFormat="1" ht="16" x14ac:dyDescent="0.2">
      <c r="A2747" t="s">
        <v>84</v>
      </c>
      <c r="B2747" s="3">
        <v>8.4158173387917866E-9</v>
      </c>
      <c r="D2747" t="s">
        <v>14</v>
      </c>
      <c r="E2747" t="s">
        <v>9</v>
      </c>
      <c r="F2747" s="2" t="s">
        <v>15</v>
      </c>
      <c r="H2747" s="2"/>
    </row>
    <row r="2748" spans="1:8" customFormat="1" ht="16" x14ac:dyDescent="0.2">
      <c r="A2748" t="s">
        <v>60</v>
      </c>
      <c r="B2748" s="3">
        <v>6.2458409966156062E-7</v>
      </c>
      <c r="D2748" t="s">
        <v>14</v>
      </c>
      <c r="E2748" t="s">
        <v>9</v>
      </c>
      <c r="F2748" s="2" t="s">
        <v>15</v>
      </c>
      <c r="H2748" s="2"/>
    </row>
    <row r="2749" spans="1:8" customFormat="1" ht="16" x14ac:dyDescent="0.2">
      <c r="A2749" t="s">
        <v>61</v>
      </c>
      <c r="B2749" s="3">
        <v>1.4547114129662022E-7</v>
      </c>
      <c r="D2749" t="s">
        <v>14</v>
      </c>
      <c r="E2749" t="s">
        <v>9</v>
      </c>
      <c r="F2749" s="2" t="s">
        <v>15</v>
      </c>
      <c r="H2749" s="2"/>
    </row>
    <row r="2750" spans="1:8" customFormat="1" ht="16" x14ac:dyDescent="0.2">
      <c r="A2750" t="s">
        <v>62</v>
      </c>
      <c r="B2750" s="3">
        <v>6.3317491509246337E-8</v>
      </c>
      <c r="D2750" t="s">
        <v>14</v>
      </c>
      <c r="E2750" t="s">
        <v>9</v>
      </c>
      <c r="F2750" s="2" t="s">
        <v>15</v>
      </c>
      <c r="H2750" s="2"/>
    </row>
    <row r="2751" spans="1:8" customFormat="1" ht="16" x14ac:dyDescent="0.2">
      <c r="A2751" t="s">
        <v>85</v>
      </c>
      <c r="B2751" s="3">
        <v>1.3777122524373701E-7</v>
      </c>
      <c r="D2751" t="s">
        <v>14</v>
      </c>
      <c r="E2751" t="s">
        <v>9</v>
      </c>
      <c r="F2751" s="2" t="s">
        <v>15</v>
      </c>
      <c r="H2751" s="2"/>
    </row>
    <row r="2752" spans="1:8" customFormat="1" ht="16" x14ac:dyDescent="0.2">
      <c r="A2752" t="s">
        <v>63</v>
      </c>
      <c r="B2752" s="3">
        <v>3.5211267605633819E-11</v>
      </c>
      <c r="D2752" t="s">
        <v>14</v>
      </c>
      <c r="E2752" t="s">
        <v>9</v>
      </c>
      <c r="F2752" s="2" t="s">
        <v>15</v>
      </c>
      <c r="H2752" s="2"/>
    </row>
    <row r="2753" spans="1:8" customFormat="1" ht="16" x14ac:dyDescent="0.2">
      <c r="A2753" t="s">
        <v>64</v>
      </c>
      <c r="B2753" s="3">
        <v>1.6431924882629114E-12</v>
      </c>
      <c r="D2753" t="s">
        <v>14</v>
      </c>
      <c r="E2753" t="s">
        <v>9</v>
      </c>
      <c r="F2753" s="2" t="s">
        <v>15</v>
      </c>
      <c r="H2753" s="2"/>
    </row>
    <row r="2754" spans="1:8" customFormat="1" ht="16" x14ac:dyDescent="0.2">
      <c r="A2754" t="s">
        <v>65</v>
      </c>
      <c r="B2754" s="3">
        <v>5.7558463387048561E-6</v>
      </c>
      <c r="D2754" t="s">
        <v>14</v>
      </c>
      <c r="E2754" t="s">
        <v>9</v>
      </c>
      <c r="F2754" s="2" t="s">
        <v>15</v>
      </c>
      <c r="H2754" s="2"/>
    </row>
    <row r="2755" spans="1:8" customFormat="1" ht="16" x14ac:dyDescent="0.2">
      <c r="A2755" t="s">
        <v>66</v>
      </c>
      <c r="B2755" s="3">
        <v>4.2794987979867499E-9</v>
      </c>
      <c r="D2755" t="s">
        <v>14</v>
      </c>
      <c r="E2755" t="s">
        <v>9</v>
      </c>
      <c r="F2755" s="2" t="s">
        <v>15</v>
      </c>
      <c r="H2755" s="2"/>
    </row>
    <row r="2756" spans="1:8" customFormat="1" ht="16" x14ac:dyDescent="0.2">
      <c r="A2756" t="s">
        <v>67</v>
      </c>
      <c r="B2756" s="3">
        <v>2.1817489411000107E-5</v>
      </c>
      <c r="D2756" t="s">
        <v>14</v>
      </c>
      <c r="E2756" t="s">
        <v>9</v>
      </c>
      <c r="F2756" s="2" t="s">
        <v>15</v>
      </c>
      <c r="H2756" s="2"/>
    </row>
    <row r="2757" spans="1:8" customFormat="1" ht="16" x14ac:dyDescent="0.2">
      <c r="A2757" t="s">
        <v>68</v>
      </c>
      <c r="B2757" s="3">
        <v>1.6431924882629115E-9</v>
      </c>
      <c r="D2757" t="s">
        <v>14</v>
      </c>
      <c r="E2757" t="s">
        <v>9</v>
      </c>
      <c r="F2757" s="2" t="s">
        <v>15</v>
      </c>
      <c r="H2757" s="2"/>
    </row>
    <row r="2758" spans="1:8" customFormat="1" ht="16" x14ac:dyDescent="0.2">
      <c r="A2758" t="s">
        <v>69</v>
      </c>
      <c r="B2758" s="3">
        <f>B2720/1000</f>
        <v>9.9072039999999999E-6</v>
      </c>
      <c r="D2758" t="s">
        <v>14</v>
      </c>
      <c r="E2758" t="s">
        <v>9</v>
      </c>
      <c r="F2758" s="2" t="s">
        <v>15</v>
      </c>
      <c r="H2758" s="2"/>
    </row>
    <row r="2759" spans="1:8" customFormat="1" ht="16" x14ac:dyDescent="0.2">
      <c r="A2759" t="s">
        <v>70</v>
      </c>
      <c r="B2759" s="3">
        <v>8.1690140845070448E-10</v>
      </c>
      <c r="D2759" t="s">
        <v>14</v>
      </c>
      <c r="E2759" t="s">
        <v>9</v>
      </c>
      <c r="F2759" s="2" t="s">
        <v>15</v>
      </c>
      <c r="H2759" s="2"/>
    </row>
    <row r="2760" spans="1:8" customFormat="1" ht="16" x14ac:dyDescent="0.2">
      <c r="A2760" t="s">
        <v>71</v>
      </c>
      <c r="B2760" s="3">
        <f>B2721/1000</f>
        <v>1.43099E-7</v>
      </c>
      <c r="D2760" t="s">
        <v>14</v>
      </c>
      <c r="E2760" t="s">
        <v>9</v>
      </c>
      <c r="F2760" s="2" t="s">
        <v>15</v>
      </c>
      <c r="H2760" s="2"/>
    </row>
    <row r="2761" spans="1:8" customFormat="1" ht="16" x14ac:dyDescent="0.2">
      <c r="A2761" t="s">
        <v>72</v>
      </c>
      <c r="B2761" s="3">
        <v>2.7827878429139121E-6</v>
      </c>
      <c r="D2761" t="s">
        <v>14</v>
      </c>
      <c r="E2761" t="s">
        <v>9</v>
      </c>
      <c r="F2761" s="2" t="s">
        <v>15</v>
      </c>
      <c r="H2761" s="2"/>
    </row>
    <row r="2762" spans="1:8" customFormat="1" ht="16" x14ac:dyDescent="0.2">
      <c r="A2762" t="s">
        <v>73</v>
      </c>
      <c r="B2762" s="3">
        <v>1.789116858072825E-6</v>
      </c>
      <c r="D2762" t="s">
        <v>14</v>
      </c>
      <c r="E2762" t="s">
        <v>9</v>
      </c>
      <c r="F2762" s="2" t="s">
        <v>15</v>
      </c>
      <c r="H2762" s="2"/>
    </row>
    <row r="2763" spans="1:8" customFormat="1" ht="16" x14ac:dyDescent="0.2">
      <c r="A2763" t="s">
        <v>86</v>
      </c>
      <c r="B2763" s="3">
        <v>4.7122213530248159E-8</v>
      </c>
      <c r="D2763" t="s">
        <v>14</v>
      </c>
      <c r="E2763" t="s">
        <v>9</v>
      </c>
      <c r="F2763" s="2" t="s">
        <v>15</v>
      </c>
      <c r="H2763" s="2"/>
    </row>
    <row r="2764" spans="1:8" customFormat="1" ht="16" x14ac:dyDescent="0.2">
      <c r="A2764" t="s">
        <v>74</v>
      </c>
      <c r="B2764" s="3">
        <v>3.2676916472359795E-7</v>
      </c>
      <c r="D2764" t="s">
        <v>14</v>
      </c>
      <c r="E2764" t="s">
        <v>9</v>
      </c>
      <c r="F2764" s="2" t="s">
        <v>15</v>
      </c>
      <c r="H2764" s="2"/>
    </row>
    <row r="2765" spans="1:8" customFormat="1" ht="16" x14ac:dyDescent="0.2">
      <c r="A2765" t="s">
        <v>75</v>
      </c>
      <c r="B2765" s="3">
        <v>2.3474178403755876E-10</v>
      </c>
      <c r="D2765" t="s">
        <v>14</v>
      </c>
      <c r="E2765" t="s">
        <v>9</v>
      </c>
      <c r="F2765" s="2" t="s">
        <v>15</v>
      </c>
      <c r="H2765" s="2"/>
    </row>
    <row r="2766" spans="1:8" customFormat="1" ht="16" x14ac:dyDescent="0.2">
      <c r="A2766" t="s">
        <v>76</v>
      </c>
      <c r="B2766" s="3">
        <v>8.6417239667896019E-8</v>
      </c>
      <c r="D2766" t="s">
        <v>14</v>
      </c>
      <c r="E2766" t="s">
        <v>9</v>
      </c>
      <c r="F2766" s="2" t="s">
        <v>15</v>
      </c>
      <c r="H2766" s="2"/>
    </row>
    <row r="2767" spans="1:8" customFormat="1" ht="16" x14ac:dyDescent="0.2">
      <c r="A2767" t="s">
        <v>77</v>
      </c>
      <c r="B2767" s="3">
        <v>4.6948356807511755E-7</v>
      </c>
      <c r="D2767" t="s">
        <v>14</v>
      </c>
      <c r="E2767" t="s">
        <v>9</v>
      </c>
      <c r="F2767" s="2" t="s">
        <v>15</v>
      </c>
      <c r="H2767" s="2"/>
    </row>
    <row r="2768" spans="1:8" customFormat="1" ht="16" x14ac:dyDescent="0.2">
      <c r="A2768" t="s">
        <v>78</v>
      </c>
      <c r="B2768" s="3">
        <v>2.4137009577343855E-6</v>
      </c>
      <c r="D2768" t="s">
        <v>14</v>
      </c>
      <c r="E2768" t="s">
        <v>9</v>
      </c>
      <c r="F2768" s="2" t="s">
        <v>15</v>
      </c>
      <c r="H2768" s="2"/>
    </row>
    <row r="2769" spans="1:12" customFormat="1" ht="16" x14ac:dyDescent="0.2">
      <c r="A2769" t="s">
        <v>79</v>
      </c>
      <c r="B2769" s="3">
        <v>2.3474178403755879E-8</v>
      </c>
      <c r="D2769" t="s">
        <v>14</v>
      </c>
      <c r="E2769" t="s">
        <v>9</v>
      </c>
      <c r="F2769" s="2" t="s">
        <v>15</v>
      </c>
      <c r="H2769" s="2"/>
    </row>
    <row r="2770" spans="1:12" customFormat="1" ht="16" x14ac:dyDescent="0.2">
      <c r="A2770" t="s">
        <v>80</v>
      </c>
      <c r="B2770" s="3">
        <v>1.0417159155842839E-6</v>
      </c>
      <c r="D2770" t="s">
        <v>14</v>
      </c>
      <c r="E2770" t="s">
        <v>9</v>
      </c>
      <c r="F2770" s="2" t="s">
        <v>15</v>
      </c>
      <c r="H2770" s="2"/>
    </row>
    <row r="2771" spans="1:12" customFormat="1" ht="16" x14ac:dyDescent="0.2">
      <c r="A2771" t="s">
        <v>81</v>
      </c>
      <c r="B2771" s="3">
        <v>2.4967455068997787E-7</v>
      </c>
      <c r="D2771" t="s">
        <v>14</v>
      </c>
      <c r="E2771" t="s">
        <v>9</v>
      </c>
      <c r="F2771" s="2" t="s">
        <v>15</v>
      </c>
      <c r="H2771" s="2"/>
    </row>
    <row r="2772" spans="1:12" customFormat="1" ht="16" x14ac:dyDescent="0.2"/>
    <row r="2773" spans="1:12" x14ac:dyDescent="0.2">
      <c r="A2773" s="17" t="s">
        <v>2</v>
      </c>
      <c r="B2773" s="17" t="s">
        <v>140</v>
      </c>
    </row>
    <row r="2774" spans="1:12" customFormat="1" ht="16" x14ac:dyDescent="0.2">
      <c r="A2774" s="2" t="s">
        <v>3</v>
      </c>
      <c r="B2774" s="2" t="s">
        <v>18</v>
      </c>
      <c r="C2774" s="2"/>
      <c r="D2774" s="2"/>
      <c r="E2774" s="2"/>
      <c r="F2774" s="2"/>
      <c r="G2774" s="2"/>
      <c r="H2774" s="2"/>
      <c r="I2774" s="2"/>
      <c r="J2774" s="2"/>
      <c r="K2774" s="2"/>
      <c r="L2774" s="2"/>
    </row>
    <row r="2775" spans="1:12" customFormat="1" ht="16" x14ac:dyDescent="0.2">
      <c r="A2775" t="s">
        <v>153</v>
      </c>
      <c r="B2775" t="s">
        <v>180</v>
      </c>
      <c r="C2775" s="2"/>
      <c r="D2775" s="2"/>
      <c r="E2775" s="2"/>
      <c r="F2775" s="2"/>
      <c r="G2775" s="2"/>
      <c r="H2775" s="2"/>
      <c r="I2775" s="2"/>
      <c r="J2775" s="2"/>
      <c r="K2775" s="2"/>
      <c r="L2775" s="2"/>
    </row>
    <row r="2776" spans="1:12" customFormat="1" ht="16" x14ac:dyDescent="0.2">
      <c r="A2776" s="2" t="s">
        <v>4</v>
      </c>
      <c r="B2776" s="2">
        <v>1</v>
      </c>
      <c r="C2776" s="2"/>
      <c r="D2776" s="2"/>
      <c r="E2776" s="2"/>
      <c r="F2776" s="2"/>
      <c r="G2776" s="2"/>
      <c r="H2776" s="2"/>
      <c r="I2776" s="2"/>
      <c r="J2776" s="2"/>
      <c r="K2776" s="2"/>
      <c r="L2776" s="2"/>
    </row>
    <row r="2777" spans="1:12" customFormat="1" ht="16" x14ac:dyDescent="0.2">
      <c r="A2777" s="2" t="s">
        <v>5</v>
      </c>
      <c r="B2777" s="2" t="s">
        <v>143</v>
      </c>
      <c r="C2777" s="2"/>
      <c r="D2777" s="2"/>
      <c r="E2777" s="2"/>
      <c r="F2777" s="2"/>
      <c r="G2777" s="2"/>
      <c r="H2777" s="2"/>
      <c r="I2777" s="2"/>
      <c r="J2777" s="2"/>
    </row>
    <row r="2778" spans="1:12" customFormat="1" ht="16" x14ac:dyDescent="0.2">
      <c r="A2778" s="2" t="s">
        <v>6</v>
      </c>
      <c r="B2778" s="2" t="s">
        <v>7</v>
      </c>
      <c r="C2778" s="2"/>
      <c r="D2778" s="2"/>
      <c r="E2778" s="2"/>
      <c r="F2778" s="2"/>
      <c r="G2778" s="2"/>
      <c r="H2778" s="2"/>
      <c r="I2778" s="2"/>
      <c r="J2778" s="2"/>
      <c r="K2778" s="2"/>
      <c r="L2778" s="2"/>
    </row>
    <row r="2779" spans="1:12" customFormat="1" ht="16" x14ac:dyDescent="0.2">
      <c r="A2779" s="2" t="s">
        <v>8</v>
      </c>
      <c r="B2779" s="2" t="s">
        <v>17</v>
      </c>
      <c r="C2779" s="2"/>
      <c r="D2779" s="2"/>
      <c r="E2779" s="2"/>
      <c r="F2779" s="2"/>
      <c r="G2779" s="2"/>
      <c r="H2779" s="2"/>
      <c r="I2779" s="2"/>
      <c r="J2779" s="2"/>
      <c r="K2779" s="2"/>
      <c r="L2779" s="2"/>
    </row>
    <row r="2780" spans="1:12" customFormat="1" ht="16" x14ac:dyDescent="0.2">
      <c r="A2780" t="s">
        <v>354</v>
      </c>
      <c r="B2780" s="2">
        <f>INDEX(Parameters!$B$6:$AL$57,MATCH(Inventories!$B$2773,Parameters!$A$6:$A$57,0),MATCH(Inventories!$A2780,Parameters!$B$4:$AL$4,0))</f>
        <v>141</v>
      </c>
      <c r="C2780" t="s">
        <v>314</v>
      </c>
      <c r="D2780" s="2"/>
      <c r="E2780" s="2"/>
      <c r="F2780" s="2"/>
      <c r="G2780" s="2"/>
      <c r="H2780" s="2"/>
      <c r="I2780" s="2"/>
      <c r="J2780" s="2"/>
      <c r="K2780" s="2"/>
      <c r="L2780" s="2"/>
    </row>
    <row r="2781" spans="1:12" customFormat="1" ht="16" x14ac:dyDescent="0.2">
      <c r="A2781" t="s">
        <v>355</v>
      </c>
      <c r="B2781" s="2">
        <f>INDEX(Parameters!$B$6:$AL$57,MATCH(Inventories!$B$2773,Parameters!$A$6:$A$57,0),MATCH(Inventories!$A2781,Parameters!$B$4:$AL$4,0))</f>
        <v>57</v>
      </c>
      <c r="C2781" t="s">
        <v>314</v>
      </c>
      <c r="D2781" s="2"/>
      <c r="E2781" s="2"/>
      <c r="F2781" s="2"/>
      <c r="G2781" s="2"/>
      <c r="H2781" s="2"/>
      <c r="I2781" s="2"/>
      <c r="J2781" s="2"/>
      <c r="K2781" s="2"/>
      <c r="L2781" s="2"/>
    </row>
    <row r="2782" spans="1:12" customFormat="1" ht="16" x14ac:dyDescent="0.2">
      <c r="A2782" t="s">
        <v>356</v>
      </c>
      <c r="B2782" s="2">
        <f>INDEX(Parameters!$B$6:$AL$57,MATCH(Inventories!$B$2773,Parameters!$A$6:$A$57,0),MATCH(Inventories!$A2782,Parameters!$B$4:$AL$4,0))</f>
        <v>166</v>
      </c>
      <c r="C2782" t="s">
        <v>314</v>
      </c>
      <c r="D2782" s="2"/>
      <c r="E2782" s="2"/>
      <c r="F2782" s="2"/>
      <c r="G2782" s="2"/>
      <c r="H2782" s="2"/>
      <c r="I2782" s="2"/>
      <c r="J2782" s="2"/>
      <c r="K2782" s="2"/>
      <c r="L2782" s="2"/>
    </row>
    <row r="2783" spans="1:12" customFormat="1" ht="16" x14ac:dyDescent="0.2">
      <c r="A2783" t="s">
        <v>318</v>
      </c>
      <c r="B2783" s="24">
        <f>INDEX(Parameters!$B$6:$AL$57,MATCH(Inventories!$B$2773,Parameters!$A$6:$A$57,0),MATCH(Inventories!$A2783,Parameters!$B$4:$AL$4,0))</f>
        <v>200000</v>
      </c>
      <c r="C2783" t="s">
        <v>315</v>
      </c>
      <c r="D2783" s="2"/>
      <c r="E2783" s="2"/>
      <c r="F2783" s="2"/>
      <c r="G2783" s="2"/>
      <c r="H2783" s="2"/>
      <c r="I2783" s="2"/>
      <c r="J2783" s="2"/>
      <c r="K2783" s="2"/>
      <c r="L2783" s="2"/>
    </row>
    <row r="2784" spans="1:12" customFormat="1" ht="16" x14ac:dyDescent="0.2">
      <c r="A2784" t="s">
        <v>319</v>
      </c>
      <c r="B2784" s="24">
        <f>INDEX(Parameters!$B$6:$AL$57,MATCH(Inventories!$B$2773,Parameters!$A$6:$A$57,0),MATCH(Inventories!$A2784,Parameters!$B$4:$AL$4,0))</f>
        <v>160000</v>
      </c>
      <c r="C2784" t="s">
        <v>315</v>
      </c>
      <c r="D2784" s="2"/>
      <c r="E2784" s="2"/>
      <c r="F2784" s="2"/>
      <c r="G2784" s="2"/>
      <c r="H2784" s="2"/>
      <c r="I2784" s="2"/>
      <c r="J2784" s="2"/>
      <c r="K2784" s="2"/>
      <c r="L2784" s="2"/>
    </row>
    <row r="2785" spans="1:12" customFormat="1" ht="16" x14ac:dyDescent="0.2">
      <c r="A2785" t="s">
        <v>320</v>
      </c>
      <c r="B2785" s="24">
        <f>INDEX(Parameters!$B$6:$AL$57,MATCH(Inventories!$B$2773,Parameters!$A$6:$A$57,0),MATCH(Inventories!$A2785,Parameters!$B$4:$AL$4,0))</f>
        <v>250000</v>
      </c>
      <c r="C2785" t="s">
        <v>315</v>
      </c>
      <c r="D2785" s="2"/>
      <c r="E2785" s="2"/>
      <c r="F2785" s="2"/>
      <c r="G2785" s="2"/>
      <c r="H2785" s="2"/>
      <c r="I2785" s="2"/>
      <c r="J2785" s="2"/>
      <c r="K2785" s="2"/>
      <c r="L2785" s="2"/>
    </row>
    <row r="2786" spans="1:12" customFormat="1" ht="16" x14ac:dyDescent="0.2">
      <c r="A2786" t="s">
        <v>321</v>
      </c>
      <c r="B2786" s="2">
        <f>INDEX(Parameters!$B$6:$AL$57,MATCH(Inventories!$B$2773,Parameters!$A$6:$A$57,0),MATCH(Inventories!$A2786,Parameters!$B$4:$AL$4,0))</f>
        <v>610</v>
      </c>
      <c r="C2786" t="s">
        <v>316</v>
      </c>
      <c r="D2786" s="2"/>
      <c r="E2786" s="2"/>
      <c r="F2786" s="2"/>
      <c r="G2786" s="2"/>
      <c r="H2786" s="2"/>
      <c r="I2786" s="2"/>
      <c r="J2786" s="2"/>
      <c r="K2786" s="2"/>
      <c r="L2786" s="2"/>
    </row>
    <row r="2787" spans="1:12" customFormat="1" ht="16" x14ac:dyDescent="0.2">
      <c r="A2787" t="s">
        <v>322</v>
      </c>
      <c r="B2787" s="2">
        <f>INDEX(Parameters!$B$6:$AL$57,MATCH(Inventories!$B$2773,Parameters!$A$6:$A$57,0),MATCH(Inventories!$A2787,Parameters!$B$4:$AL$4,0))</f>
        <v>530</v>
      </c>
      <c r="C2787" t="s">
        <v>316</v>
      </c>
      <c r="D2787" s="2"/>
      <c r="E2787" s="2"/>
      <c r="F2787" s="2"/>
      <c r="G2787" s="2"/>
      <c r="H2787" s="2"/>
      <c r="I2787" s="2"/>
      <c r="J2787" s="2"/>
      <c r="K2787" s="2"/>
      <c r="L2787" s="2"/>
    </row>
    <row r="2788" spans="1:12" customFormat="1" ht="16" x14ac:dyDescent="0.2">
      <c r="A2788" t="s">
        <v>323</v>
      </c>
      <c r="B2788" s="2">
        <f>INDEX(Parameters!$B$6:$AL$57,MATCH(Inventories!$B$2773,Parameters!$A$6:$A$57,0),MATCH(Inventories!$A2788,Parameters!$B$4:$AL$4,0))</f>
        <v>900</v>
      </c>
      <c r="C2788" t="s">
        <v>316</v>
      </c>
      <c r="D2788" s="2"/>
      <c r="E2788" s="2"/>
      <c r="F2788" s="2"/>
      <c r="G2788" s="2"/>
      <c r="H2788" s="2"/>
      <c r="I2788" s="2"/>
      <c r="J2788" s="2"/>
      <c r="K2788" s="2"/>
      <c r="L2788" s="2"/>
    </row>
    <row r="2789" spans="1:12" customFormat="1" ht="16" x14ac:dyDescent="0.2">
      <c r="A2789" t="s">
        <v>339</v>
      </c>
      <c r="B2789" s="2">
        <f>INDEX(Parameters!$B$6:$AL$57,MATCH(Inventories!$B$2773,Parameters!$A$6:$A$57,0),MATCH(Inventories!$A2789,Parameters!$B$4:$AL$4,0))</f>
        <v>90</v>
      </c>
      <c r="C2789" t="s">
        <v>338</v>
      </c>
      <c r="D2789" s="2"/>
      <c r="E2789" s="2"/>
      <c r="F2789" s="2"/>
      <c r="G2789" s="2"/>
      <c r="H2789" s="2"/>
      <c r="I2789" s="2"/>
      <c r="J2789" s="2"/>
      <c r="K2789" s="2"/>
      <c r="L2789" s="2"/>
    </row>
    <row r="2790" spans="1:12" customFormat="1" ht="16" x14ac:dyDescent="0.2">
      <c r="A2790" t="s">
        <v>340</v>
      </c>
      <c r="B2790" s="2">
        <f>INDEX(Parameters!$B$6:$AL$57,MATCH(Inventories!$B$2773,Parameters!$A$6:$A$57,0),MATCH(Inventories!$A2790,Parameters!$B$4:$AL$4,0))</f>
        <v>47</v>
      </c>
      <c r="C2790" t="s">
        <v>338</v>
      </c>
      <c r="D2790" s="2"/>
      <c r="E2790" s="2"/>
      <c r="F2790" s="2"/>
      <c r="G2790" s="2"/>
      <c r="H2790" s="2"/>
      <c r="I2790" s="2"/>
      <c r="J2790" s="2"/>
      <c r="K2790" s="2"/>
      <c r="L2790" s="2"/>
    </row>
    <row r="2791" spans="1:12" customFormat="1" ht="16" x14ac:dyDescent="0.2">
      <c r="A2791" t="s">
        <v>341</v>
      </c>
      <c r="B2791" s="2">
        <f>INDEX(Parameters!$B$6:$AL$57,MATCH(Inventories!$B$2773,Parameters!$A$6:$A$57,0),MATCH(Inventories!$A2791,Parameters!$B$4:$AL$4,0))</f>
        <v>102</v>
      </c>
      <c r="C2791" t="s">
        <v>338</v>
      </c>
      <c r="D2791" s="2"/>
      <c r="E2791" s="2"/>
      <c r="F2791" s="2"/>
      <c r="G2791" s="2"/>
      <c r="H2791" s="2"/>
      <c r="I2791" s="2"/>
      <c r="J2791" s="2"/>
      <c r="K2791" s="2"/>
      <c r="L2791" s="2"/>
    </row>
    <row r="2792" spans="1:12" customFormat="1" ht="16" x14ac:dyDescent="0.2">
      <c r="A2792" t="s">
        <v>342</v>
      </c>
      <c r="B2792" s="2">
        <f>INDEX(Parameters!$B$6:$AL$57,MATCH(Inventories!$B$2773,Parameters!$A$6:$A$57,0),MATCH(Inventories!$A2792,Parameters!$B$4:$AL$4,0))</f>
        <v>0</v>
      </c>
      <c r="C2792" t="s">
        <v>338</v>
      </c>
      <c r="D2792" s="2"/>
      <c r="E2792" s="2"/>
      <c r="F2792" s="2"/>
      <c r="G2792" s="2"/>
      <c r="H2792" s="2"/>
      <c r="I2792" s="2"/>
      <c r="J2792" s="2"/>
      <c r="K2792" s="2"/>
      <c r="L2792" s="2"/>
    </row>
    <row r="2793" spans="1:12" customFormat="1" ht="16" x14ac:dyDescent="0.2">
      <c r="A2793" t="s">
        <v>343</v>
      </c>
      <c r="B2793" s="2">
        <f>INDEX(Parameters!$B$6:$AL$57,MATCH(Inventories!$B$2773,Parameters!$A$6:$A$57,0),MATCH(Inventories!$A2793,Parameters!$B$4:$AL$4,0))</f>
        <v>0</v>
      </c>
      <c r="C2793" t="s">
        <v>338</v>
      </c>
      <c r="D2793" s="2"/>
      <c r="E2793" s="2"/>
      <c r="F2793" s="2"/>
      <c r="G2793" s="2"/>
      <c r="H2793" s="2"/>
      <c r="I2793" s="2"/>
      <c r="J2793" s="2"/>
      <c r="K2793" s="2"/>
      <c r="L2793" s="2"/>
    </row>
    <row r="2794" spans="1:12" customFormat="1" ht="16" x14ac:dyDescent="0.2">
      <c r="A2794" t="s">
        <v>344</v>
      </c>
      <c r="B2794" s="2">
        <f>INDEX(Parameters!$B$6:$AL$57,MATCH(Inventories!$B$2773,Parameters!$A$6:$A$57,0),MATCH(Inventories!$A2794,Parameters!$B$4:$AL$4,0))</f>
        <v>0</v>
      </c>
      <c r="C2794" t="s">
        <v>338</v>
      </c>
      <c r="D2794" s="2"/>
      <c r="E2794" s="2"/>
      <c r="F2794" s="2"/>
      <c r="G2794" s="2"/>
      <c r="H2794" s="2"/>
      <c r="I2794" s="2"/>
      <c r="J2794" s="2"/>
      <c r="K2794" s="2"/>
      <c r="L2794" s="2"/>
    </row>
    <row r="2795" spans="1:12" customFormat="1" ht="16" x14ac:dyDescent="0.2">
      <c r="A2795" t="s">
        <v>335</v>
      </c>
      <c r="B2795" s="2">
        <f>INDEX(Parameters!$B$6:$AL$57,MATCH(Inventories!$B$2773,Parameters!$A$6:$A$57,0),MATCH(Inventories!$A2795,Parameters!$B$4:$AL$4,0))</f>
        <v>0</v>
      </c>
      <c r="C2795" t="s">
        <v>338</v>
      </c>
      <c r="D2795" s="2"/>
      <c r="E2795" s="2"/>
      <c r="F2795" s="2"/>
      <c r="G2795" s="2"/>
      <c r="H2795" s="2"/>
      <c r="I2795" s="2"/>
      <c r="J2795" s="2"/>
      <c r="K2795" s="2"/>
      <c r="L2795" s="2"/>
    </row>
    <row r="2796" spans="1:12" customFormat="1" ht="16" x14ac:dyDescent="0.2">
      <c r="A2796" t="s">
        <v>336</v>
      </c>
      <c r="B2796" s="2">
        <f>INDEX(Parameters!$B$6:$AL$57,MATCH(Inventories!$B$2773,Parameters!$A$6:$A$57,0),MATCH(Inventories!$A2796,Parameters!$B$4:$AL$4,0))</f>
        <v>0</v>
      </c>
      <c r="C2796" t="s">
        <v>338</v>
      </c>
      <c r="D2796" s="2"/>
      <c r="E2796" s="2"/>
      <c r="F2796" s="2"/>
      <c r="G2796" s="2"/>
      <c r="H2796" s="2"/>
      <c r="I2796" s="2"/>
      <c r="J2796" s="2"/>
      <c r="K2796" s="2"/>
      <c r="L2796" s="2"/>
    </row>
    <row r="2797" spans="1:12" customFormat="1" ht="16" x14ac:dyDescent="0.2">
      <c r="A2797" t="s">
        <v>337</v>
      </c>
      <c r="B2797" s="2">
        <f>INDEX(Parameters!$B$6:$AL$57,MATCH(Inventories!$B$2773,Parameters!$A$6:$A$57,0),MATCH(Inventories!$A2797,Parameters!$B$4:$AL$4,0))</f>
        <v>0</v>
      </c>
      <c r="C2797" t="s">
        <v>338</v>
      </c>
      <c r="D2797" s="2"/>
      <c r="E2797" s="2"/>
      <c r="F2797" s="2"/>
      <c r="G2797" s="2"/>
      <c r="H2797" s="2"/>
      <c r="I2797" s="2"/>
      <c r="J2797" s="2"/>
      <c r="K2797" s="2"/>
      <c r="L2797" s="2"/>
    </row>
    <row r="2798" spans="1:12" customFormat="1" ht="16" x14ac:dyDescent="0.2">
      <c r="A2798" t="s">
        <v>324</v>
      </c>
      <c r="B2798" s="2">
        <f>INDEX(Parameters!$B$6:$AL$57,MATCH(Inventories!$B$2773,Parameters!$A$6:$A$57,0),MATCH(Inventories!$A2798,Parameters!$B$4:$AL$4,0))</f>
        <v>67</v>
      </c>
      <c r="C2798" t="s">
        <v>317</v>
      </c>
      <c r="D2798" s="2"/>
      <c r="E2798" s="2"/>
      <c r="F2798" s="2"/>
      <c r="G2798" s="2"/>
      <c r="H2798" s="2"/>
      <c r="I2798" s="2"/>
      <c r="J2798" s="2"/>
      <c r="K2798" s="2"/>
      <c r="L2798" s="2"/>
    </row>
    <row r="2799" spans="1:12" customFormat="1" ht="16" x14ac:dyDescent="0.2">
      <c r="A2799" t="s">
        <v>325</v>
      </c>
      <c r="B2799" s="2">
        <f>INDEX(Parameters!$B$6:$AL$57,MATCH(Inventories!$B$2773,Parameters!$A$6:$A$57,0),MATCH(Inventories!$A2799,Parameters!$B$4:$AL$4,0))</f>
        <v>48</v>
      </c>
      <c r="C2799" t="s">
        <v>317</v>
      </c>
      <c r="D2799" s="2"/>
      <c r="E2799" s="2"/>
      <c r="F2799" s="2"/>
      <c r="G2799" s="2"/>
      <c r="H2799" s="2"/>
      <c r="I2799" s="2"/>
      <c r="J2799" s="2"/>
      <c r="K2799" s="2"/>
      <c r="L2799" s="2"/>
    </row>
    <row r="2800" spans="1:12" customFormat="1" ht="16" x14ac:dyDescent="0.2">
      <c r="A2800" t="s">
        <v>326</v>
      </c>
      <c r="B2800" s="2">
        <f>INDEX(Parameters!$B$6:$AL$57,MATCH(Inventories!$B$2773,Parameters!$A$6:$A$57,0),MATCH(Inventories!$A2800,Parameters!$B$4:$AL$4,0))</f>
        <v>110</v>
      </c>
      <c r="C2800" t="s">
        <v>317</v>
      </c>
      <c r="D2800" s="2"/>
      <c r="E2800" s="2"/>
      <c r="F2800" s="2"/>
      <c r="G2800" s="2"/>
      <c r="H2800" s="2"/>
      <c r="I2800" s="2"/>
      <c r="J2800" s="2"/>
      <c r="K2800" s="2"/>
      <c r="L2800" s="2"/>
    </row>
    <row r="2801" spans="1:12" customFormat="1" ht="16" x14ac:dyDescent="0.2">
      <c r="A2801" t="s">
        <v>332</v>
      </c>
      <c r="B2801" s="2">
        <f>INDEX(Parameters!$B$6:$AL$57,MATCH(Inventories!$B$2773,Parameters!$A$6:$A$57,0),MATCH(Inventories!$A2801,Parameters!$B$4:$AL$4,0))</f>
        <v>0</v>
      </c>
      <c r="C2801" t="s">
        <v>8</v>
      </c>
      <c r="D2801" s="2"/>
      <c r="E2801" s="2"/>
      <c r="F2801" s="2"/>
      <c r="G2801" s="2"/>
      <c r="H2801" s="2"/>
      <c r="I2801" s="2"/>
      <c r="J2801" s="2"/>
      <c r="K2801" s="2"/>
      <c r="L2801" s="2"/>
    </row>
    <row r="2802" spans="1:12" customFormat="1" ht="16" x14ac:dyDescent="0.2">
      <c r="A2802" t="s">
        <v>333</v>
      </c>
      <c r="B2802" s="2">
        <f>INDEX(Parameters!$B$6:$AL$57,MATCH(Inventories!$B$2773,Parameters!$A$6:$A$57,0),MATCH(Inventories!$A2802,Parameters!$B$4:$AL$4,0))</f>
        <v>0</v>
      </c>
      <c r="C2802" t="s">
        <v>8</v>
      </c>
      <c r="D2802" s="2"/>
      <c r="E2802" s="2"/>
      <c r="F2802" s="2"/>
      <c r="G2802" s="2"/>
      <c r="H2802" s="2"/>
      <c r="I2802" s="2"/>
      <c r="J2802" s="2"/>
      <c r="K2802" s="2"/>
      <c r="L2802" s="2"/>
    </row>
    <row r="2803" spans="1:12" customFormat="1" ht="16" x14ac:dyDescent="0.2">
      <c r="A2803" t="s">
        <v>334</v>
      </c>
      <c r="B2803" s="2">
        <f>INDEX(Parameters!$B$6:$AL$57,MATCH(Inventories!$B$2773,Parameters!$A$6:$A$57,0),MATCH(Inventories!$A2803,Parameters!$B$4:$AL$4,0))</f>
        <v>0</v>
      </c>
      <c r="C2803" t="s">
        <v>8</v>
      </c>
      <c r="D2803" s="2"/>
      <c r="E2803" s="2"/>
      <c r="F2803" s="2"/>
      <c r="G2803" s="2"/>
      <c r="H2803" s="2"/>
      <c r="I2803" s="2"/>
      <c r="J2803" s="2"/>
      <c r="K2803" s="2"/>
      <c r="L2803" s="2"/>
    </row>
    <row r="2804" spans="1:12" customFormat="1" ht="16" x14ac:dyDescent="0.2">
      <c r="A2804" t="s">
        <v>348</v>
      </c>
      <c r="B2804" s="2">
        <f>INDEX(Parameters!$B$6:$AL$57,MATCH(Inventories!$B$2773,Parameters!$A$6:$A$57,0),MATCH(Inventories!$A2804,Parameters!$B$4:$AL$4,0))</f>
        <v>0</v>
      </c>
      <c r="C2804" t="s">
        <v>314</v>
      </c>
      <c r="D2804" s="2"/>
      <c r="E2804" s="2"/>
      <c r="F2804" s="2"/>
      <c r="G2804" s="2"/>
      <c r="H2804" s="2"/>
      <c r="I2804" s="2"/>
      <c r="J2804" s="2"/>
      <c r="K2804" s="2"/>
      <c r="L2804" s="2"/>
    </row>
    <row r="2805" spans="1:12" customFormat="1" ht="16" x14ac:dyDescent="0.2">
      <c r="A2805" t="s">
        <v>349</v>
      </c>
      <c r="B2805" s="2">
        <f>INDEX(Parameters!$B$6:$AL$57,MATCH(Inventories!$B$2773,Parameters!$A$6:$A$57,0),MATCH(Inventories!$A2805,Parameters!$B$4:$AL$4,0))</f>
        <v>0</v>
      </c>
      <c r="C2805" t="s">
        <v>314</v>
      </c>
      <c r="D2805" s="2"/>
      <c r="E2805" s="12"/>
      <c r="F2805" s="2"/>
      <c r="G2805" s="2"/>
      <c r="H2805" s="2"/>
      <c r="I2805" s="2"/>
      <c r="J2805" s="2"/>
      <c r="K2805" s="2"/>
      <c r="L2805" s="2"/>
    </row>
    <row r="2806" spans="1:12" customFormat="1" ht="16" x14ac:dyDescent="0.2">
      <c r="A2806" t="s">
        <v>350</v>
      </c>
      <c r="B2806" s="2">
        <f>INDEX(Parameters!$B$6:$AL$57,MATCH(Inventories!$B$2773,Parameters!$A$6:$A$57,0),MATCH(Inventories!$A2806,Parameters!$B$4:$AL$4,0))</f>
        <v>0</v>
      </c>
      <c r="C2806" t="s">
        <v>314</v>
      </c>
      <c r="D2806" s="2"/>
      <c r="E2806" s="2"/>
      <c r="F2806" s="2"/>
      <c r="G2806" s="2"/>
      <c r="H2806" s="2"/>
      <c r="I2806" s="2"/>
      <c r="J2806" s="2"/>
      <c r="K2806" s="2"/>
      <c r="L2806" s="2"/>
    </row>
    <row r="2807" spans="1:12" customFormat="1" ht="16" x14ac:dyDescent="0.2">
      <c r="A2807" t="s">
        <v>351</v>
      </c>
      <c r="B2807" s="2">
        <f>INDEX(Parameters!$B$6:$AL$57,MATCH(Inventories!$B$2773,Parameters!$A$6:$A$57,0),MATCH(Inventories!$A2807,Parameters!$B$4:$AL$4,0))</f>
        <v>0</v>
      </c>
      <c r="C2807" t="s">
        <v>8</v>
      </c>
      <c r="D2807" s="2"/>
      <c r="E2807" s="2"/>
      <c r="F2807" s="2"/>
      <c r="G2807" s="2"/>
      <c r="H2807" s="2"/>
      <c r="I2807" s="2"/>
      <c r="J2807" s="2"/>
      <c r="K2807" s="2"/>
      <c r="L2807" s="2"/>
    </row>
    <row r="2808" spans="1:12" customFormat="1" ht="16" x14ac:dyDescent="0.2">
      <c r="A2808" t="s">
        <v>352</v>
      </c>
      <c r="B2808" s="2">
        <f>INDEX(Parameters!$B$6:$AL$57,MATCH(Inventories!$B$2773,Parameters!$A$6:$A$57,0),MATCH(Inventories!$A2808,Parameters!$B$4:$AL$4,0))</f>
        <v>0</v>
      </c>
      <c r="C2808" t="s">
        <v>8</v>
      </c>
      <c r="D2808" s="2"/>
      <c r="E2808" s="2"/>
      <c r="F2808" s="2"/>
      <c r="G2808" s="2"/>
      <c r="H2808" s="2"/>
      <c r="I2808" s="2"/>
      <c r="J2808" s="2"/>
      <c r="K2808" s="2"/>
      <c r="L2808" s="2"/>
    </row>
    <row r="2809" spans="1:12" customFormat="1" ht="16" x14ac:dyDescent="0.2">
      <c r="A2809" t="s">
        <v>353</v>
      </c>
      <c r="B2809" s="2">
        <f>INDEX(Parameters!$B$6:$AL$57,MATCH(Inventories!$B$2773,Parameters!$A$6:$A$57,0),MATCH(Inventories!$A2809,Parameters!$B$4:$AL$4,0))</f>
        <v>0</v>
      </c>
      <c r="C2809" t="s">
        <v>8</v>
      </c>
      <c r="D2809" s="2"/>
      <c r="E2809" s="2"/>
      <c r="F2809" s="2"/>
      <c r="G2809" s="2"/>
      <c r="H2809" s="2"/>
      <c r="I2809" s="2"/>
      <c r="J2809" s="2"/>
      <c r="K2809" s="2"/>
      <c r="L2809" s="2"/>
    </row>
    <row r="2810" spans="1:12" customFormat="1" ht="16" x14ac:dyDescent="0.2">
      <c r="A2810" t="s">
        <v>367</v>
      </c>
      <c r="B2810" s="2">
        <f>INDEX(Parameters!$B$6:$AL$57,MATCH(Inventories!$B$2773,Parameters!$A$6:$A$57,0),MATCH(Inventories!$A2810,Parameters!$B$4:$AL$4,0))</f>
        <v>5</v>
      </c>
      <c r="C2810" t="s">
        <v>338</v>
      </c>
      <c r="D2810" s="2"/>
      <c r="E2810" s="2"/>
      <c r="F2810" s="2"/>
      <c r="G2810" s="2"/>
      <c r="H2810" s="2"/>
      <c r="I2810" s="2"/>
      <c r="J2810" s="2"/>
      <c r="K2810" s="2"/>
      <c r="L2810" s="2"/>
    </row>
    <row r="2811" spans="1:12" customFormat="1" ht="16" x14ac:dyDescent="0.2">
      <c r="A2811" t="s">
        <v>368</v>
      </c>
      <c r="B2811" s="2">
        <f>INDEX(Parameters!$B$6:$AL$57,MATCH(Inventories!$B$2773,Parameters!$A$6:$A$57,0),MATCH(Inventories!$A2811,Parameters!$B$4:$AL$4,0))</f>
        <v>3</v>
      </c>
      <c r="C2811" t="s">
        <v>338</v>
      </c>
      <c r="D2811" s="2"/>
      <c r="E2811" s="2"/>
      <c r="F2811" s="2"/>
      <c r="G2811" s="2"/>
      <c r="H2811" s="2"/>
      <c r="I2811" s="2"/>
      <c r="J2811" s="2"/>
      <c r="K2811" s="2"/>
      <c r="L2811" s="2"/>
    </row>
    <row r="2812" spans="1:12" customFormat="1" ht="16" x14ac:dyDescent="0.2">
      <c r="A2812" t="s">
        <v>369</v>
      </c>
      <c r="B2812" s="2">
        <f>INDEX(Parameters!$B$6:$AL$57,MATCH(Inventories!$B$2773,Parameters!$A$6:$A$57,0),MATCH(Inventories!$A2812,Parameters!$B$4:$AL$4,0))</f>
        <v>4</v>
      </c>
      <c r="C2812" t="s">
        <v>338</v>
      </c>
      <c r="D2812" s="2"/>
      <c r="E2812" s="2"/>
      <c r="F2812" s="2"/>
      <c r="G2812" s="2"/>
      <c r="H2812" s="2"/>
      <c r="I2812" s="2"/>
      <c r="J2812" s="2"/>
      <c r="K2812" s="2"/>
      <c r="L2812" s="2"/>
    </row>
    <row r="2813" spans="1:12" customFormat="1" ht="16" x14ac:dyDescent="0.2">
      <c r="A2813" t="s">
        <v>370</v>
      </c>
      <c r="B2813" s="2">
        <f>INDEX(Parameters!$B$6:$AL$57,MATCH(Inventories!$B$2773,Parameters!$A$6:$A$57,0),MATCH(Inventories!$A2813,Parameters!$B$4:$AL$4,0))</f>
        <v>0</v>
      </c>
      <c r="C2813" t="s">
        <v>338</v>
      </c>
      <c r="D2813" s="2"/>
      <c r="E2813" s="2"/>
      <c r="F2813" s="2"/>
      <c r="G2813" s="2"/>
      <c r="H2813" s="2"/>
      <c r="I2813" s="2"/>
      <c r="J2813" s="2"/>
      <c r="K2813" s="2"/>
      <c r="L2813" s="2"/>
    </row>
    <row r="2814" spans="1:12" customFormat="1" ht="16" x14ac:dyDescent="0.2">
      <c r="A2814" t="s">
        <v>371</v>
      </c>
      <c r="B2814" s="2">
        <f>INDEX(Parameters!$B$6:$AL$57,MATCH(Inventories!$B$2773,Parameters!$A$6:$A$57,0),MATCH(Inventories!$A2814,Parameters!$B$4:$AL$4,0))</f>
        <v>8</v>
      </c>
      <c r="C2814" t="s">
        <v>338</v>
      </c>
      <c r="D2814" s="2"/>
      <c r="E2814" s="2"/>
      <c r="F2814" s="2"/>
      <c r="G2814" s="2"/>
      <c r="H2814" s="2"/>
      <c r="I2814" s="2"/>
      <c r="J2814" s="2"/>
      <c r="K2814" s="2"/>
      <c r="L2814" s="2"/>
    </row>
    <row r="2815" spans="1:12" customFormat="1" ht="16" x14ac:dyDescent="0.2">
      <c r="A2815" t="s">
        <v>346</v>
      </c>
      <c r="B2815" s="12">
        <f>INDEX(Parameters!$B$6:$AL$57,MATCH(Inventories!$B$2773,Parameters!$A$6:$A$57,0),MATCH(Inventories!$A2815,Parameters!$B$4:$AL$4,0))</f>
        <v>0</v>
      </c>
      <c r="C2815" t="s">
        <v>347</v>
      </c>
      <c r="D2815" s="2"/>
      <c r="E2815" s="2"/>
      <c r="F2815" s="2"/>
      <c r="G2815" s="2"/>
      <c r="H2815" s="2"/>
      <c r="I2815" s="2"/>
      <c r="J2815" s="2"/>
      <c r="K2815" s="2"/>
      <c r="L2815" s="2"/>
    </row>
    <row r="2816" spans="1:12" customFormat="1" ht="16" x14ac:dyDescent="0.2">
      <c r="A2816" t="s">
        <v>345</v>
      </c>
      <c r="B2816" s="12">
        <f>INDEX(Parameters!$B$6:$AL$57,MATCH(Inventories!$B$2773,Parameters!$A$6:$A$57,0),MATCH(Inventories!$A2816,Parameters!$B$4:$AL$4,0))</f>
        <v>0</v>
      </c>
      <c r="C2816" t="s">
        <v>347</v>
      </c>
      <c r="D2816" s="2"/>
      <c r="E2816" s="2"/>
      <c r="F2816" s="2"/>
      <c r="G2816" s="2"/>
      <c r="H2816" s="2"/>
      <c r="I2816" s="2"/>
      <c r="J2816" s="2"/>
      <c r="K2816" s="2"/>
      <c r="L2816" s="2"/>
    </row>
    <row r="2817" spans="1:12" customFormat="1" ht="16" x14ac:dyDescent="0.2">
      <c r="A2817" s="1" t="s">
        <v>10</v>
      </c>
      <c r="B2817" s="2"/>
      <c r="C2817" s="2"/>
      <c r="D2817" s="2"/>
      <c r="E2817" s="2"/>
      <c r="F2817" s="2"/>
      <c r="G2817" s="2"/>
      <c r="H2817" s="2"/>
      <c r="I2817" s="2"/>
      <c r="J2817" s="2"/>
      <c r="K2817" s="2"/>
      <c r="L2817" s="2"/>
    </row>
    <row r="2818" spans="1:12" x14ac:dyDescent="0.2">
      <c r="A2818" s="17" t="s">
        <v>11</v>
      </c>
      <c r="B2818" s="17" t="s">
        <v>12</v>
      </c>
      <c r="C2818" s="17" t="s">
        <v>3</v>
      </c>
      <c r="D2818" s="17" t="s">
        <v>13</v>
      </c>
      <c r="E2818" s="17" t="s">
        <v>8</v>
      </c>
      <c r="F2818" s="17" t="s">
        <v>6</v>
      </c>
      <c r="G2818" s="17" t="s">
        <v>5</v>
      </c>
      <c r="H2818" s="17" t="s">
        <v>153</v>
      </c>
      <c r="I2818" s="17" t="s">
        <v>181</v>
      </c>
      <c r="J2818" s="17" t="s">
        <v>182</v>
      </c>
      <c r="K2818" s="17" t="s">
        <v>183</v>
      </c>
      <c r="L2818" s="17" t="s">
        <v>184</v>
      </c>
    </row>
    <row r="2819" spans="1:12" customFormat="1" ht="16" x14ac:dyDescent="0.2">
      <c r="A2819" s="2" t="str">
        <f>B2773</f>
        <v>electricity, used in passenger car</v>
      </c>
      <c r="B2819" s="2">
        <v>1</v>
      </c>
      <c r="C2819" s="2" t="str">
        <f>B2774</f>
        <v>RER</v>
      </c>
      <c r="D2819" s="2"/>
      <c r="E2819" s="2" t="str">
        <f>B2779</f>
        <v>megajoule</v>
      </c>
      <c r="F2819" s="2" t="s">
        <v>19</v>
      </c>
      <c r="G2819" s="2" t="str">
        <f>B2777</f>
        <v>electricity, low voltage</v>
      </c>
      <c r="H2819" s="2"/>
      <c r="I2819" s="2"/>
      <c r="K2819" s="2"/>
      <c r="L2819" s="2"/>
    </row>
    <row r="2820" spans="1:12" customFormat="1" ht="16" x14ac:dyDescent="0.2">
      <c r="A2820" s="2" t="s">
        <v>141</v>
      </c>
      <c r="B2820" s="9">
        <f>1/3.6</f>
        <v>0.27777777777777779</v>
      </c>
      <c r="C2820" t="s">
        <v>18</v>
      </c>
      <c r="E2820" t="s">
        <v>142</v>
      </c>
      <c r="F2820" t="s">
        <v>23</v>
      </c>
      <c r="G2820" t="s">
        <v>143</v>
      </c>
      <c r="H2820" s="2"/>
    </row>
    <row r="2821" spans="1:12" customFormat="1" ht="16" x14ac:dyDescent="0.2">
      <c r="A2821" s="2" t="s">
        <v>147</v>
      </c>
      <c r="B2821" s="3">
        <f>(B2789/B2783)/(B2786/1000)</f>
        <v>7.3770491803278688E-4</v>
      </c>
      <c r="C2821" t="s">
        <v>114</v>
      </c>
      <c r="E2821" t="s">
        <v>9</v>
      </c>
      <c r="F2821" t="s">
        <v>23</v>
      </c>
      <c r="G2821" t="s">
        <v>148</v>
      </c>
      <c r="H2821" s="2"/>
      <c r="I2821">
        <v>5</v>
      </c>
      <c r="J2821" s="3">
        <f>B2821</f>
        <v>7.3770491803278688E-4</v>
      </c>
      <c r="K2821" s="3">
        <f>(B2790/B2785)/(B2788/1000)</f>
        <v>2.0888888888888888E-4</v>
      </c>
      <c r="L2821" s="3">
        <f>(B2791/B2784)/(B2787/1000)</f>
        <v>1.2028301886792454E-3</v>
      </c>
    </row>
    <row r="2822" spans="1:12" customFormat="1" ht="16" x14ac:dyDescent="0.2">
      <c r="A2822" t="s">
        <v>185</v>
      </c>
      <c r="B2822" s="3">
        <f>(B2812/B2783)/(B2786/1000)</f>
        <v>3.2786885245901642E-5</v>
      </c>
      <c r="C2822" t="s">
        <v>114</v>
      </c>
      <c r="E2822" t="s">
        <v>9</v>
      </c>
      <c r="F2822" t="s">
        <v>23</v>
      </c>
      <c r="G2822" t="s">
        <v>186</v>
      </c>
      <c r="H2822" s="2"/>
      <c r="J2822" s="3"/>
    </row>
    <row r="2823" spans="1:12" customFormat="1" ht="16" x14ac:dyDescent="0.2">
      <c r="A2823" t="s">
        <v>187</v>
      </c>
      <c r="B2823" s="3">
        <f>(B2814/B2783)/(B2786/1000)</f>
        <v>6.5573770491803284E-5</v>
      </c>
      <c r="C2823" t="s">
        <v>114</v>
      </c>
      <c r="E2823" t="s">
        <v>9</v>
      </c>
      <c r="F2823" t="s">
        <v>23</v>
      </c>
      <c r="G2823" t="s">
        <v>188</v>
      </c>
      <c r="H2823" s="2"/>
    </row>
    <row r="2824" spans="1:12" customFormat="1" ht="16" x14ac:dyDescent="0.2">
      <c r="A2824" t="s">
        <v>189</v>
      </c>
      <c r="B2824" s="3">
        <f>(B2811/B2783)/(B2786/1000)</f>
        <v>2.4590163934426232E-5</v>
      </c>
      <c r="C2824" t="s">
        <v>114</v>
      </c>
      <c r="E2824" t="s">
        <v>9</v>
      </c>
      <c r="F2824" t="s">
        <v>23</v>
      </c>
      <c r="G2824" t="s">
        <v>190</v>
      </c>
      <c r="H2824" s="2"/>
    </row>
    <row r="2825" spans="1:12" customFormat="1" ht="16" x14ac:dyDescent="0.2">
      <c r="A2825" t="s">
        <v>191</v>
      </c>
      <c r="B2825" s="3">
        <f>(B2798/B2783)/(B2786/1000)</f>
        <v>5.4918032786885253E-4</v>
      </c>
      <c r="C2825" s="2" t="s">
        <v>114</v>
      </c>
      <c r="E2825" t="s">
        <v>142</v>
      </c>
      <c r="F2825" t="s">
        <v>23</v>
      </c>
      <c r="G2825" t="s">
        <v>192</v>
      </c>
      <c r="H2825" s="2"/>
      <c r="I2825">
        <v>5</v>
      </c>
      <c r="J2825" s="3">
        <f>B2825</f>
        <v>5.4918032786885253E-4</v>
      </c>
      <c r="K2825" s="3">
        <f>(B2799/B2785)/(B2788/1000)</f>
        <v>2.1333333333333333E-4</v>
      </c>
      <c r="L2825" s="3">
        <f>(B2800/B2784)/(B2787/1000)</f>
        <v>1.2971698113207546E-3</v>
      </c>
    </row>
    <row r="2826" spans="1:12" customFormat="1" ht="16" x14ac:dyDescent="0.2">
      <c r="A2826" t="s">
        <v>193</v>
      </c>
      <c r="B2826" s="3">
        <f>(B2810/B2783)/(B2786/1000)</f>
        <v>4.0983606557377049E-5</v>
      </c>
      <c r="C2826" t="s">
        <v>114</v>
      </c>
      <c r="E2826" t="s">
        <v>9</v>
      </c>
      <c r="F2826" t="s">
        <v>23</v>
      </c>
      <c r="G2826" t="s">
        <v>194</v>
      </c>
      <c r="H2826" s="2"/>
    </row>
    <row r="2827" spans="1:12" customFormat="1" ht="16" x14ac:dyDescent="0.2">
      <c r="H2827" s="2"/>
    </row>
    <row r="2828" spans="1:12" x14ac:dyDescent="0.2">
      <c r="A2828" s="17" t="s">
        <v>2</v>
      </c>
      <c r="B2828" s="17" t="s">
        <v>304</v>
      </c>
    </row>
    <row r="2829" spans="1:12" customFormat="1" ht="16" x14ac:dyDescent="0.2">
      <c r="A2829" s="2" t="s">
        <v>3</v>
      </c>
      <c r="B2829" s="2" t="s">
        <v>18</v>
      </c>
      <c r="C2829" s="2"/>
      <c r="D2829" s="2"/>
      <c r="E2829" s="2"/>
      <c r="F2829" s="2"/>
      <c r="G2829" s="2"/>
      <c r="H2829" s="2"/>
      <c r="I2829" s="2"/>
      <c r="J2829" s="2"/>
      <c r="K2829" s="2"/>
      <c r="L2829" s="2"/>
    </row>
    <row r="2830" spans="1:12" customFormat="1" ht="16" x14ac:dyDescent="0.2">
      <c r="A2830" s="2" t="s">
        <v>4</v>
      </c>
      <c r="B2830" s="2">
        <v>1</v>
      </c>
      <c r="C2830" s="2"/>
      <c r="D2830" s="2"/>
      <c r="E2830" s="2"/>
      <c r="F2830" s="2"/>
      <c r="G2830" s="2"/>
      <c r="H2830" s="2"/>
      <c r="I2830" s="2"/>
      <c r="J2830" s="2"/>
      <c r="K2830" s="2"/>
      <c r="L2830" s="2"/>
    </row>
    <row r="2831" spans="1:12" customFormat="1" ht="16" x14ac:dyDescent="0.2">
      <c r="A2831" s="2" t="s">
        <v>5</v>
      </c>
      <c r="B2831" s="2" t="s">
        <v>1</v>
      </c>
      <c r="C2831" s="2"/>
      <c r="D2831" s="2"/>
      <c r="E2831" s="2"/>
      <c r="F2831" s="2"/>
      <c r="G2831" s="2"/>
      <c r="H2831" s="2"/>
      <c r="I2831" s="2"/>
      <c r="J2831" s="2"/>
      <c r="K2831" s="2"/>
    </row>
    <row r="2832" spans="1:12" customFormat="1" ht="16" x14ac:dyDescent="0.2">
      <c r="A2832" s="2" t="s">
        <v>6</v>
      </c>
      <c r="B2832" s="2" t="s">
        <v>7</v>
      </c>
      <c r="C2832" s="2"/>
      <c r="D2832" s="2"/>
      <c r="E2832" s="2"/>
      <c r="F2832" s="2"/>
      <c r="G2832" s="2"/>
      <c r="H2832" s="2"/>
      <c r="I2832" s="2"/>
      <c r="J2832" s="2"/>
      <c r="K2832" s="2"/>
      <c r="L2832" s="2"/>
    </row>
    <row r="2833" spans="1:12" customFormat="1" ht="16" x14ac:dyDescent="0.2">
      <c r="A2833" t="s">
        <v>153</v>
      </c>
      <c r="B2833" t="s">
        <v>195</v>
      </c>
      <c r="C2833" s="2"/>
      <c r="D2833" s="2"/>
      <c r="E2833" s="2"/>
      <c r="F2833" s="2"/>
      <c r="G2833" s="2"/>
      <c r="H2833" s="2"/>
      <c r="I2833" s="2"/>
      <c r="J2833" s="2"/>
      <c r="K2833" s="2"/>
      <c r="L2833" s="2"/>
    </row>
    <row r="2834" spans="1:12" customFormat="1" ht="16" x14ac:dyDescent="0.2">
      <c r="A2834" s="2" t="s">
        <v>8</v>
      </c>
      <c r="B2834" s="2" t="s">
        <v>17</v>
      </c>
      <c r="C2834" s="2"/>
      <c r="D2834" s="2"/>
      <c r="E2834" s="2"/>
      <c r="F2834" s="2"/>
      <c r="G2834" s="2"/>
      <c r="H2834" s="2"/>
      <c r="I2834" s="2"/>
      <c r="J2834" s="2"/>
      <c r="K2834" s="2"/>
      <c r="L2834" s="2"/>
    </row>
    <row r="2835" spans="1:12" customFormat="1" ht="16" x14ac:dyDescent="0.2">
      <c r="A2835" t="s">
        <v>354</v>
      </c>
      <c r="B2835" s="2">
        <f>INDEX(Parameters!$B$6:$AL$57,MATCH(Inventories!$B$2828,Parameters!$A$6:$A$57,0),MATCH(Inventories!$A2835,Parameters!$B$4:$AL$4,0))</f>
        <v>139</v>
      </c>
      <c r="C2835" t="s">
        <v>314</v>
      </c>
      <c r="D2835" s="2"/>
      <c r="E2835" s="2"/>
      <c r="F2835" s="2"/>
      <c r="G2835" s="2"/>
      <c r="H2835" s="2"/>
      <c r="I2835" s="2"/>
      <c r="J2835" s="2"/>
      <c r="K2835" s="2"/>
      <c r="L2835" s="2"/>
    </row>
    <row r="2836" spans="1:12" customFormat="1" ht="16" x14ac:dyDescent="0.2">
      <c r="A2836" t="s">
        <v>355</v>
      </c>
      <c r="B2836" s="2">
        <f>INDEX(Parameters!$B$6:$AL$57,MATCH(Inventories!$B$2828,Parameters!$A$6:$A$57,0),MATCH(Inventories!$A2836,Parameters!$B$4:$AL$4,0))</f>
        <v>58</v>
      </c>
      <c r="C2836" t="s">
        <v>314</v>
      </c>
      <c r="D2836" s="2"/>
      <c r="E2836" s="2"/>
      <c r="F2836" s="2"/>
      <c r="G2836" s="2"/>
      <c r="H2836" s="2"/>
      <c r="I2836" s="2"/>
      <c r="J2836" s="2"/>
      <c r="K2836" s="2"/>
      <c r="L2836" s="2"/>
    </row>
    <row r="2837" spans="1:12" customFormat="1" ht="16" x14ac:dyDescent="0.2">
      <c r="A2837" t="s">
        <v>356</v>
      </c>
      <c r="B2837" s="2">
        <f>INDEX(Parameters!$B$6:$AL$57,MATCH(Inventories!$B$2828,Parameters!$A$6:$A$57,0),MATCH(Inventories!$A2837,Parameters!$B$4:$AL$4,0))</f>
        <v>176</v>
      </c>
      <c r="C2837" t="s">
        <v>314</v>
      </c>
      <c r="D2837" s="2"/>
      <c r="E2837" s="2"/>
      <c r="F2837" s="2"/>
      <c r="G2837" s="2"/>
      <c r="H2837" s="2"/>
      <c r="I2837" s="2"/>
      <c r="J2837" s="2"/>
      <c r="K2837" s="2"/>
      <c r="L2837" s="2"/>
    </row>
    <row r="2838" spans="1:12" customFormat="1" ht="16" x14ac:dyDescent="0.2">
      <c r="A2838" t="s">
        <v>318</v>
      </c>
      <c r="B2838" s="24">
        <f>INDEX(Parameters!$B$6:$AL$57,MATCH(Inventories!$B$2828,Parameters!$A$6:$A$57,0),MATCH(Inventories!$A2838,Parameters!$B$4:$AL$4,0))</f>
        <v>200000</v>
      </c>
      <c r="C2838" t="s">
        <v>315</v>
      </c>
      <c r="D2838" s="2"/>
      <c r="E2838" s="2"/>
      <c r="F2838" s="2"/>
      <c r="G2838" s="2"/>
      <c r="H2838" s="2"/>
      <c r="I2838" s="2"/>
      <c r="J2838" s="2"/>
      <c r="K2838" s="2"/>
      <c r="L2838" s="2"/>
    </row>
    <row r="2839" spans="1:12" customFormat="1" ht="16" x14ac:dyDescent="0.2">
      <c r="A2839" t="s">
        <v>319</v>
      </c>
      <c r="B2839" s="24">
        <f>INDEX(Parameters!$B$6:$AL$57,MATCH(Inventories!$B$2828,Parameters!$A$6:$A$57,0),MATCH(Inventories!$A2839,Parameters!$B$4:$AL$4,0))</f>
        <v>160000</v>
      </c>
      <c r="C2839" t="s">
        <v>315</v>
      </c>
      <c r="D2839" s="2"/>
      <c r="E2839" s="2"/>
      <c r="F2839" s="2"/>
      <c r="G2839" s="2"/>
      <c r="H2839" s="2"/>
      <c r="I2839" s="2"/>
      <c r="J2839" s="2"/>
      <c r="K2839" s="2"/>
      <c r="L2839" s="2"/>
    </row>
    <row r="2840" spans="1:12" customFormat="1" ht="16" x14ac:dyDescent="0.2">
      <c r="A2840" t="s">
        <v>320</v>
      </c>
      <c r="B2840" s="24">
        <f>INDEX(Parameters!$B$6:$AL$57,MATCH(Inventories!$B$2828,Parameters!$A$6:$A$57,0),MATCH(Inventories!$A2840,Parameters!$B$4:$AL$4,0))</f>
        <v>250000</v>
      </c>
      <c r="C2840" t="s">
        <v>315</v>
      </c>
      <c r="D2840" s="2"/>
      <c r="E2840" s="2"/>
      <c r="F2840" s="2"/>
      <c r="G2840" s="2"/>
      <c r="H2840" s="2"/>
      <c r="I2840" s="2"/>
      <c r="J2840" s="2"/>
      <c r="K2840" s="2"/>
      <c r="L2840" s="2"/>
    </row>
    <row r="2841" spans="1:12" customFormat="1" ht="16" x14ac:dyDescent="0.2">
      <c r="A2841" t="s">
        <v>321</v>
      </c>
      <c r="B2841" s="2">
        <f>INDEX(Parameters!$B$6:$AL$57,MATCH(Inventories!$B$2828,Parameters!$A$6:$A$57,0),MATCH(Inventories!$A2841,Parameters!$B$4:$AL$4,0))</f>
        <v>1180</v>
      </c>
      <c r="C2841" t="s">
        <v>316</v>
      </c>
      <c r="D2841" s="2"/>
      <c r="E2841" s="2"/>
      <c r="F2841" s="2"/>
      <c r="G2841" s="2"/>
      <c r="H2841" s="2"/>
      <c r="I2841" s="2"/>
      <c r="J2841" s="2"/>
      <c r="K2841" s="2"/>
      <c r="L2841" s="2"/>
    </row>
    <row r="2842" spans="1:12" customFormat="1" ht="16" x14ac:dyDescent="0.2">
      <c r="A2842" t="s">
        <v>322</v>
      </c>
      <c r="B2842" s="2">
        <f>INDEX(Parameters!$B$6:$AL$57,MATCH(Inventories!$B$2828,Parameters!$A$6:$A$57,0),MATCH(Inventories!$A2842,Parameters!$B$4:$AL$4,0))</f>
        <v>900</v>
      </c>
      <c r="C2842" t="s">
        <v>316</v>
      </c>
      <c r="D2842" s="2"/>
      <c r="E2842" s="2"/>
      <c r="F2842" s="2"/>
      <c r="G2842" s="2"/>
      <c r="H2842" s="2"/>
      <c r="I2842" s="2"/>
      <c r="J2842" s="2"/>
      <c r="K2842" s="2"/>
      <c r="L2842" s="2"/>
    </row>
    <row r="2843" spans="1:12" customFormat="1" ht="16" x14ac:dyDescent="0.2">
      <c r="A2843" t="s">
        <v>323</v>
      </c>
      <c r="B2843" s="2">
        <f>INDEX(Parameters!$B$6:$AL$57,MATCH(Inventories!$B$2828,Parameters!$A$6:$A$57,0),MATCH(Inventories!$A2843,Parameters!$B$4:$AL$4,0))</f>
        <v>1660</v>
      </c>
      <c r="C2843" t="s">
        <v>316</v>
      </c>
      <c r="D2843" s="2"/>
      <c r="E2843" s="2"/>
      <c r="F2843" s="2"/>
      <c r="G2843" s="2"/>
      <c r="H2843" s="2"/>
      <c r="I2843" s="2"/>
      <c r="J2843" s="2"/>
      <c r="K2843" s="2"/>
      <c r="L2843" s="2"/>
    </row>
    <row r="2844" spans="1:12" customFormat="1" ht="16" x14ac:dyDescent="0.2">
      <c r="A2844" t="s">
        <v>339</v>
      </c>
      <c r="B2844" s="2">
        <f>INDEX(Parameters!$B$6:$AL$57,MATCH(Inventories!$B$2828,Parameters!$A$6:$A$57,0),MATCH(Inventories!$A2844,Parameters!$B$4:$AL$4,0))</f>
        <v>88</v>
      </c>
      <c r="C2844" t="s">
        <v>338</v>
      </c>
      <c r="D2844" s="2"/>
      <c r="E2844" s="2"/>
      <c r="F2844" s="2"/>
      <c r="G2844" s="2"/>
      <c r="H2844" s="2"/>
      <c r="I2844" s="2"/>
      <c r="J2844" s="2"/>
      <c r="K2844" s="2"/>
      <c r="L2844" s="2"/>
    </row>
    <row r="2845" spans="1:12" customFormat="1" ht="16" x14ac:dyDescent="0.2">
      <c r="A2845" t="s">
        <v>340</v>
      </c>
      <c r="B2845" s="2">
        <f>INDEX(Parameters!$B$6:$AL$57,MATCH(Inventories!$B$2828,Parameters!$A$6:$A$57,0),MATCH(Inventories!$A2845,Parameters!$B$4:$AL$4,0))</f>
        <v>48</v>
      </c>
      <c r="C2845" t="s">
        <v>338</v>
      </c>
      <c r="D2845" s="2"/>
      <c r="E2845" s="2"/>
      <c r="F2845" s="2"/>
      <c r="G2845" s="2"/>
      <c r="H2845" s="2"/>
      <c r="I2845" s="2"/>
      <c r="J2845" s="2"/>
      <c r="K2845" s="2"/>
      <c r="L2845" s="2"/>
    </row>
    <row r="2846" spans="1:12" customFormat="1" ht="16" x14ac:dyDescent="0.2">
      <c r="A2846" t="s">
        <v>341</v>
      </c>
      <c r="B2846" s="2">
        <f>INDEX(Parameters!$B$6:$AL$57,MATCH(Inventories!$B$2828,Parameters!$A$6:$A$57,0),MATCH(Inventories!$A2846,Parameters!$B$4:$AL$4,0))</f>
        <v>107</v>
      </c>
      <c r="C2846" t="s">
        <v>338</v>
      </c>
      <c r="D2846" s="2"/>
      <c r="E2846" s="2"/>
      <c r="F2846" s="2"/>
      <c r="G2846" s="2"/>
      <c r="H2846" s="2"/>
      <c r="I2846" s="2"/>
      <c r="J2846" s="2"/>
      <c r="K2846" s="2"/>
      <c r="L2846" s="2"/>
    </row>
    <row r="2847" spans="1:12" customFormat="1" ht="16" x14ac:dyDescent="0.2">
      <c r="A2847" t="s">
        <v>342</v>
      </c>
      <c r="B2847" s="2">
        <f>INDEX(Parameters!$B$6:$AL$57,MATCH(Inventories!$B$2828,Parameters!$A$6:$A$57,0),MATCH(Inventories!$A2847,Parameters!$B$4:$AL$4,0))</f>
        <v>0</v>
      </c>
      <c r="C2847" t="s">
        <v>338</v>
      </c>
      <c r="D2847" s="2"/>
      <c r="E2847" s="2"/>
      <c r="F2847" s="2"/>
      <c r="G2847" s="2"/>
      <c r="H2847" s="2"/>
      <c r="I2847" s="2"/>
      <c r="J2847" s="2"/>
      <c r="K2847" s="2"/>
      <c r="L2847" s="2"/>
    </row>
    <row r="2848" spans="1:12" customFormat="1" ht="16" x14ac:dyDescent="0.2">
      <c r="A2848" t="s">
        <v>343</v>
      </c>
      <c r="B2848" s="2">
        <f>INDEX(Parameters!$B$6:$AL$57,MATCH(Inventories!$B$2828,Parameters!$A$6:$A$57,0),MATCH(Inventories!$A2848,Parameters!$B$4:$AL$4,0))</f>
        <v>0</v>
      </c>
      <c r="C2848" t="s">
        <v>338</v>
      </c>
      <c r="D2848" s="2"/>
      <c r="E2848" s="2"/>
      <c r="F2848" s="2"/>
      <c r="G2848" s="2"/>
      <c r="H2848" s="2"/>
      <c r="I2848" s="2"/>
      <c r="J2848" s="2"/>
      <c r="K2848" s="2"/>
      <c r="L2848" s="2"/>
    </row>
    <row r="2849" spans="1:12" customFormat="1" ht="16" x14ac:dyDescent="0.2">
      <c r="A2849" t="s">
        <v>344</v>
      </c>
      <c r="B2849" s="2">
        <f>INDEX(Parameters!$B$6:$AL$57,MATCH(Inventories!$B$2828,Parameters!$A$6:$A$57,0),MATCH(Inventories!$A2849,Parameters!$B$4:$AL$4,0))</f>
        <v>0</v>
      </c>
      <c r="C2849" t="s">
        <v>338</v>
      </c>
      <c r="D2849" s="2"/>
      <c r="E2849" s="2"/>
      <c r="F2849" s="2"/>
      <c r="G2849" s="2"/>
      <c r="H2849" s="2"/>
      <c r="I2849" s="2"/>
      <c r="J2849" s="2"/>
      <c r="K2849" s="2"/>
      <c r="L2849" s="2"/>
    </row>
    <row r="2850" spans="1:12" customFormat="1" ht="16" x14ac:dyDescent="0.2">
      <c r="A2850" t="s">
        <v>335</v>
      </c>
      <c r="B2850" s="2">
        <f>INDEX(Parameters!$B$6:$AL$57,MATCH(Inventories!$B$2828,Parameters!$A$6:$A$57,0),MATCH(Inventories!$A2850,Parameters!$B$4:$AL$4,0))</f>
        <v>102</v>
      </c>
      <c r="C2850" t="s">
        <v>338</v>
      </c>
      <c r="D2850" s="2"/>
      <c r="E2850" s="2"/>
      <c r="F2850" s="2"/>
      <c r="G2850" s="2"/>
      <c r="H2850" s="2"/>
      <c r="I2850" s="2"/>
      <c r="J2850" s="2"/>
      <c r="K2850" s="2"/>
      <c r="L2850" s="2"/>
    </row>
    <row r="2851" spans="1:12" customFormat="1" ht="16" x14ac:dyDescent="0.2">
      <c r="A2851" t="s">
        <v>336</v>
      </c>
      <c r="B2851" s="2">
        <f>INDEX(Parameters!$B$6:$AL$57,MATCH(Inventories!$B$2828,Parameters!$A$6:$A$57,0),MATCH(Inventories!$A2851,Parameters!$B$4:$AL$4,0))</f>
        <v>78</v>
      </c>
      <c r="C2851" t="s">
        <v>338</v>
      </c>
      <c r="D2851" s="2"/>
      <c r="E2851" s="2"/>
      <c r="F2851" s="2"/>
      <c r="G2851" s="2"/>
      <c r="H2851" s="2"/>
      <c r="I2851" s="2"/>
      <c r="J2851" s="2"/>
      <c r="K2851" s="2"/>
      <c r="L2851" s="2"/>
    </row>
    <row r="2852" spans="1:12" customFormat="1" ht="16" x14ac:dyDescent="0.2">
      <c r="A2852" t="s">
        <v>337</v>
      </c>
      <c r="B2852" s="2">
        <f>INDEX(Parameters!$B$6:$AL$57,MATCH(Inventories!$B$2828,Parameters!$A$6:$A$57,0),MATCH(Inventories!$A2852,Parameters!$B$4:$AL$4,0))</f>
        <v>117</v>
      </c>
      <c r="C2852" t="s">
        <v>338</v>
      </c>
      <c r="D2852" s="2"/>
      <c r="E2852" s="2"/>
      <c r="F2852" s="2"/>
      <c r="G2852" s="2"/>
      <c r="H2852" s="2"/>
      <c r="I2852" s="2"/>
      <c r="J2852" s="2"/>
      <c r="K2852" s="2"/>
      <c r="L2852" s="2"/>
    </row>
    <row r="2853" spans="1:12" customFormat="1" ht="16" x14ac:dyDescent="0.2">
      <c r="A2853" t="s">
        <v>324</v>
      </c>
      <c r="B2853" s="2">
        <f>INDEX(Parameters!$B$6:$AL$57,MATCH(Inventories!$B$2828,Parameters!$A$6:$A$57,0),MATCH(Inventories!$A2853,Parameters!$B$4:$AL$4,0))</f>
        <v>3</v>
      </c>
      <c r="C2853" t="s">
        <v>317</v>
      </c>
      <c r="D2853" s="2"/>
      <c r="E2853" s="2"/>
      <c r="F2853" s="2"/>
      <c r="G2853" s="2"/>
      <c r="H2853" s="2"/>
      <c r="I2853" s="2"/>
      <c r="J2853" s="2"/>
      <c r="K2853" s="2"/>
      <c r="L2853" s="2"/>
    </row>
    <row r="2854" spans="1:12" customFormat="1" ht="16" x14ac:dyDescent="0.2">
      <c r="A2854" t="s">
        <v>325</v>
      </c>
      <c r="B2854" s="2">
        <f>INDEX(Parameters!$B$6:$AL$57,MATCH(Inventories!$B$2828,Parameters!$A$6:$A$57,0),MATCH(Inventories!$A2854,Parameters!$B$4:$AL$4,0))</f>
        <v>1</v>
      </c>
      <c r="C2854" t="s">
        <v>317</v>
      </c>
      <c r="D2854" s="2"/>
      <c r="E2854" s="2"/>
      <c r="F2854" s="2"/>
      <c r="G2854" s="2"/>
      <c r="H2854" s="2"/>
      <c r="I2854" s="2"/>
      <c r="J2854" s="2"/>
      <c r="K2854" s="2"/>
      <c r="L2854" s="2"/>
    </row>
    <row r="2855" spans="1:12" customFormat="1" ht="16" x14ac:dyDescent="0.2">
      <c r="A2855" t="s">
        <v>326</v>
      </c>
      <c r="B2855" s="2">
        <f>INDEX(Parameters!$B$6:$AL$57,MATCH(Inventories!$B$2828,Parameters!$A$6:$A$57,0),MATCH(Inventories!$A2855,Parameters!$B$4:$AL$4,0))</f>
        <v>4</v>
      </c>
      <c r="C2855" t="s">
        <v>317</v>
      </c>
      <c r="D2855" s="2"/>
      <c r="E2855" s="2"/>
      <c r="F2855" s="2"/>
      <c r="G2855" s="2"/>
      <c r="H2855" s="2"/>
      <c r="I2855" s="2"/>
      <c r="J2855" s="2"/>
      <c r="K2855" s="2"/>
      <c r="L2855" s="2"/>
    </row>
    <row r="2856" spans="1:12" customFormat="1" ht="16" x14ac:dyDescent="0.2">
      <c r="A2856" t="s">
        <v>332</v>
      </c>
      <c r="B2856" s="2">
        <f>INDEX(Parameters!$B$6:$AL$57,MATCH(Inventories!$B$2828,Parameters!$A$6:$A$57,0),MATCH(Inventories!$A2856,Parameters!$B$4:$AL$4,0))</f>
        <v>0</v>
      </c>
      <c r="C2856" t="s">
        <v>8</v>
      </c>
      <c r="D2856" s="2"/>
      <c r="E2856" s="2"/>
      <c r="F2856" s="2"/>
      <c r="G2856" s="2"/>
      <c r="H2856" s="2"/>
      <c r="I2856" s="2"/>
      <c r="J2856" s="2"/>
      <c r="K2856" s="2"/>
      <c r="L2856" s="2"/>
    </row>
    <row r="2857" spans="1:12" customFormat="1" ht="16" x14ac:dyDescent="0.2">
      <c r="A2857" t="s">
        <v>333</v>
      </c>
      <c r="B2857" s="2">
        <f>INDEX(Parameters!$B$6:$AL$57,MATCH(Inventories!$B$2828,Parameters!$A$6:$A$57,0),MATCH(Inventories!$A2857,Parameters!$B$4:$AL$4,0))</f>
        <v>0</v>
      </c>
      <c r="C2857" t="s">
        <v>8</v>
      </c>
      <c r="D2857" s="2"/>
      <c r="E2857" s="2"/>
      <c r="F2857" s="2"/>
      <c r="G2857" s="2"/>
      <c r="H2857" s="2"/>
      <c r="I2857" s="2"/>
      <c r="J2857" s="2"/>
      <c r="K2857" s="2"/>
      <c r="L2857" s="2"/>
    </row>
    <row r="2858" spans="1:12" customFormat="1" ht="16" x14ac:dyDescent="0.2">
      <c r="A2858" t="s">
        <v>334</v>
      </c>
      <c r="B2858" s="2">
        <f>INDEX(Parameters!$B$6:$AL$57,MATCH(Inventories!$B$2828,Parameters!$A$6:$A$57,0),MATCH(Inventories!$A2858,Parameters!$B$4:$AL$4,0))</f>
        <v>0</v>
      </c>
      <c r="C2858" t="s">
        <v>8</v>
      </c>
      <c r="D2858" s="2"/>
      <c r="E2858" s="2"/>
      <c r="F2858" s="2"/>
      <c r="G2858" s="2"/>
      <c r="H2858" s="2"/>
      <c r="I2858" s="2"/>
      <c r="J2858" s="2"/>
      <c r="K2858" s="2"/>
      <c r="L2858" s="2"/>
    </row>
    <row r="2859" spans="1:12" customFormat="1" ht="16" x14ac:dyDescent="0.2">
      <c r="A2859" t="s">
        <v>348</v>
      </c>
      <c r="B2859" s="2">
        <f>INDEX(Parameters!$B$6:$AL$57,MATCH(Inventories!$B$2828,Parameters!$A$6:$A$57,0),MATCH(Inventories!$A2859,Parameters!$B$4:$AL$4,0))</f>
        <v>119</v>
      </c>
      <c r="C2859" t="s">
        <v>314</v>
      </c>
      <c r="D2859" s="2"/>
      <c r="E2859" s="2"/>
      <c r="F2859" s="2"/>
      <c r="G2859" s="2"/>
      <c r="H2859" s="2"/>
      <c r="I2859" s="2"/>
      <c r="J2859" s="2"/>
      <c r="K2859" s="2"/>
      <c r="L2859" s="2"/>
    </row>
    <row r="2860" spans="1:12" customFormat="1" ht="16" x14ac:dyDescent="0.2">
      <c r="A2860" t="s">
        <v>349</v>
      </c>
      <c r="B2860" s="2">
        <f>INDEX(Parameters!$B$6:$AL$57,MATCH(Inventories!$B$2828,Parameters!$A$6:$A$57,0),MATCH(Inventories!$A2860,Parameters!$B$4:$AL$4,0))</f>
        <v>49</v>
      </c>
      <c r="C2860" t="s">
        <v>314</v>
      </c>
      <c r="D2860" s="2"/>
      <c r="E2860" s="12"/>
      <c r="F2860" s="2"/>
      <c r="G2860" s="2"/>
      <c r="H2860" s="2"/>
      <c r="I2860" s="2"/>
      <c r="J2860" s="2"/>
      <c r="K2860" s="2"/>
      <c r="L2860" s="2"/>
    </row>
    <row r="2861" spans="1:12" customFormat="1" ht="16" x14ac:dyDescent="0.2">
      <c r="A2861" t="s">
        <v>350</v>
      </c>
      <c r="B2861" s="2">
        <f>INDEX(Parameters!$B$6:$AL$57,MATCH(Inventories!$B$2828,Parameters!$A$6:$A$57,0),MATCH(Inventories!$A2861,Parameters!$B$4:$AL$4,0))</f>
        <v>151</v>
      </c>
      <c r="C2861" t="s">
        <v>314</v>
      </c>
      <c r="D2861" s="2"/>
      <c r="E2861" s="2"/>
      <c r="F2861" s="2"/>
      <c r="G2861" s="2"/>
      <c r="H2861" s="2"/>
      <c r="I2861" s="2"/>
      <c r="J2861" s="2"/>
      <c r="K2861" s="2"/>
      <c r="L2861" s="2"/>
    </row>
    <row r="2862" spans="1:12" customFormat="1" ht="16" x14ac:dyDescent="0.2">
      <c r="A2862" t="s">
        <v>351</v>
      </c>
      <c r="B2862" s="2">
        <f>INDEX(Parameters!$B$6:$AL$57,MATCH(Inventories!$B$2828,Parameters!$A$6:$A$57,0),MATCH(Inventories!$A2862,Parameters!$B$4:$AL$4,0))</f>
        <v>0</v>
      </c>
      <c r="C2862" t="s">
        <v>8</v>
      </c>
      <c r="D2862" s="2"/>
      <c r="E2862" s="2"/>
      <c r="F2862" s="2"/>
      <c r="G2862" s="2"/>
      <c r="H2862" s="2"/>
      <c r="I2862" s="2"/>
      <c r="J2862" s="2"/>
      <c r="K2862" s="2"/>
      <c r="L2862" s="2"/>
    </row>
    <row r="2863" spans="1:12" customFormat="1" ht="16" x14ac:dyDescent="0.2">
      <c r="A2863" t="s">
        <v>352</v>
      </c>
      <c r="B2863" s="2">
        <f>INDEX(Parameters!$B$6:$AL$57,MATCH(Inventories!$B$2828,Parameters!$A$6:$A$57,0),MATCH(Inventories!$A2863,Parameters!$B$4:$AL$4,0))</f>
        <v>0</v>
      </c>
      <c r="C2863" t="s">
        <v>8</v>
      </c>
      <c r="D2863" s="2"/>
      <c r="E2863" s="2"/>
      <c r="F2863" s="2"/>
      <c r="G2863" s="2"/>
      <c r="H2863" s="2"/>
      <c r="I2863" s="2"/>
      <c r="J2863" s="2"/>
      <c r="K2863" s="2"/>
      <c r="L2863" s="2"/>
    </row>
    <row r="2864" spans="1:12" customFormat="1" ht="16" x14ac:dyDescent="0.2">
      <c r="A2864" t="s">
        <v>353</v>
      </c>
      <c r="B2864" s="2">
        <f>INDEX(Parameters!$B$6:$AL$57,MATCH(Inventories!$B$2828,Parameters!$A$6:$A$57,0),MATCH(Inventories!$A2864,Parameters!$B$4:$AL$4,0))</f>
        <v>0</v>
      </c>
      <c r="C2864" t="s">
        <v>8</v>
      </c>
      <c r="D2864" s="2"/>
      <c r="E2864" s="2"/>
      <c r="F2864" s="2"/>
      <c r="G2864" s="2"/>
      <c r="H2864" s="2"/>
      <c r="I2864" s="2"/>
      <c r="J2864" s="2"/>
      <c r="K2864" s="2"/>
      <c r="L2864" s="2"/>
    </row>
    <row r="2865" spans="1:15" customFormat="1" ht="16" x14ac:dyDescent="0.2">
      <c r="A2865" t="s">
        <v>367</v>
      </c>
      <c r="B2865" s="2">
        <f>INDEX(Parameters!$B$6:$AL$57,MATCH(Inventories!$B$2828,Parameters!$A$6:$A$57,0),MATCH(Inventories!$A2865,Parameters!$B$4:$AL$4,0))</f>
        <v>0</v>
      </c>
      <c r="C2865" t="s">
        <v>338</v>
      </c>
      <c r="D2865" s="2"/>
      <c r="E2865" s="2"/>
      <c r="F2865" s="2"/>
      <c r="G2865" s="2"/>
      <c r="H2865" s="2"/>
      <c r="I2865" s="2"/>
      <c r="J2865" s="2"/>
      <c r="K2865" s="2"/>
      <c r="L2865" s="2"/>
    </row>
    <row r="2866" spans="1:15" customFormat="1" ht="16" x14ac:dyDescent="0.2">
      <c r="A2866" t="s">
        <v>368</v>
      </c>
      <c r="B2866" s="2">
        <f>INDEX(Parameters!$B$6:$AL$57,MATCH(Inventories!$B$2828,Parameters!$A$6:$A$57,0),MATCH(Inventories!$A2866,Parameters!$B$4:$AL$4,0))</f>
        <v>3</v>
      </c>
      <c r="C2866" t="s">
        <v>338</v>
      </c>
      <c r="D2866" s="2"/>
      <c r="E2866" s="2"/>
      <c r="F2866" s="2"/>
      <c r="G2866" s="2"/>
      <c r="H2866" s="2"/>
      <c r="I2866" s="2"/>
      <c r="J2866" s="2"/>
      <c r="K2866" s="2"/>
      <c r="L2866" s="2"/>
    </row>
    <row r="2867" spans="1:15" customFormat="1" ht="16" x14ac:dyDescent="0.2">
      <c r="A2867" t="s">
        <v>369</v>
      </c>
      <c r="B2867" s="2">
        <f>INDEX(Parameters!$B$6:$AL$57,MATCH(Inventories!$B$2828,Parameters!$A$6:$A$57,0),MATCH(Inventories!$A2867,Parameters!$B$4:$AL$4,0))</f>
        <v>4</v>
      </c>
      <c r="C2867" t="s">
        <v>338</v>
      </c>
      <c r="D2867" s="2"/>
      <c r="E2867" s="2"/>
      <c r="F2867" s="2"/>
      <c r="G2867" s="2"/>
      <c r="H2867" s="2"/>
      <c r="I2867" s="2"/>
      <c r="J2867" s="2"/>
      <c r="K2867" s="2"/>
      <c r="L2867" s="2"/>
    </row>
    <row r="2868" spans="1:15" customFormat="1" ht="16" x14ac:dyDescent="0.2">
      <c r="A2868" t="s">
        <v>370</v>
      </c>
      <c r="B2868" s="2">
        <f>INDEX(Parameters!$B$6:$AL$57,MATCH(Inventories!$B$2828,Parameters!$A$6:$A$57,0),MATCH(Inventories!$A2868,Parameters!$B$4:$AL$4,0))</f>
        <v>0</v>
      </c>
      <c r="C2868" t="s">
        <v>338</v>
      </c>
      <c r="D2868" s="2"/>
      <c r="E2868" s="2"/>
      <c r="F2868" s="2"/>
      <c r="G2868" s="2"/>
      <c r="H2868" s="2"/>
      <c r="I2868" s="2"/>
      <c r="J2868" s="2"/>
      <c r="K2868" s="2"/>
      <c r="L2868" s="2"/>
    </row>
    <row r="2869" spans="1:15" customFormat="1" ht="16" x14ac:dyDescent="0.2">
      <c r="A2869" t="s">
        <v>371</v>
      </c>
      <c r="B2869" s="2">
        <f>INDEX(Parameters!$B$6:$AL$57,MATCH(Inventories!$B$2828,Parameters!$A$6:$A$57,0),MATCH(Inventories!$A2869,Parameters!$B$4:$AL$4,0))</f>
        <v>8</v>
      </c>
      <c r="C2869" t="s">
        <v>338</v>
      </c>
      <c r="D2869" s="2"/>
      <c r="E2869" s="2"/>
      <c r="F2869" s="2"/>
      <c r="G2869" s="2"/>
      <c r="H2869" s="2"/>
      <c r="I2869" s="2"/>
      <c r="J2869" s="2"/>
      <c r="K2869" s="2"/>
      <c r="L2869" s="2"/>
    </row>
    <row r="2870" spans="1:15" customFormat="1" ht="16" x14ac:dyDescent="0.2">
      <c r="A2870" t="s">
        <v>346</v>
      </c>
      <c r="B2870" s="12">
        <f>INDEX(Parameters!$B$6:$AL$57,MATCH(Inventories!$B$2828,Parameters!$A$6:$A$57,0),MATCH(Inventories!$A2870,Parameters!$B$4:$AL$4,0))</f>
        <v>0</v>
      </c>
      <c r="C2870" t="s">
        <v>347</v>
      </c>
      <c r="D2870" s="2"/>
      <c r="E2870" s="2"/>
      <c r="F2870" s="2"/>
      <c r="G2870" s="2"/>
      <c r="H2870" s="2"/>
      <c r="I2870" s="2"/>
      <c r="J2870" s="2"/>
      <c r="K2870" s="2"/>
      <c r="L2870" s="2"/>
    </row>
    <row r="2871" spans="1:15" customFormat="1" ht="16" x14ac:dyDescent="0.2">
      <c r="A2871" t="s">
        <v>345</v>
      </c>
      <c r="B2871" s="12">
        <f>INDEX(Parameters!$B$6:$AL$57,MATCH(Inventories!$B$2828,Parameters!$A$6:$A$57,0),MATCH(Inventories!$A2871,Parameters!$B$4:$AL$4,0))</f>
        <v>0</v>
      </c>
      <c r="C2871" t="s">
        <v>347</v>
      </c>
      <c r="D2871" s="2"/>
      <c r="E2871" s="2"/>
      <c r="F2871" s="2"/>
      <c r="G2871" s="2"/>
      <c r="H2871" s="2"/>
      <c r="I2871" s="2"/>
      <c r="J2871" s="2"/>
      <c r="K2871" s="2"/>
      <c r="L2871" s="2"/>
    </row>
    <row r="2872" spans="1:15" customFormat="1" ht="16" x14ac:dyDescent="0.2">
      <c r="A2872" s="1" t="s">
        <v>10</v>
      </c>
      <c r="B2872" s="2"/>
      <c r="C2872" s="2"/>
      <c r="D2872" s="2"/>
      <c r="E2872" s="2"/>
      <c r="F2872" s="2"/>
      <c r="G2872" s="2"/>
      <c r="H2872" s="2"/>
      <c r="I2872" s="2"/>
      <c r="J2872" s="2"/>
      <c r="K2872" s="2"/>
      <c r="L2872" s="2"/>
    </row>
    <row r="2873" spans="1:15" x14ac:dyDescent="0.2">
      <c r="A2873" s="17" t="s">
        <v>11</v>
      </c>
      <c r="B2873" s="17" t="s">
        <v>12</v>
      </c>
      <c r="C2873" s="17" t="s">
        <v>3</v>
      </c>
      <c r="D2873" s="17" t="s">
        <v>13</v>
      </c>
      <c r="E2873" s="17" t="s">
        <v>8</v>
      </c>
      <c r="F2873" s="17" t="s">
        <v>6</v>
      </c>
      <c r="G2873" s="17" t="s">
        <v>5</v>
      </c>
      <c r="H2873" s="17" t="s">
        <v>153</v>
      </c>
      <c r="I2873" s="17" t="s">
        <v>181</v>
      </c>
      <c r="J2873" s="17" t="s">
        <v>182</v>
      </c>
      <c r="K2873" s="17" t="s">
        <v>183</v>
      </c>
      <c r="L2873" s="17" t="s">
        <v>184</v>
      </c>
    </row>
    <row r="2874" spans="1:15" customFormat="1" ht="16" x14ac:dyDescent="0.2">
      <c r="A2874" s="2" t="str">
        <f>B2828</f>
        <v>hydrogen, used in a fuel cell in a passenger car</v>
      </c>
      <c r="B2874" s="2">
        <v>1</v>
      </c>
      <c r="C2874" s="2" t="str">
        <f>B2829</f>
        <v>RER</v>
      </c>
      <c r="D2874" s="2"/>
      <c r="E2874" s="2" t="str">
        <f>B2834</f>
        <v>megajoule</v>
      </c>
      <c r="F2874" s="2" t="s">
        <v>19</v>
      </c>
      <c r="G2874" s="2" t="str">
        <f>B2831</f>
        <v>heat</v>
      </c>
      <c r="H2874" s="2"/>
      <c r="I2874" s="2"/>
      <c r="K2874" s="2"/>
      <c r="L2874" s="2"/>
    </row>
    <row r="2875" spans="1:15" s="4" customFormat="1" ht="16" x14ac:dyDescent="0.2">
      <c r="A2875" s="2" t="s">
        <v>160</v>
      </c>
      <c r="B2875" s="11">
        <f>1/120</f>
        <v>8.3333333333333332E-3</v>
      </c>
      <c r="C2875" s="4" t="s">
        <v>18</v>
      </c>
      <c r="E2875" s="4" t="s">
        <v>9</v>
      </c>
      <c r="F2875" s="4" t="s">
        <v>23</v>
      </c>
      <c r="G2875" s="2" t="s">
        <v>161</v>
      </c>
      <c r="L2875" s="6"/>
      <c r="M2875"/>
      <c r="O2875" s="5"/>
    </row>
    <row r="2876" spans="1:15" customFormat="1" ht="16" x14ac:dyDescent="0.2">
      <c r="A2876" t="s">
        <v>147</v>
      </c>
      <c r="B2876" s="16">
        <f>(B2844/B2838)/(B2841/1000)</f>
        <v>3.728813559322034E-4</v>
      </c>
      <c r="C2876" t="s">
        <v>114</v>
      </c>
      <c r="E2876" t="s">
        <v>9</v>
      </c>
      <c r="F2876" t="s">
        <v>23</v>
      </c>
      <c r="G2876" t="s">
        <v>148</v>
      </c>
      <c r="H2876" s="2"/>
      <c r="I2876">
        <v>5</v>
      </c>
      <c r="J2876">
        <f>B2876</f>
        <v>3.728813559322034E-4</v>
      </c>
      <c r="K2876" s="3">
        <f>(B2845/B2840)/(B2843/1000)</f>
        <v>1.1566265060240965E-4</v>
      </c>
      <c r="L2876" s="3">
        <f>(B2846/B2839)/(B2842/1000)</f>
        <v>7.430555555555555E-4</v>
      </c>
    </row>
    <row r="2877" spans="1:15" customFormat="1" ht="16" x14ac:dyDescent="0.2">
      <c r="A2877" s="14" t="s">
        <v>113</v>
      </c>
      <c r="B2877" s="16">
        <f>(B2859/B2838)/(B2841/1000)</f>
        <v>5.0423728813559323E-4</v>
      </c>
      <c r="C2877" t="s">
        <v>114</v>
      </c>
      <c r="E2877" t="s">
        <v>8</v>
      </c>
      <c r="F2877" t="s">
        <v>23</v>
      </c>
      <c r="G2877" t="s">
        <v>115</v>
      </c>
      <c r="H2877" s="2"/>
      <c r="I2877" s="15">
        <v>5</v>
      </c>
      <c r="J2877">
        <f>B2877</f>
        <v>5.0423728813559323E-4</v>
      </c>
      <c r="K2877" s="16">
        <f>(B2860/B2840)/(B2843/1000)</f>
        <v>1.180722891566265E-4</v>
      </c>
      <c r="L2877" s="16">
        <f>(B2861/B2839)/(B2842/1000)</f>
        <v>1.0486111111111111E-3</v>
      </c>
    </row>
    <row r="2878" spans="1:15" customFormat="1" ht="16" x14ac:dyDescent="0.2">
      <c r="A2878" t="s">
        <v>196</v>
      </c>
      <c r="B2878" s="16">
        <f>(B2850/B2838)/(B2841/1000)</f>
        <v>4.3220338983050851E-4</v>
      </c>
      <c r="C2878" t="s">
        <v>18</v>
      </c>
      <c r="E2878" t="s">
        <v>9</v>
      </c>
      <c r="F2878" t="s">
        <v>23</v>
      </c>
      <c r="G2878" t="s">
        <v>197</v>
      </c>
      <c r="H2878" s="2"/>
      <c r="I2878">
        <v>5</v>
      </c>
      <c r="J2878">
        <f>B2878</f>
        <v>4.3220338983050851E-4</v>
      </c>
      <c r="K2878" s="16">
        <f>(B2851/B2840)/(B2843/1000)</f>
        <v>1.8795180722891566E-4</v>
      </c>
      <c r="L2878" s="16">
        <f>(B2852/B2839)/(B2842/1000)</f>
        <v>8.1249999999999996E-4</v>
      </c>
    </row>
    <row r="2879" spans="1:15" customFormat="1" ht="16" x14ac:dyDescent="0.2">
      <c r="A2879" t="s">
        <v>191</v>
      </c>
      <c r="B2879" s="16">
        <f>(B2853/B2838)/(B2841/1000)</f>
        <v>1.2711864406779663E-5</v>
      </c>
      <c r="C2879" s="2" t="s">
        <v>114</v>
      </c>
      <c r="E2879" t="s">
        <v>142</v>
      </c>
      <c r="F2879" t="s">
        <v>23</v>
      </c>
      <c r="G2879" t="s">
        <v>192</v>
      </c>
      <c r="H2879" s="2"/>
      <c r="I2879">
        <v>5</v>
      </c>
      <c r="J2879">
        <f>B2879</f>
        <v>1.2711864406779663E-5</v>
      </c>
      <c r="K2879" s="16">
        <f>(B2854/B2840)/(B2843/1000)</f>
        <v>2.4096385542168676E-6</v>
      </c>
      <c r="L2879" s="16">
        <f>(B2855/B2839)/(B2842/1000)</f>
        <v>2.7777777777777779E-5</v>
      </c>
    </row>
    <row r="2880" spans="1:15" customFormat="1" ht="16" x14ac:dyDescent="0.2">
      <c r="A2880" t="s">
        <v>185</v>
      </c>
      <c r="B2880" s="16">
        <f>(B2867/B2838)/(B2841/1000)</f>
        <v>1.6949152542372885E-5</v>
      </c>
      <c r="C2880" t="s">
        <v>114</v>
      </c>
      <c r="E2880" t="s">
        <v>9</v>
      </c>
      <c r="F2880" t="s">
        <v>23</v>
      </c>
      <c r="G2880" t="s">
        <v>186</v>
      </c>
      <c r="H2880" s="2"/>
    </row>
    <row r="2881" spans="1:15" customFormat="1" ht="16" x14ac:dyDescent="0.2">
      <c r="A2881" t="s">
        <v>187</v>
      </c>
      <c r="B2881" s="16">
        <f>(B2869/B2838)/(B2841/1000)</f>
        <v>3.3898305084745769E-5</v>
      </c>
      <c r="C2881" t="s">
        <v>114</v>
      </c>
      <c r="E2881" t="s">
        <v>9</v>
      </c>
      <c r="F2881" t="s">
        <v>23</v>
      </c>
      <c r="G2881" t="s">
        <v>188</v>
      </c>
      <c r="H2881" s="2"/>
    </row>
    <row r="2882" spans="1:15" customFormat="1" ht="16" x14ac:dyDescent="0.2">
      <c r="A2882" t="s">
        <v>189</v>
      </c>
      <c r="B2882" s="16">
        <f>(B2866/B2838)/(B2841/1000)</f>
        <v>1.2711864406779663E-5</v>
      </c>
      <c r="C2882" t="s">
        <v>114</v>
      </c>
      <c r="E2882" t="s">
        <v>9</v>
      </c>
      <c r="F2882" t="s">
        <v>23</v>
      </c>
      <c r="G2882" t="s">
        <v>190</v>
      </c>
      <c r="H2882" s="2"/>
    </row>
    <row r="2883" spans="1:15" s="4" customFormat="1" ht="16" x14ac:dyDescent="0.2">
      <c r="A2883" s="2" t="s">
        <v>119</v>
      </c>
      <c r="B2883" s="7">
        <f>0.56%*B2875</f>
        <v>4.6666666666666672E-5</v>
      </c>
      <c r="D2883" s="4" t="s">
        <v>117</v>
      </c>
      <c r="E2883" s="4" t="s">
        <v>9</v>
      </c>
      <c r="F2883" s="2" t="s">
        <v>15</v>
      </c>
      <c r="L2883" s="6"/>
      <c r="M2883"/>
      <c r="O2883" s="5"/>
    </row>
    <row r="2884" spans="1:15" s="4" customFormat="1" ht="16" x14ac:dyDescent="0.2">
      <c r="A2884" s="2" t="s">
        <v>98</v>
      </c>
      <c r="B2884" s="7">
        <f>B2875*9/1000</f>
        <v>7.4999999999999993E-5</v>
      </c>
      <c r="D2884" s="4" t="s">
        <v>117</v>
      </c>
      <c r="E2884" s="2" t="s">
        <v>94</v>
      </c>
      <c r="F2884" s="2" t="s">
        <v>15</v>
      </c>
      <c r="M2884"/>
      <c r="O2884" s="5"/>
    </row>
    <row r="2885" spans="1:15" customFormat="1" ht="16" x14ac:dyDescent="0.2">
      <c r="B2885" s="3"/>
      <c r="D2885" s="2"/>
      <c r="L2885" s="2"/>
    </row>
    <row r="2886" spans="1:15" x14ac:dyDescent="0.2">
      <c r="A2886" s="17" t="s">
        <v>2</v>
      </c>
      <c r="B2886" s="17" t="s">
        <v>91</v>
      </c>
    </row>
    <row r="2887" spans="1:15" customFormat="1" ht="16" x14ac:dyDescent="0.2">
      <c r="A2887" s="2" t="s">
        <v>3</v>
      </c>
      <c r="B2887" s="2" t="s">
        <v>18</v>
      </c>
      <c r="C2887" s="2"/>
      <c r="D2887" s="2"/>
      <c r="E2887" s="2"/>
      <c r="F2887" s="2"/>
      <c r="G2887" s="2"/>
      <c r="H2887" s="2"/>
      <c r="I2887" s="2"/>
      <c r="J2887" s="2"/>
      <c r="K2887" s="2"/>
      <c r="L2887" s="2"/>
    </row>
    <row r="2888" spans="1:15" customFormat="1" ht="16" x14ac:dyDescent="0.2">
      <c r="A2888" s="2" t="s">
        <v>4</v>
      </c>
      <c r="B2888" s="2">
        <v>1</v>
      </c>
      <c r="C2888" s="2"/>
      <c r="D2888" s="2"/>
      <c r="E2888" s="2"/>
      <c r="F2888" s="2"/>
      <c r="G2888" s="2"/>
      <c r="H2888" s="2"/>
      <c r="I2888" s="2"/>
      <c r="J2888" s="2"/>
      <c r="K2888" s="2"/>
      <c r="L2888" s="2"/>
    </row>
    <row r="2889" spans="1:15" customFormat="1" ht="16" x14ac:dyDescent="0.2">
      <c r="A2889" s="2" t="s">
        <v>5</v>
      </c>
      <c r="B2889" s="2" t="s">
        <v>1</v>
      </c>
      <c r="C2889" s="2"/>
      <c r="D2889" s="2"/>
      <c r="E2889" s="2"/>
      <c r="F2889" s="2"/>
      <c r="G2889" s="2"/>
      <c r="H2889" s="2"/>
      <c r="I2889" s="2"/>
      <c r="J2889" s="2"/>
    </row>
    <row r="2890" spans="1:15" customFormat="1" ht="16" x14ac:dyDescent="0.2">
      <c r="A2890" s="2" t="s">
        <v>6</v>
      </c>
      <c r="B2890" s="2" t="s">
        <v>7</v>
      </c>
      <c r="C2890" s="2"/>
      <c r="D2890" s="2"/>
      <c r="E2890" s="2"/>
      <c r="F2890" s="2"/>
      <c r="G2890" s="2"/>
      <c r="H2890" s="2"/>
      <c r="I2890" s="2"/>
      <c r="J2890" s="2"/>
      <c r="K2890" s="2"/>
      <c r="L2890" s="2"/>
    </row>
    <row r="2891" spans="1:15" customFormat="1" ht="16" x14ac:dyDescent="0.2">
      <c r="A2891" s="2" t="s">
        <v>8</v>
      </c>
      <c r="B2891" s="2" t="s">
        <v>17</v>
      </c>
      <c r="C2891" s="2"/>
      <c r="D2891" s="2"/>
      <c r="E2891" s="2"/>
      <c r="F2891" s="2"/>
      <c r="G2891" s="2"/>
      <c r="H2891" s="2"/>
      <c r="I2891" s="2"/>
      <c r="J2891" s="2"/>
      <c r="K2891" s="2"/>
      <c r="L2891" s="2"/>
    </row>
    <row r="2892" spans="1:15" customFormat="1" ht="16" x14ac:dyDescent="0.2">
      <c r="A2892" t="s">
        <v>354</v>
      </c>
      <c r="B2892" s="2">
        <f>INDEX(Parameters!$B$6:$AL$57,MATCH(Inventories!$B$2886,Parameters!$A$6:$A$57,0),MATCH(Inventories!$A2892,Parameters!$B$4:$AL$4,0))</f>
        <v>126</v>
      </c>
      <c r="C2892" t="s">
        <v>314</v>
      </c>
      <c r="D2892" s="2"/>
      <c r="E2892" s="2"/>
      <c r="F2892" s="2"/>
      <c r="G2892" s="2"/>
      <c r="H2892" s="2"/>
      <c r="I2892" s="2"/>
      <c r="J2892" s="2"/>
      <c r="K2892" s="2"/>
      <c r="L2892" s="2"/>
    </row>
    <row r="2893" spans="1:15" customFormat="1" ht="16" x14ac:dyDescent="0.2">
      <c r="A2893" t="s">
        <v>355</v>
      </c>
      <c r="B2893" s="2">
        <f>INDEX(Parameters!$B$6:$AL$57,MATCH(Inventories!$B$2886,Parameters!$A$6:$A$57,0),MATCH(Inventories!$A2893,Parameters!$B$4:$AL$4,0))</f>
        <v>55</v>
      </c>
      <c r="C2893" t="s">
        <v>314</v>
      </c>
      <c r="D2893" s="2"/>
      <c r="E2893" s="2"/>
      <c r="F2893" s="2"/>
      <c r="G2893" s="2"/>
      <c r="H2893" s="2"/>
      <c r="I2893" s="2"/>
      <c r="J2893" s="2"/>
      <c r="K2893" s="2"/>
      <c r="L2893" s="2"/>
    </row>
    <row r="2894" spans="1:15" customFormat="1" ht="16" x14ac:dyDescent="0.2">
      <c r="A2894" t="s">
        <v>356</v>
      </c>
      <c r="B2894" s="2">
        <f>INDEX(Parameters!$B$6:$AL$57,MATCH(Inventories!$B$2886,Parameters!$A$6:$A$57,0),MATCH(Inventories!$A2894,Parameters!$B$4:$AL$4,0))</f>
        <v>160</v>
      </c>
      <c r="C2894" t="s">
        <v>314</v>
      </c>
      <c r="D2894" s="2"/>
      <c r="E2894" s="2"/>
      <c r="F2894" s="2"/>
      <c r="G2894" s="2"/>
      <c r="H2894" s="2"/>
      <c r="I2894" s="2"/>
      <c r="J2894" s="2"/>
      <c r="K2894" s="2"/>
      <c r="L2894" s="2"/>
    </row>
    <row r="2895" spans="1:15" customFormat="1" ht="16" x14ac:dyDescent="0.2">
      <c r="A2895" t="s">
        <v>318</v>
      </c>
      <c r="B2895" s="24">
        <f>INDEX(Parameters!$B$6:$AL$57,MATCH(Inventories!$B$2886,Parameters!$A$6:$A$57,0),MATCH(Inventories!$A2895,Parameters!$B$4:$AL$4,0))</f>
        <v>200000</v>
      </c>
      <c r="C2895" t="s">
        <v>315</v>
      </c>
      <c r="D2895" s="2"/>
      <c r="E2895" s="2"/>
      <c r="F2895" s="2"/>
      <c r="G2895" s="2"/>
      <c r="H2895" s="2"/>
      <c r="I2895" s="2"/>
      <c r="J2895" s="2"/>
      <c r="K2895" s="2"/>
      <c r="L2895" s="2"/>
    </row>
    <row r="2896" spans="1:15" customFormat="1" ht="16" x14ac:dyDescent="0.2">
      <c r="A2896" t="s">
        <v>319</v>
      </c>
      <c r="B2896" s="24">
        <f>INDEX(Parameters!$B$6:$AL$57,MATCH(Inventories!$B$2886,Parameters!$A$6:$A$57,0),MATCH(Inventories!$A2896,Parameters!$B$4:$AL$4,0))</f>
        <v>160000</v>
      </c>
      <c r="C2896" t="s">
        <v>315</v>
      </c>
      <c r="D2896" s="2"/>
      <c r="E2896" s="2"/>
      <c r="F2896" s="2"/>
      <c r="G2896" s="2"/>
      <c r="H2896" s="2"/>
      <c r="I2896" s="2"/>
      <c r="J2896" s="2"/>
      <c r="K2896" s="2"/>
      <c r="L2896" s="2"/>
    </row>
    <row r="2897" spans="1:12" customFormat="1" ht="16" x14ac:dyDescent="0.2">
      <c r="A2897" t="s">
        <v>320</v>
      </c>
      <c r="B2897" s="24">
        <f>INDEX(Parameters!$B$6:$AL$57,MATCH(Inventories!$B$2886,Parameters!$A$6:$A$57,0),MATCH(Inventories!$A2897,Parameters!$B$4:$AL$4,0))</f>
        <v>250000</v>
      </c>
      <c r="C2897" t="s">
        <v>315</v>
      </c>
      <c r="D2897" s="2"/>
      <c r="E2897" s="2"/>
      <c r="F2897" s="2"/>
      <c r="G2897" s="2"/>
      <c r="H2897" s="2"/>
      <c r="I2897" s="2"/>
      <c r="J2897" s="2"/>
      <c r="K2897" s="2"/>
      <c r="L2897" s="2"/>
    </row>
    <row r="2898" spans="1:12" customFormat="1" ht="16" x14ac:dyDescent="0.2">
      <c r="A2898" t="s">
        <v>321</v>
      </c>
      <c r="B2898" s="2">
        <f>INDEX(Parameters!$B$6:$AL$57,MATCH(Inventories!$B$2886,Parameters!$A$6:$A$57,0),MATCH(Inventories!$A2898,Parameters!$B$4:$AL$4,0))</f>
        <v>2540</v>
      </c>
      <c r="C2898" t="s">
        <v>316</v>
      </c>
      <c r="D2898" s="2"/>
      <c r="E2898" s="2"/>
      <c r="F2898" s="2"/>
      <c r="G2898" s="2"/>
      <c r="H2898" s="2"/>
      <c r="I2898" s="2"/>
      <c r="J2898" s="2"/>
      <c r="K2898" s="2"/>
      <c r="L2898" s="2"/>
    </row>
    <row r="2899" spans="1:12" customFormat="1" ht="16" x14ac:dyDescent="0.2">
      <c r="A2899" t="s">
        <v>322</v>
      </c>
      <c r="B2899" s="2">
        <f>INDEX(Parameters!$B$6:$AL$57,MATCH(Inventories!$B$2886,Parameters!$A$6:$A$57,0),MATCH(Inventories!$A2899,Parameters!$B$4:$AL$4,0))</f>
        <v>1660</v>
      </c>
      <c r="C2899" t="s">
        <v>316</v>
      </c>
      <c r="D2899" s="2"/>
      <c r="E2899" s="2"/>
      <c r="F2899" s="2"/>
      <c r="G2899" s="2"/>
      <c r="H2899" s="2"/>
      <c r="I2899" s="2"/>
      <c r="J2899" s="2"/>
      <c r="K2899" s="2"/>
      <c r="L2899" s="2"/>
    </row>
    <row r="2900" spans="1:12" customFormat="1" ht="16" x14ac:dyDescent="0.2">
      <c r="A2900" t="s">
        <v>323</v>
      </c>
      <c r="B2900" s="2">
        <f>INDEX(Parameters!$B$6:$AL$57,MATCH(Inventories!$B$2886,Parameters!$A$6:$A$57,0),MATCH(Inventories!$A2900,Parameters!$B$4:$AL$4,0))</f>
        <v>3020</v>
      </c>
      <c r="C2900" t="s">
        <v>316</v>
      </c>
      <c r="D2900" s="2"/>
      <c r="E2900" s="2"/>
      <c r="F2900" s="2"/>
      <c r="G2900" s="2"/>
      <c r="H2900" s="2"/>
      <c r="I2900" s="2"/>
      <c r="J2900" s="2"/>
      <c r="K2900" s="2"/>
      <c r="L2900" s="2"/>
    </row>
    <row r="2901" spans="1:12" customFormat="1" ht="16" x14ac:dyDescent="0.2">
      <c r="A2901" t="s">
        <v>339</v>
      </c>
      <c r="B2901" s="2">
        <f>INDEX(Parameters!$B$6:$AL$57,MATCH(Inventories!$B$2886,Parameters!$A$6:$A$57,0),MATCH(Inventories!$A2901,Parameters!$B$4:$AL$4,0))</f>
        <v>0</v>
      </c>
      <c r="C2901" t="s">
        <v>338</v>
      </c>
      <c r="D2901" s="2"/>
      <c r="E2901" s="2"/>
      <c r="F2901" s="2"/>
      <c r="G2901" s="2"/>
      <c r="H2901" s="2"/>
      <c r="I2901" s="2"/>
      <c r="J2901" s="2"/>
      <c r="K2901" s="2"/>
      <c r="L2901" s="2"/>
    </row>
    <row r="2902" spans="1:12" customFormat="1" ht="16" x14ac:dyDescent="0.2">
      <c r="A2902" t="s">
        <v>340</v>
      </c>
      <c r="B2902" s="2">
        <f>INDEX(Parameters!$B$6:$AL$57,MATCH(Inventories!$B$2886,Parameters!$A$6:$A$57,0),MATCH(Inventories!$A2902,Parameters!$B$4:$AL$4,0))</f>
        <v>0</v>
      </c>
      <c r="C2902" t="s">
        <v>338</v>
      </c>
      <c r="D2902" s="2"/>
      <c r="E2902" s="2"/>
      <c r="F2902" s="2"/>
      <c r="G2902" s="2"/>
      <c r="H2902" s="2"/>
      <c r="I2902" s="2"/>
      <c r="J2902" s="2"/>
      <c r="K2902" s="2"/>
      <c r="L2902" s="2"/>
    </row>
    <row r="2903" spans="1:12" customFormat="1" ht="16" x14ac:dyDescent="0.2">
      <c r="A2903" t="s">
        <v>341</v>
      </c>
      <c r="B2903" s="2">
        <f>INDEX(Parameters!$B$6:$AL$57,MATCH(Inventories!$B$2886,Parameters!$A$6:$A$57,0),MATCH(Inventories!$A2903,Parameters!$B$4:$AL$4,0))</f>
        <v>0</v>
      </c>
      <c r="C2903" t="s">
        <v>338</v>
      </c>
      <c r="D2903" s="2"/>
      <c r="E2903" s="2"/>
      <c r="F2903" s="2"/>
      <c r="G2903" s="2"/>
      <c r="H2903" s="2"/>
      <c r="I2903" s="2"/>
      <c r="J2903" s="2"/>
      <c r="K2903" s="2"/>
      <c r="L2903" s="2"/>
    </row>
    <row r="2904" spans="1:12" customFormat="1" ht="16" x14ac:dyDescent="0.2">
      <c r="A2904" t="s">
        <v>342</v>
      </c>
      <c r="B2904" s="2">
        <f>INDEX(Parameters!$B$6:$AL$57,MATCH(Inventories!$B$2886,Parameters!$A$6:$A$57,0),MATCH(Inventories!$A2904,Parameters!$B$4:$AL$4,0))</f>
        <v>145</v>
      </c>
      <c r="C2904" t="s">
        <v>338</v>
      </c>
      <c r="D2904" s="2"/>
      <c r="E2904" s="2"/>
      <c r="F2904" s="2"/>
      <c r="G2904" s="2"/>
      <c r="H2904" s="2"/>
      <c r="I2904" s="2"/>
      <c r="J2904" s="2"/>
      <c r="K2904" s="2"/>
      <c r="L2904" s="2"/>
    </row>
    <row r="2905" spans="1:12" customFormat="1" ht="16" x14ac:dyDescent="0.2">
      <c r="A2905" t="s">
        <v>343</v>
      </c>
      <c r="B2905" s="2">
        <f>INDEX(Parameters!$B$6:$AL$57,MATCH(Inventories!$B$2886,Parameters!$A$6:$A$57,0),MATCH(Inventories!$A2905,Parameters!$B$4:$AL$4,0))</f>
        <v>96</v>
      </c>
      <c r="C2905" t="s">
        <v>338</v>
      </c>
      <c r="D2905" s="2"/>
      <c r="E2905" s="2"/>
      <c r="F2905" s="2"/>
      <c r="G2905" s="2"/>
      <c r="H2905" s="2"/>
      <c r="I2905" s="2"/>
      <c r="J2905" s="2"/>
      <c r="K2905" s="2"/>
      <c r="L2905" s="2"/>
    </row>
    <row r="2906" spans="1:12" customFormat="1" ht="16" x14ac:dyDescent="0.2">
      <c r="A2906" t="s">
        <v>344</v>
      </c>
      <c r="B2906" s="2">
        <f>INDEX(Parameters!$B$6:$AL$57,MATCH(Inventories!$B$2886,Parameters!$A$6:$A$57,0),MATCH(Inventories!$A2906,Parameters!$B$4:$AL$4,0))</f>
        <v>169</v>
      </c>
      <c r="C2906" t="s">
        <v>338</v>
      </c>
      <c r="D2906" s="2"/>
      <c r="E2906" s="2"/>
      <c r="F2906" s="2"/>
      <c r="G2906" s="2"/>
      <c r="H2906" s="2"/>
      <c r="I2906" s="2"/>
      <c r="J2906" s="2"/>
      <c r="K2906" s="2"/>
      <c r="L2906" s="2"/>
    </row>
    <row r="2907" spans="1:12" customFormat="1" ht="16" x14ac:dyDescent="0.2">
      <c r="A2907" t="s">
        <v>335</v>
      </c>
      <c r="B2907" s="2">
        <f>INDEX(Parameters!$B$6:$AL$57,MATCH(Inventories!$B$2886,Parameters!$A$6:$A$57,0),MATCH(Inventories!$A2907,Parameters!$B$4:$AL$4,0))</f>
        <v>75</v>
      </c>
      <c r="C2907" t="s">
        <v>338</v>
      </c>
      <c r="D2907" s="2"/>
      <c r="E2907" s="2"/>
      <c r="F2907" s="2"/>
      <c r="G2907" s="2"/>
      <c r="H2907" s="2"/>
      <c r="I2907" s="2"/>
      <c r="J2907" s="2"/>
      <c r="K2907" s="2"/>
      <c r="L2907" s="2"/>
    </row>
    <row r="2908" spans="1:12" customFormat="1" ht="16" x14ac:dyDescent="0.2">
      <c r="A2908" t="s">
        <v>336</v>
      </c>
      <c r="B2908" s="2">
        <f>INDEX(Parameters!$B$6:$AL$57,MATCH(Inventories!$B$2886,Parameters!$A$6:$A$57,0),MATCH(Inventories!$A2908,Parameters!$B$4:$AL$4,0))</f>
        <v>57</v>
      </c>
      <c r="C2908" t="s">
        <v>338</v>
      </c>
      <c r="D2908" s="2"/>
      <c r="E2908" s="2"/>
      <c r="F2908" s="2"/>
      <c r="G2908" s="2"/>
      <c r="H2908" s="2"/>
      <c r="I2908" s="2"/>
      <c r="J2908" s="2"/>
      <c r="K2908" s="2"/>
      <c r="L2908" s="2"/>
    </row>
    <row r="2909" spans="1:12" customFormat="1" ht="16" x14ac:dyDescent="0.2">
      <c r="A2909" t="s">
        <v>337</v>
      </c>
      <c r="B2909" s="2">
        <f>INDEX(Parameters!$B$6:$AL$57,MATCH(Inventories!$B$2886,Parameters!$A$6:$A$57,0),MATCH(Inventories!$A2909,Parameters!$B$4:$AL$4,0))</f>
        <v>89</v>
      </c>
      <c r="C2909" t="s">
        <v>338</v>
      </c>
      <c r="D2909" s="2"/>
      <c r="E2909" s="2"/>
      <c r="F2909" s="2"/>
      <c r="G2909" s="2"/>
      <c r="H2909" s="2"/>
      <c r="I2909" s="2"/>
      <c r="J2909" s="2"/>
      <c r="K2909" s="2"/>
      <c r="L2909" s="2"/>
    </row>
    <row r="2910" spans="1:12" customFormat="1" ht="16" x14ac:dyDescent="0.2">
      <c r="A2910" t="s">
        <v>324</v>
      </c>
      <c r="B2910" s="2">
        <f>INDEX(Parameters!$B$6:$AL$57,MATCH(Inventories!$B$2886,Parameters!$A$6:$A$57,0),MATCH(Inventories!$A2910,Parameters!$B$4:$AL$4,0))</f>
        <v>0</v>
      </c>
      <c r="C2910" t="s">
        <v>317</v>
      </c>
      <c r="D2910" s="2"/>
      <c r="E2910" s="2"/>
      <c r="F2910" s="2"/>
      <c r="G2910" s="2"/>
      <c r="H2910" s="2"/>
      <c r="I2910" s="2"/>
      <c r="J2910" s="2"/>
      <c r="K2910" s="2"/>
      <c r="L2910" s="2"/>
    </row>
    <row r="2911" spans="1:12" customFormat="1" ht="16" x14ac:dyDescent="0.2">
      <c r="A2911" t="s">
        <v>325</v>
      </c>
      <c r="B2911" s="2">
        <f>INDEX(Parameters!$B$6:$AL$57,MATCH(Inventories!$B$2886,Parameters!$A$6:$A$57,0),MATCH(Inventories!$A2911,Parameters!$B$4:$AL$4,0))</f>
        <v>0</v>
      </c>
      <c r="C2911" t="s">
        <v>317</v>
      </c>
      <c r="D2911" s="2"/>
      <c r="E2911" s="2"/>
      <c r="F2911" s="2"/>
      <c r="G2911" s="2"/>
      <c r="H2911" s="2"/>
      <c r="I2911" s="2"/>
      <c r="J2911" s="2"/>
      <c r="K2911" s="2"/>
      <c r="L2911" s="2"/>
    </row>
    <row r="2912" spans="1:12" customFormat="1" ht="16" x14ac:dyDescent="0.2">
      <c r="A2912" t="s">
        <v>326</v>
      </c>
      <c r="B2912" s="2">
        <f>INDEX(Parameters!$B$6:$AL$57,MATCH(Inventories!$B$2886,Parameters!$A$6:$A$57,0),MATCH(Inventories!$A2912,Parameters!$B$4:$AL$4,0))</f>
        <v>0</v>
      </c>
      <c r="C2912" t="s">
        <v>317</v>
      </c>
      <c r="D2912" s="2"/>
      <c r="E2912" s="2"/>
      <c r="F2912" s="2"/>
      <c r="G2912" s="2"/>
      <c r="H2912" s="2"/>
      <c r="I2912" s="2"/>
      <c r="J2912" s="2"/>
      <c r="K2912" s="2"/>
      <c r="L2912" s="2"/>
    </row>
    <row r="2913" spans="1:12" customFormat="1" ht="16" x14ac:dyDescent="0.2">
      <c r="A2913" t="s">
        <v>332</v>
      </c>
      <c r="B2913" s="2">
        <f>INDEX(Parameters!$B$6:$AL$57,MATCH(Inventories!$B$2886,Parameters!$A$6:$A$57,0),MATCH(Inventories!$A2913,Parameters!$B$4:$AL$4,0))</f>
        <v>0</v>
      </c>
      <c r="C2913" t="s">
        <v>8</v>
      </c>
      <c r="D2913" s="2"/>
      <c r="E2913" s="2"/>
      <c r="F2913" s="2"/>
      <c r="G2913" s="2"/>
      <c r="H2913" s="2"/>
      <c r="I2913" s="2"/>
      <c r="J2913" s="2"/>
      <c r="K2913" s="2"/>
      <c r="L2913" s="2"/>
    </row>
    <row r="2914" spans="1:12" customFormat="1" ht="16" x14ac:dyDescent="0.2">
      <c r="A2914" t="s">
        <v>333</v>
      </c>
      <c r="B2914" s="2">
        <f>INDEX(Parameters!$B$6:$AL$57,MATCH(Inventories!$B$2886,Parameters!$A$6:$A$57,0),MATCH(Inventories!$A2914,Parameters!$B$4:$AL$4,0))</f>
        <v>0</v>
      </c>
      <c r="C2914" t="s">
        <v>8</v>
      </c>
      <c r="D2914" s="2"/>
      <c r="E2914" s="2"/>
      <c r="F2914" s="2"/>
      <c r="G2914" s="2"/>
      <c r="H2914" s="2"/>
      <c r="I2914" s="2"/>
      <c r="J2914" s="2"/>
      <c r="K2914" s="2"/>
      <c r="L2914" s="2"/>
    </row>
    <row r="2915" spans="1:12" customFormat="1" ht="16" x14ac:dyDescent="0.2">
      <c r="A2915" t="s">
        <v>334</v>
      </c>
      <c r="B2915" s="2">
        <f>INDEX(Parameters!$B$6:$AL$57,MATCH(Inventories!$B$2886,Parameters!$A$6:$A$57,0),MATCH(Inventories!$A2915,Parameters!$B$4:$AL$4,0))</f>
        <v>0</v>
      </c>
      <c r="C2915" t="s">
        <v>8</v>
      </c>
      <c r="D2915" s="2"/>
      <c r="E2915" s="2"/>
      <c r="F2915" s="2"/>
      <c r="G2915" s="2"/>
      <c r="H2915" s="2"/>
      <c r="I2915" s="2"/>
      <c r="J2915" s="2"/>
      <c r="K2915" s="2"/>
      <c r="L2915" s="2"/>
    </row>
    <row r="2916" spans="1:12" customFormat="1" ht="16" x14ac:dyDescent="0.2">
      <c r="A2916" t="s">
        <v>348</v>
      </c>
      <c r="B2916" s="2">
        <f>INDEX(Parameters!$B$6:$AL$57,MATCH(Inventories!$B$2886,Parameters!$A$6:$A$57,0),MATCH(Inventories!$A2916,Parameters!$B$4:$AL$4,0))</f>
        <v>0</v>
      </c>
      <c r="C2916" t="s">
        <v>314</v>
      </c>
      <c r="D2916" s="2"/>
      <c r="E2916" s="2"/>
      <c r="F2916" s="2"/>
      <c r="G2916" s="2"/>
      <c r="H2916" s="2"/>
      <c r="I2916" s="2"/>
      <c r="J2916" s="2"/>
      <c r="K2916" s="2"/>
      <c r="L2916" s="2"/>
    </row>
    <row r="2917" spans="1:12" customFormat="1" ht="16" x14ac:dyDescent="0.2">
      <c r="A2917" t="s">
        <v>349</v>
      </c>
      <c r="B2917" s="2">
        <f>INDEX(Parameters!$B$6:$AL$57,MATCH(Inventories!$B$2886,Parameters!$A$6:$A$57,0),MATCH(Inventories!$A2917,Parameters!$B$4:$AL$4,0))</f>
        <v>0</v>
      </c>
      <c r="C2917" t="s">
        <v>314</v>
      </c>
      <c r="D2917" s="2"/>
      <c r="E2917" s="12"/>
      <c r="F2917" s="2"/>
      <c r="G2917" s="2"/>
      <c r="H2917" s="2"/>
      <c r="I2917" s="2"/>
      <c r="J2917" s="2"/>
      <c r="K2917" s="2"/>
      <c r="L2917" s="2"/>
    </row>
    <row r="2918" spans="1:12" customFormat="1" ht="16" x14ac:dyDescent="0.2">
      <c r="A2918" t="s">
        <v>350</v>
      </c>
      <c r="B2918" s="2">
        <f>INDEX(Parameters!$B$6:$AL$57,MATCH(Inventories!$B$2886,Parameters!$A$6:$A$57,0),MATCH(Inventories!$A2918,Parameters!$B$4:$AL$4,0))</f>
        <v>0</v>
      </c>
      <c r="C2918" t="s">
        <v>314</v>
      </c>
      <c r="D2918" s="2"/>
      <c r="E2918" s="2"/>
      <c r="F2918" s="2"/>
      <c r="G2918" s="2"/>
      <c r="H2918" s="2"/>
      <c r="I2918" s="2"/>
      <c r="J2918" s="2"/>
      <c r="K2918" s="2"/>
      <c r="L2918" s="2"/>
    </row>
    <row r="2919" spans="1:12" customFormat="1" ht="16" x14ac:dyDescent="0.2">
      <c r="A2919" t="s">
        <v>351</v>
      </c>
      <c r="B2919" s="2">
        <f>INDEX(Parameters!$B$6:$AL$57,MATCH(Inventories!$B$2886,Parameters!$A$6:$A$57,0),MATCH(Inventories!$A2919,Parameters!$B$4:$AL$4,0))</f>
        <v>0</v>
      </c>
      <c r="C2919" t="s">
        <v>8</v>
      </c>
      <c r="D2919" s="2"/>
      <c r="E2919" s="2"/>
      <c r="F2919" s="2"/>
      <c r="G2919" s="2"/>
      <c r="H2919" s="2"/>
      <c r="I2919" s="2"/>
      <c r="J2919" s="2"/>
      <c r="K2919" s="2"/>
      <c r="L2919" s="2"/>
    </row>
    <row r="2920" spans="1:12" customFormat="1" ht="16" x14ac:dyDescent="0.2">
      <c r="A2920" t="s">
        <v>352</v>
      </c>
      <c r="B2920" s="2">
        <f>INDEX(Parameters!$B$6:$AL$57,MATCH(Inventories!$B$2886,Parameters!$A$6:$A$57,0),MATCH(Inventories!$A2920,Parameters!$B$4:$AL$4,0))</f>
        <v>0</v>
      </c>
      <c r="C2920" t="s">
        <v>8</v>
      </c>
      <c r="D2920" s="2"/>
      <c r="E2920" s="2"/>
      <c r="F2920" s="2"/>
      <c r="G2920" s="2"/>
      <c r="H2920" s="2"/>
      <c r="I2920" s="2"/>
      <c r="J2920" s="2"/>
      <c r="K2920" s="2"/>
      <c r="L2920" s="2"/>
    </row>
    <row r="2921" spans="1:12" customFormat="1" ht="16" x14ac:dyDescent="0.2">
      <c r="A2921" t="s">
        <v>353</v>
      </c>
      <c r="B2921" s="2">
        <f>INDEX(Parameters!$B$6:$AL$57,MATCH(Inventories!$B$2886,Parameters!$A$6:$A$57,0),MATCH(Inventories!$A2921,Parameters!$B$4:$AL$4,0))</f>
        <v>0</v>
      </c>
      <c r="C2921" t="s">
        <v>8</v>
      </c>
      <c r="D2921" s="2"/>
      <c r="E2921" s="2"/>
      <c r="F2921" s="2"/>
      <c r="G2921" s="2"/>
      <c r="H2921" s="2"/>
      <c r="I2921" s="2"/>
      <c r="J2921" s="2"/>
      <c r="K2921" s="2"/>
      <c r="L2921" s="2"/>
    </row>
    <row r="2922" spans="1:12" customFormat="1" ht="16" x14ac:dyDescent="0.2">
      <c r="A2922" t="s">
        <v>367</v>
      </c>
      <c r="B2922" s="2">
        <f>INDEX(Parameters!$B$6:$AL$57,MATCH(Inventories!$B$2886,Parameters!$A$6:$A$57,0),MATCH(Inventories!$A2922,Parameters!$B$4:$AL$4,0))</f>
        <v>0</v>
      </c>
      <c r="C2922" t="s">
        <v>338</v>
      </c>
      <c r="D2922" s="2"/>
      <c r="E2922" s="2"/>
      <c r="F2922" s="2"/>
      <c r="G2922" s="2"/>
      <c r="H2922" s="2"/>
      <c r="I2922" s="2"/>
      <c r="J2922" s="2"/>
      <c r="K2922" s="2"/>
      <c r="L2922" s="2"/>
    </row>
    <row r="2923" spans="1:12" customFormat="1" ht="16" x14ac:dyDescent="0.2">
      <c r="A2923" t="s">
        <v>368</v>
      </c>
      <c r="B2923" s="2">
        <f>INDEX(Parameters!$B$6:$AL$57,MATCH(Inventories!$B$2886,Parameters!$A$6:$A$57,0),MATCH(Inventories!$A2923,Parameters!$B$4:$AL$4,0))</f>
        <v>0</v>
      </c>
      <c r="C2923" t="s">
        <v>338</v>
      </c>
      <c r="D2923" s="2"/>
      <c r="E2923" s="2"/>
      <c r="F2923" s="2"/>
      <c r="G2923" s="2"/>
      <c r="H2923" s="2"/>
      <c r="I2923" s="2"/>
      <c r="J2923" s="2"/>
      <c r="K2923" s="2"/>
      <c r="L2923" s="2"/>
    </row>
    <row r="2924" spans="1:12" customFormat="1" ht="16" x14ac:dyDescent="0.2">
      <c r="A2924" t="s">
        <v>369</v>
      </c>
      <c r="B2924" s="2">
        <f>INDEX(Parameters!$B$6:$AL$57,MATCH(Inventories!$B$2886,Parameters!$A$6:$A$57,0),MATCH(Inventories!$A2924,Parameters!$B$4:$AL$4,0))</f>
        <v>0</v>
      </c>
      <c r="C2924" t="s">
        <v>338</v>
      </c>
      <c r="D2924" s="2"/>
      <c r="E2924" s="2"/>
      <c r="F2924" s="2"/>
      <c r="G2924" s="2"/>
      <c r="H2924" s="2"/>
      <c r="I2924" s="2"/>
      <c r="J2924" s="2"/>
      <c r="K2924" s="2"/>
      <c r="L2924" s="2"/>
    </row>
    <row r="2925" spans="1:12" customFormat="1" ht="16" x14ac:dyDescent="0.2">
      <c r="A2925" t="s">
        <v>370</v>
      </c>
      <c r="B2925" s="2">
        <f>INDEX(Parameters!$B$6:$AL$57,MATCH(Inventories!$B$2886,Parameters!$A$6:$A$57,0),MATCH(Inventories!$A2925,Parameters!$B$4:$AL$4,0))</f>
        <v>0</v>
      </c>
      <c r="C2925" t="s">
        <v>338</v>
      </c>
      <c r="D2925" s="2"/>
      <c r="E2925" s="2"/>
      <c r="F2925" s="2"/>
      <c r="G2925" s="2"/>
      <c r="H2925" s="2"/>
      <c r="I2925" s="2"/>
      <c r="J2925" s="2"/>
      <c r="K2925" s="2"/>
      <c r="L2925" s="2"/>
    </row>
    <row r="2926" spans="1:12" customFormat="1" ht="16" x14ac:dyDescent="0.2">
      <c r="A2926" t="s">
        <v>371</v>
      </c>
      <c r="B2926" s="2">
        <f>INDEX(Parameters!$B$6:$AL$57,MATCH(Inventories!$B$2886,Parameters!$A$6:$A$57,0),MATCH(Inventories!$A2926,Parameters!$B$4:$AL$4,0))</f>
        <v>0</v>
      </c>
      <c r="C2926" t="s">
        <v>338</v>
      </c>
      <c r="D2926" s="2"/>
      <c r="E2926" s="2"/>
      <c r="F2926" s="2"/>
      <c r="G2926" s="2"/>
      <c r="H2926" s="2"/>
      <c r="I2926" s="2"/>
      <c r="J2926" s="2"/>
      <c r="K2926" s="2"/>
      <c r="L2926" s="2"/>
    </row>
    <row r="2927" spans="1:12" customFormat="1" ht="16" x14ac:dyDescent="0.2">
      <c r="A2927" t="s">
        <v>346</v>
      </c>
      <c r="B2927" s="12">
        <f>INDEX(Parameters!$B$6:$AL$57,MATCH(Inventories!$B$2886,Parameters!$A$6:$A$57,0),MATCH(Inventories!$A2927,Parameters!$B$4:$AL$4,0))</f>
        <v>6.4438710000000003E-3</v>
      </c>
      <c r="C2927" t="s">
        <v>347</v>
      </c>
      <c r="D2927" s="2"/>
      <c r="E2927" s="2"/>
      <c r="F2927" s="2"/>
      <c r="G2927" s="2"/>
      <c r="H2927" s="2"/>
      <c r="I2927" s="2"/>
      <c r="J2927" s="2"/>
      <c r="K2927" s="2"/>
      <c r="L2927" s="2"/>
    </row>
    <row r="2928" spans="1:12" customFormat="1" ht="16" x14ac:dyDescent="0.2">
      <c r="A2928" t="s">
        <v>345</v>
      </c>
      <c r="B2928" s="12">
        <f>INDEX(Parameters!$B$6:$AL$57,MATCH(Inventories!$B$2886,Parameters!$A$6:$A$57,0),MATCH(Inventories!$A2928,Parameters!$B$4:$AL$4,0))</f>
        <v>9.6806300000000002E-4</v>
      </c>
      <c r="C2928" t="s">
        <v>347</v>
      </c>
      <c r="D2928" s="2"/>
      <c r="E2928" s="2"/>
      <c r="F2928" s="2"/>
      <c r="G2928" s="2"/>
      <c r="H2928" s="2"/>
      <c r="I2928" s="2"/>
      <c r="J2928" s="2"/>
      <c r="K2928" s="2"/>
      <c r="L2928" s="2"/>
    </row>
    <row r="2929" spans="1:12" customFormat="1" ht="16" x14ac:dyDescent="0.2">
      <c r="A2929" s="1" t="s">
        <v>10</v>
      </c>
      <c r="B2929" s="2"/>
      <c r="C2929" s="2"/>
      <c r="D2929" s="2"/>
      <c r="E2929" s="2"/>
      <c r="F2929" s="2"/>
      <c r="G2929" s="2"/>
      <c r="H2929" s="2"/>
      <c r="I2929" s="2"/>
      <c r="J2929" s="2"/>
      <c r="K2929" s="2"/>
      <c r="L2929" s="2"/>
    </row>
    <row r="2930" spans="1:12" x14ac:dyDescent="0.2">
      <c r="A2930" s="17" t="s">
        <v>11</v>
      </c>
      <c r="B2930" s="17" t="s">
        <v>12</v>
      </c>
      <c r="C2930" s="17" t="s">
        <v>3</v>
      </c>
      <c r="D2930" s="17" t="s">
        <v>13</v>
      </c>
      <c r="E2930" s="17" t="s">
        <v>8</v>
      </c>
      <c r="F2930" s="17" t="s">
        <v>6</v>
      </c>
      <c r="G2930" s="17" t="s">
        <v>5</v>
      </c>
      <c r="H2930" s="17" t="s">
        <v>153</v>
      </c>
      <c r="I2930" s="17" t="s">
        <v>181</v>
      </c>
      <c r="J2930" s="17" t="s">
        <v>182</v>
      </c>
      <c r="K2930" s="17" t="s">
        <v>183</v>
      </c>
      <c r="L2930" s="17" t="s">
        <v>184</v>
      </c>
    </row>
    <row r="2931" spans="1:12" customFormat="1" ht="16" x14ac:dyDescent="0.2">
      <c r="A2931" s="2" t="str">
        <f>B2886</f>
        <v>compressed gas, burned in passenger car</v>
      </c>
      <c r="B2931" s="2">
        <v>1</v>
      </c>
      <c r="C2931" s="2" t="str">
        <f>B2887</f>
        <v>RER</v>
      </c>
      <c r="D2931" s="2"/>
      <c r="E2931" s="2" t="str">
        <f>B2891</f>
        <v>megajoule</v>
      </c>
      <c r="F2931" s="2" t="s">
        <v>19</v>
      </c>
      <c r="G2931" s="2" t="str">
        <f>B2889</f>
        <v>heat</v>
      </c>
      <c r="H2931" s="2"/>
      <c r="I2931" s="2"/>
      <c r="J2931" s="2"/>
      <c r="K2931" s="2"/>
      <c r="L2931" s="2"/>
    </row>
    <row r="2932" spans="1:12" customFormat="1" ht="16" x14ac:dyDescent="0.2">
      <c r="A2932" t="s">
        <v>92</v>
      </c>
      <c r="B2932" s="25">
        <f>1/36</f>
        <v>2.7777777777777776E-2</v>
      </c>
      <c r="C2932" t="s">
        <v>27</v>
      </c>
      <c r="E2932" t="s">
        <v>94</v>
      </c>
      <c r="F2932" t="s">
        <v>23</v>
      </c>
      <c r="G2932" t="s">
        <v>93</v>
      </c>
      <c r="I2932" s="2"/>
    </row>
    <row r="2933" spans="1:12" customFormat="1" ht="16" x14ac:dyDescent="0.2">
      <c r="A2933" s="2" t="s">
        <v>144</v>
      </c>
      <c r="B2933" s="3">
        <f>(B2904/B2895)/(B2898/1000)</f>
        <v>2.8543307086614171E-4</v>
      </c>
      <c r="C2933" t="s">
        <v>114</v>
      </c>
      <c r="E2933" t="s">
        <v>9</v>
      </c>
      <c r="F2933" t="s">
        <v>23</v>
      </c>
      <c r="G2933" t="s">
        <v>145</v>
      </c>
      <c r="I2933" s="2">
        <v>5</v>
      </c>
      <c r="J2933" s="3">
        <f>B2933</f>
        <v>2.8543307086614171E-4</v>
      </c>
      <c r="K2933" s="3">
        <f>(B2905/B2897)/(B2900/1000)</f>
        <v>1.2715231788079472E-4</v>
      </c>
      <c r="L2933" s="3">
        <f>(B2906/B2896)/(B2899/1000)</f>
        <v>6.3629518072289156E-4</v>
      </c>
    </row>
    <row r="2934" spans="1:12" customFormat="1" ht="16" x14ac:dyDescent="0.2">
      <c r="A2934" t="s">
        <v>208</v>
      </c>
      <c r="B2934" s="3">
        <f>(B2907/B2895)/(B2898/1000)</f>
        <v>1.4763779527559055E-4</v>
      </c>
      <c r="C2934" t="s">
        <v>18</v>
      </c>
      <c r="D2934" s="2"/>
      <c r="E2934" t="s">
        <v>9</v>
      </c>
      <c r="F2934" t="s">
        <v>23</v>
      </c>
      <c r="G2934" t="s">
        <v>209</v>
      </c>
      <c r="I2934">
        <v>5</v>
      </c>
      <c r="J2934" s="3">
        <f>B2934</f>
        <v>1.4763779527559055E-4</v>
      </c>
      <c r="K2934" s="3">
        <f>(B2908/B2897)/(B2900/1000)</f>
        <v>7.5496688741721855E-5</v>
      </c>
      <c r="L2934" s="3">
        <f>(B2909/B2896)/(B2899/1000)</f>
        <v>3.3509036144578315E-4</v>
      </c>
    </row>
    <row r="2935" spans="1:12" customFormat="1" ht="16" x14ac:dyDescent="0.2">
      <c r="A2935" t="s">
        <v>48</v>
      </c>
      <c r="B2935" s="3">
        <v>4.4166666666666577E-6</v>
      </c>
      <c r="D2935" t="s">
        <v>14</v>
      </c>
      <c r="E2935" t="s">
        <v>9</v>
      </c>
      <c r="F2935" s="2" t="s">
        <v>15</v>
      </c>
      <c r="I2935" s="2"/>
    </row>
    <row r="2936" spans="1:12" customFormat="1" ht="16" x14ac:dyDescent="0.2">
      <c r="A2936" t="s">
        <v>50</v>
      </c>
      <c r="B2936" s="3">
        <v>7.5082705379565517E-7</v>
      </c>
      <c r="D2936" t="s">
        <v>14</v>
      </c>
      <c r="E2936" t="s">
        <v>9</v>
      </c>
      <c r="F2936" s="2" t="s">
        <v>15</v>
      </c>
      <c r="I2936" s="2"/>
    </row>
    <row r="2937" spans="1:12" customFormat="1" ht="16" x14ac:dyDescent="0.2">
      <c r="A2937" t="s">
        <v>53</v>
      </c>
      <c r="B2937" s="25">
        <f>1.96*B2932</f>
        <v>5.4444444444444441E-2</v>
      </c>
      <c r="D2937" t="s">
        <v>14</v>
      </c>
      <c r="E2937" t="s">
        <v>9</v>
      </c>
      <c r="F2937" s="2" t="s">
        <v>15</v>
      </c>
      <c r="I2937" s="2"/>
    </row>
    <row r="2938" spans="1:12" customFormat="1" ht="16" x14ac:dyDescent="0.2">
      <c r="A2938" t="s">
        <v>54</v>
      </c>
      <c r="B2938" s="25">
        <v>2.6360440412565261E-4</v>
      </c>
      <c r="D2938" t="s">
        <v>14</v>
      </c>
      <c r="E2938" t="s">
        <v>9</v>
      </c>
      <c r="F2938" s="2" t="s">
        <v>15</v>
      </c>
      <c r="I2938" s="2"/>
    </row>
    <row r="2939" spans="1:12" customFormat="1" ht="16" x14ac:dyDescent="0.2">
      <c r="A2939" t="s">
        <v>58</v>
      </c>
      <c r="B2939" s="3">
        <v>9.6666666666666532E-7</v>
      </c>
      <c r="D2939" t="s">
        <v>14</v>
      </c>
      <c r="E2939" t="s">
        <v>9</v>
      </c>
      <c r="F2939" s="2" t="s">
        <v>15</v>
      </c>
      <c r="I2939" s="2"/>
    </row>
    <row r="2940" spans="1:12" customFormat="1" ht="16" x14ac:dyDescent="0.2">
      <c r="A2940" t="s">
        <v>64</v>
      </c>
      <c r="B2940" s="3">
        <v>2.7750000000000002E-10</v>
      </c>
      <c r="D2940" t="s">
        <v>14</v>
      </c>
      <c r="E2940" t="s">
        <v>9</v>
      </c>
      <c r="F2940" s="2" t="s">
        <v>15</v>
      </c>
      <c r="I2940" s="2"/>
    </row>
    <row r="2941" spans="1:12" customFormat="1" ht="16" x14ac:dyDescent="0.2">
      <c r="A2941" t="s">
        <v>65</v>
      </c>
      <c r="B2941" s="3">
        <v>1.606690212560312E-5</v>
      </c>
      <c r="D2941" t="s">
        <v>14</v>
      </c>
      <c r="E2941" t="s">
        <v>9</v>
      </c>
      <c r="F2941" s="2" t="s">
        <v>15</v>
      </c>
      <c r="I2941" s="2"/>
    </row>
    <row r="2942" spans="1:12" customFormat="1" ht="16" x14ac:dyDescent="0.2">
      <c r="A2942" t="s">
        <v>67</v>
      </c>
      <c r="B2942" s="3">
        <v>6.8382126269474045E-6</v>
      </c>
      <c r="D2942" t="s">
        <v>14</v>
      </c>
      <c r="E2942" t="s">
        <v>9</v>
      </c>
      <c r="F2942" s="2" t="s">
        <v>15</v>
      </c>
      <c r="I2942" s="2"/>
    </row>
    <row r="2943" spans="1:12" customFormat="1" ht="16" x14ac:dyDescent="0.2">
      <c r="A2943" t="s">
        <v>69</v>
      </c>
      <c r="B2943" s="3">
        <f>B2927/1000</f>
        <v>6.4438710000000001E-6</v>
      </c>
      <c r="D2943" t="s">
        <v>14</v>
      </c>
      <c r="E2943" t="s">
        <v>9</v>
      </c>
      <c r="F2943" s="2" t="s">
        <v>15</v>
      </c>
      <c r="I2943" s="2"/>
    </row>
    <row r="2944" spans="1:12" customFormat="1" ht="16" x14ac:dyDescent="0.2">
      <c r="A2944" t="s">
        <v>71</v>
      </c>
      <c r="B2944" s="3">
        <f>B2928/1000</f>
        <v>9.6806299999999992E-7</v>
      </c>
      <c r="D2944" t="s">
        <v>14</v>
      </c>
      <c r="E2944" t="s">
        <v>9</v>
      </c>
      <c r="F2944" s="2" t="s">
        <v>15</v>
      </c>
      <c r="I2944" s="2"/>
    </row>
    <row r="2945" spans="1:12" customFormat="1" ht="16" x14ac:dyDescent="0.2">
      <c r="A2945" t="s">
        <v>77</v>
      </c>
      <c r="B2945" s="3">
        <v>5.6430000000000142E-7</v>
      </c>
      <c r="D2945" t="s">
        <v>14</v>
      </c>
      <c r="E2945" t="s">
        <v>9</v>
      </c>
      <c r="F2945" s="2" t="s">
        <v>15</v>
      </c>
      <c r="I2945" s="2"/>
    </row>
    <row r="2946" spans="1:12" customFormat="1" ht="16" x14ac:dyDescent="0.2">
      <c r="A2946" t="s">
        <v>78</v>
      </c>
      <c r="B2946" s="3">
        <v>2.2336471011856279E-6</v>
      </c>
      <c r="D2946" t="s">
        <v>14</v>
      </c>
      <c r="E2946" t="s">
        <v>9</v>
      </c>
      <c r="F2946" s="2" t="s">
        <v>15</v>
      </c>
      <c r="I2946" s="2"/>
    </row>
    <row r="2947" spans="1:12" customFormat="1" ht="16" x14ac:dyDescent="0.2"/>
    <row r="2948" spans="1:12" x14ac:dyDescent="0.2">
      <c r="A2948" s="17" t="s">
        <v>2</v>
      </c>
      <c r="B2948" s="17" t="s">
        <v>270</v>
      </c>
    </row>
    <row r="2949" spans="1:12" customFormat="1" ht="16" x14ac:dyDescent="0.2">
      <c r="A2949" s="2" t="s">
        <v>3</v>
      </c>
      <c r="B2949" s="2" t="s">
        <v>18</v>
      </c>
      <c r="C2949" s="2"/>
      <c r="D2949" s="2"/>
      <c r="E2949" s="2"/>
      <c r="F2949" s="2"/>
      <c r="G2949" s="2"/>
      <c r="H2949" s="2"/>
      <c r="I2949" s="2"/>
      <c r="J2949" s="2"/>
      <c r="K2949" s="2"/>
      <c r="L2949" s="2"/>
    </row>
    <row r="2950" spans="1:12" customFormat="1" ht="16" x14ac:dyDescent="0.2">
      <c r="A2950" s="2" t="s">
        <v>4</v>
      </c>
      <c r="B2950" s="2">
        <v>1</v>
      </c>
      <c r="C2950" s="2"/>
      <c r="D2950" s="2"/>
      <c r="E2950" s="2"/>
      <c r="F2950" s="2"/>
      <c r="G2950" s="2"/>
      <c r="H2950" s="2"/>
      <c r="I2950" s="2"/>
      <c r="J2950" s="2"/>
      <c r="K2950" s="2"/>
      <c r="L2950" s="2"/>
    </row>
    <row r="2951" spans="1:12" customFormat="1" ht="16" x14ac:dyDescent="0.2">
      <c r="A2951" s="2" t="s">
        <v>5</v>
      </c>
      <c r="B2951" s="2" t="s">
        <v>1</v>
      </c>
      <c r="C2951" s="2"/>
      <c r="D2951" s="2"/>
      <c r="E2951" s="2"/>
      <c r="F2951" s="2"/>
      <c r="G2951" s="2"/>
      <c r="H2951" s="2"/>
      <c r="I2951" s="2"/>
      <c r="J2951" s="2"/>
    </row>
    <row r="2952" spans="1:12" customFormat="1" ht="16" x14ac:dyDescent="0.2">
      <c r="A2952" s="2" t="s">
        <v>6</v>
      </c>
      <c r="B2952" s="2" t="s">
        <v>7</v>
      </c>
      <c r="C2952" s="2"/>
      <c r="D2952" s="2"/>
      <c r="E2952" s="2"/>
      <c r="F2952" s="2"/>
      <c r="G2952" s="2"/>
      <c r="H2952" s="2"/>
      <c r="I2952" s="2"/>
      <c r="J2952" s="2"/>
      <c r="K2952" s="2"/>
      <c r="L2952" s="2"/>
    </row>
    <row r="2953" spans="1:12" customFormat="1" ht="16" x14ac:dyDescent="0.2">
      <c r="A2953" s="2" t="s">
        <v>8</v>
      </c>
      <c r="B2953" s="2" t="s">
        <v>17</v>
      </c>
      <c r="C2953" s="2"/>
      <c r="D2953" s="2"/>
      <c r="E2953" s="2"/>
      <c r="F2953" s="2"/>
      <c r="G2953" s="2"/>
      <c r="H2953" s="2"/>
      <c r="I2953" s="2"/>
      <c r="J2953" s="2"/>
      <c r="K2953" s="2"/>
      <c r="L2953" s="2"/>
    </row>
    <row r="2954" spans="1:12" customFormat="1" ht="16" x14ac:dyDescent="0.2">
      <c r="A2954" t="s">
        <v>354</v>
      </c>
      <c r="B2954" s="2">
        <f>INDEX(Parameters!$B$6:$AL$57,MATCH(Inventories!$B$2948,Parameters!$A$6:$A$57,0),MATCH(Inventories!$A2954,Parameters!$B$4:$AL$4,0))</f>
        <v>126</v>
      </c>
      <c r="C2954" t="s">
        <v>314</v>
      </c>
      <c r="D2954" s="2"/>
      <c r="E2954" s="2"/>
      <c r="F2954" s="2"/>
      <c r="G2954" s="2"/>
      <c r="H2954" s="2"/>
      <c r="I2954" s="2"/>
      <c r="J2954" s="2"/>
      <c r="K2954" s="2"/>
      <c r="L2954" s="2"/>
    </row>
    <row r="2955" spans="1:12" customFormat="1" ht="16" x14ac:dyDescent="0.2">
      <c r="A2955" t="s">
        <v>355</v>
      </c>
      <c r="B2955" s="2">
        <f>INDEX(Parameters!$B$6:$AL$57,MATCH(Inventories!$B$2948,Parameters!$A$6:$A$57,0),MATCH(Inventories!$A2955,Parameters!$B$4:$AL$4,0))</f>
        <v>55</v>
      </c>
      <c r="C2955" t="s">
        <v>314</v>
      </c>
      <c r="D2955" s="2"/>
      <c r="E2955" s="2"/>
      <c r="F2955" s="2"/>
      <c r="G2955" s="2"/>
      <c r="H2955" s="2"/>
      <c r="I2955" s="2"/>
      <c r="J2955" s="2"/>
      <c r="K2955" s="2"/>
      <c r="L2955" s="2"/>
    </row>
    <row r="2956" spans="1:12" customFormat="1" ht="16" x14ac:dyDescent="0.2">
      <c r="A2956" t="s">
        <v>356</v>
      </c>
      <c r="B2956" s="2">
        <f>INDEX(Parameters!$B$6:$AL$57,MATCH(Inventories!$B$2948,Parameters!$A$6:$A$57,0),MATCH(Inventories!$A2956,Parameters!$B$4:$AL$4,0))</f>
        <v>160</v>
      </c>
      <c r="C2956" t="s">
        <v>314</v>
      </c>
      <c r="D2956" s="2"/>
      <c r="E2956" s="2"/>
      <c r="F2956" s="2"/>
      <c r="G2956" s="2"/>
      <c r="H2956" s="2"/>
      <c r="I2956" s="2"/>
      <c r="J2956" s="2"/>
      <c r="K2956" s="2"/>
      <c r="L2956" s="2"/>
    </row>
    <row r="2957" spans="1:12" customFormat="1" ht="16" x14ac:dyDescent="0.2">
      <c r="A2957" t="s">
        <v>318</v>
      </c>
      <c r="B2957" s="24">
        <f>INDEX(Parameters!$B$6:$AL$57,MATCH(Inventories!$B$2948,Parameters!$A$6:$A$57,0),MATCH(Inventories!$A2957,Parameters!$B$4:$AL$4,0))</f>
        <v>200000</v>
      </c>
      <c r="C2957" t="s">
        <v>315</v>
      </c>
      <c r="D2957" s="2"/>
      <c r="E2957" s="2"/>
      <c r="F2957" s="2"/>
      <c r="G2957" s="2"/>
      <c r="H2957" s="2"/>
      <c r="I2957" s="2"/>
      <c r="J2957" s="2"/>
      <c r="K2957" s="2"/>
      <c r="L2957" s="2"/>
    </row>
    <row r="2958" spans="1:12" customFormat="1" ht="16" x14ac:dyDescent="0.2">
      <c r="A2958" t="s">
        <v>319</v>
      </c>
      <c r="B2958" s="24">
        <f>INDEX(Parameters!$B$6:$AL$57,MATCH(Inventories!$B$2948,Parameters!$A$6:$A$57,0),MATCH(Inventories!$A2958,Parameters!$B$4:$AL$4,0))</f>
        <v>160000</v>
      </c>
      <c r="C2958" t="s">
        <v>315</v>
      </c>
      <c r="D2958" s="2"/>
      <c r="E2958" s="2"/>
      <c r="F2958" s="2"/>
      <c r="G2958" s="2"/>
      <c r="H2958" s="2"/>
      <c r="I2958" s="2"/>
      <c r="J2958" s="2"/>
      <c r="K2958" s="2"/>
      <c r="L2958" s="2"/>
    </row>
    <row r="2959" spans="1:12" customFormat="1" ht="16" x14ac:dyDescent="0.2">
      <c r="A2959" t="s">
        <v>320</v>
      </c>
      <c r="B2959" s="24">
        <f>INDEX(Parameters!$B$6:$AL$57,MATCH(Inventories!$B$2948,Parameters!$A$6:$A$57,0),MATCH(Inventories!$A2959,Parameters!$B$4:$AL$4,0))</f>
        <v>250000</v>
      </c>
      <c r="C2959" t="s">
        <v>315</v>
      </c>
      <c r="D2959" s="2"/>
      <c r="E2959" s="2"/>
      <c r="F2959" s="2"/>
      <c r="G2959" s="2"/>
      <c r="H2959" s="2"/>
      <c r="I2959" s="2"/>
      <c r="J2959" s="2"/>
      <c r="K2959" s="2"/>
      <c r="L2959" s="2"/>
    </row>
    <row r="2960" spans="1:12" customFormat="1" ht="16" x14ac:dyDescent="0.2">
      <c r="A2960" t="s">
        <v>321</v>
      </c>
      <c r="B2960" s="2">
        <f>INDEX(Parameters!$B$6:$AL$57,MATCH(Inventories!$B$2948,Parameters!$A$6:$A$57,0),MATCH(Inventories!$A2960,Parameters!$B$4:$AL$4,0))</f>
        <v>2540</v>
      </c>
      <c r="C2960" t="s">
        <v>316</v>
      </c>
      <c r="D2960" s="2"/>
      <c r="E2960" s="2"/>
      <c r="F2960" s="2"/>
      <c r="G2960" s="2"/>
      <c r="H2960" s="2"/>
      <c r="I2960" s="2"/>
      <c r="J2960" s="2"/>
      <c r="K2960" s="2"/>
      <c r="L2960" s="2"/>
    </row>
    <row r="2961" spans="1:12" customFormat="1" ht="16" x14ac:dyDescent="0.2">
      <c r="A2961" t="s">
        <v>322</v>
      </c>
      <c r="B2961" s="2">
        <f>INDEX(Parameters!$B$6:$AL$57,MATCH(Inventories!$B$2948,Parameters!$A$6:$A$57,0),MATCH(Inventories!$A2961,Parameters!$B$4:$AL$4,0))</f>
        <v>1660</v>
      </c>
      <c r="C2961" t="s">
        <v>316</v>
      </c>
      <c r="D2961" s="2"/>
      <c r="E2961" s="2"/>
      <c r="F2961" s="2"/>
      <c r="G2961" s="2"/>
      <c r="H2961" s="2"/>
      <c r="I2961" s="2"/>
      <c r="J2961" s="2"/>
      <c r="K2961" s="2"/>
      <c r="L2961" s="2"/>
    </row>
    <row r="2962" spans="1:12" customFormat="1" ht="16" x14ac:dyDescent="0.2">
      <c r="A2962" t="s">
        <v>323</v>
      </c>
      <c r="B2962" s="2">
        <f>INDEX(Parameters!$B$6:$AL$57,MATCH(Inventories!$B$2948,Parameters!$A$6:$A$57,0),MATCH(Inventories!$A2962,Parameters!$B$4:$AL$4,0))</f>
        <v>3020</v>
      </c>
      <c r="C2962" t="s">
        <v>316</v>
      </c>
      <c r="D2962" s="2"/>
      <c r="E2962" s="2"/>
      <c r="F2962" s="2"/>
      <c r="G2962" s="2"/>
      <c r="H2962" s="2"/>
      <c r="I2962" s="2"/>
      <c r="J2962" s="2"/>
      <c r="K2962" s="2"/>
      <c r="L2962" s="2"/>
    </row>
    <row r="2963" spans="1:12" customFormat="1" ht="16" x14ac:dyDescent="0.2">
      <c r="A2963" t="s">
        <v>339</v>
      </c>
      <c r="B2963" s="2">
        <f>INDEX(Parameters!$B$6:$AL$57,MATCH(Inventories!$B$2948,Parameters!$A$6:$A$57,0),MATCH(Inventories!$A2963,Parameters!$B$4:$AL$4,0))</f>
        <v>0</v>
      </c>
      <c r="C2963" t="s">
        <v>338</v>
      </c>
      <c r="D2963" s="2"/>
      <c r="E2963" s="2"/>
      <c r="F2963" s="2"/>
      <c r="G2963" s="2"/>
      <c r="H2963" s="2"/>
      <c r="I2963" s="2"/>
      <c r="J2963" s="2"/>
      <c r="K2963" s="2"/>
      <c r="L2963" s="2"/>
    </row>
    <row r="2964" spans="1:12" customFormat="1" ht="16" x14ac:dyDescent="0.2">
      <c r="A2964" t="s">
        <v>340</v>
      </c>
      <c r="B2964" s="2">
        <f>INDEX(Parameters!$B$6:$AL$57,MATCH(Inventories!$B$2948,Parameters!$A$6:$A$57,0),MATCH(Inventories!$A2964,Parameters!$B$4:$AL$4,0))</f>
        <v>0</v>
      </c>
      <c r="C2964" t="s">
        <v>338</v>
      </c>
      <c r="D2964" s="2"/>
      <c r="E2964" s="2"/>
      <c r="F2964" s="2"/>
      <c r="G2964" s="2"/>
      <c r="H2964" s="2"/>
      <c r="I2964" s="2"/>
      <c r="J2964" s="2"/>
      <c r="K2964" s="2"/>
      <c r="L2964" s="2"/>
    </row>
    <row r="2965" spans="1:12" customFormat="1" ht="16" x14ac:dyDescent="0.2">
      <c r="A2965" t="s">
        <v>341</v>
      </c>
      <c r="B2965" s="2">
        <f>INDEX(Parameters!$B$6:$AL$57,MATCH(Inventories!$B$2948,Parameters!$A$6:$A$57,0),MATCH(Inventories!$A2965,Parameters!$B$4:$AL$4,0))</f>
        <v>0</v>
      </c>
      <c r="C2965" t="s">
        <v>338</v>
      </c>
      <c r="D2965" s="2"/>
      <c r="E2965" s="2"/>
      <c r="F2965" s="2"/>
      <c r="G2965" s="2"/>
      <c r="H2965" s="2"/>
      <c r="I2965" s="2"/>
      <c r="J2965" s="2"/>
      <c r="K2965" s="2"/>
      <c r="L2965" s="2"/>
    </row>
    <row r="2966" spans="1:12" customFormat="1" ht="16" x14ac:dyDescent="0.2">
      <c r="A2966" t="s">
        <v>342</v>
      </c>
      <c r="B2966" s="2">
        <f>INDEX(Parameters!$B$6:$AL$57,MATCH(Inventories!$B$2948,Parameters!$A$6:$A$57,0),MATCH(Inventories!$A2966,Parameters!$B$4:$AL$4,0))</f>
        <v>145</v>
      </c>
      <c r="C2966" t="s">
        <v>338</v>
      </c>
      <c r="D2966" s="2"/>
      <c r="E2966" s="2"/>
      <c r="F2966" s="2"/>
      <c r="G2966" s="2"/>
      <c r="H2966" s="2"/>
      <c r="I2966" s="2"/>
      <c r="J2966" s="2"/>
      <c r="K2966" s="2"/>
      <c r="L2966" s="2"/>
    </row>
    <row r="2967" spans="1:12" customFormat="1" ht="16" x14ac:dyDescent="0.2">
      <c r="A2967" t="s">
        <v>343</v>
      </c>
      <c r="B2967" s="2">
        <f>INDEX(Parameters!$B$6:$AL$57,MATCH(Inventories!$B$2948,Parameters!$A$6:$A$57,0),MATCH(Inventories!$A2967,Parameters!$B$4:$AL$4,0))</f>
        <v>96</v>
      </c>
      <c r="C2967" t="s">
        <v>338</v>
      </c>
      <c r="D2967" s="2"/>
      <c r="E2967" s="2"/>
      <c r="F2967" s="2"/>
      <c r="G2967" s="2"/>
      <c r="H2967" s="2"/>
      <c r="I2967" s="2"/>
      <c r="J2967" s="2"/>
      <c r="K2967" s="2"/>
      <c r="L2967" s="2"/>
    </row>
    <row r="2968" spans="1:12" customFormat="1" ht="16" x14ac:dyDescent="0.2">
      <c r="A2968" t="s">
        <v>344</v>
      </c>
      <c r="B2968" s="2">
        <f>INDEX(Parameters!$B$6:$AL$57,MATCH(Inventories!$B$2948,Parameters!$A$6:$A$57,0),MATCH(Inventories!$A2968,Parameters!$B$4:$AL$4,0))</f>
        <v>169</v>
      </c>
      <c r="C2968" t="s">
        <v>338</v>
      </c>
      <c r="D2968" s="2"/>
      <c r="E2968" s="2"/>
      <c r="F2968" s="2"/>
      <c r="G2968" s="2"/>
      <c r="H2968" s="2"/>
      <c r="I2968" s="2"/>
      <c r="J2968" s="2"/>
      <c r="K2968" s="2"/>
      <c r="L2968" s="2"/>
    </row>
    <row r="2969" spans="1:12" customFormat="1" ht="16" x14ac:dyDescent="0.2">
      <c r="A2969" t="s">
        <v>335</v>
      </c>
      <c r="B2969" s="2">
        <f>INDEX(Parameters!$B$6:$AL$57,MATCH(Inventories!$B$2948,Parameters!$A$6:$A$57,0),MATCH(Inventories!$A2969,Parameters!$B$4:$AL$4,0))</f>
        <v>75</v>
      </c>
      <c r="C2969" t="s">
        <v>338</v>
      </c>
      <c r="D2969" s="2"/>
      <c r="E2969" s="2"/>
      <c r="F2969" s="2"/>
      <c r="G2969" s="2"/>
      <c r="H2969" s="2"/>
      <c r="I2969" s="2"/>
      <c r="J2969" s="2"/>
      <c r="K2969" s="2"/>
      <c r="L2969" s="2"/>
    </row>
    <row r="2970" spans="1:12" customFormat="1" ht="16" x14ac:dyDescent="0.2">
      <c r="A2970" t="s">
        <v>336</v>
      </c>
      <c r="B2970" s="2">
        <f>INDEX(Parameters!$B$6:$AL$57,MATCH(Inventories!$B$2948,Parameters!$A$6:$A$57,0),MATCH(Inventories!$A2970,Parameters!$B$4:$AL$4,0))</f>
        <v>57</v>
      </c>
      <c r="C2970" t="s">
        <v>338</v>
      </c>
      <c r="D2970" s="2"/>
      <c r="E2970" s="2"/>
      <c r="F2970" s="2"/>
      <c r="G2970" s="2"/>
      <c r="H2970" s="2"/>
      <c r="I2970" s="2"/>
      <c r="J2970" s="2"/>
      <c r="K2970" s="2"/>
      <c r="L2970" s="2"/>
    </row>
    <row r="2971" spans="1:12" customFormat="1" ht="16" x14ac:dyDescent="0.2">
      <c r="A2971" t="s">
        <v>337</v>
      </c>
      <c r="B2971" s="2">
        <f>INDEX(Parameters!$B$6:$AL$57,MATCH(Inventories!$B$2948,Parameters!$A$6:$A$57,0),MATCH(Inventories!$A2971,Parameters!$B$4:$AL$4,0))</f>
        <v>89</v>
      </c>
      <c r="C2971" t="s">
        <v>338</v>
      </c>
      <c r="D2971" s="2"/>
      <c r="E2971" s="2"/>
      <c r="F2971" s="2"/>
      <c r="G2971" s="2"/>
      <c r="H2971" s="2"/>
      <c r="I2971" s="2"/>
      <c r="J2971" s="2"/>
      <c r="K2971" s="2"/>
      <c r="L2971" s="2"/>
    </row>
    <row r="2972" spans="1:12" customFormat="1" ht="16" x14ac:dyDescent="0.2">
      <c r="A2972" t="s">
        <v>324</v>
      </c>
      <c r="B2972" s="2">
        <f>INDEX(Parameters!$B$6:$AL$57,MATCH(Inventories!$B$2948,Parameters!$A$6:$A$57,0),MATCH(Inventories!$A2972,Parameters!$B$4:$AL$4,0))</f>
        <v>0</v>
      </c>
      <c r="C2972" t="s">
        <v>317</v>
      </c>
      <c r="D2972" s="2"/>
      <c r="E2972" s="2"/>
      <c r="F2972" s="2"/>
      <c r="G2972" s="2"/>
      <c r="H2972" s="2"/>
      <c r="I2972" s="2"/>
      <c r="J2972" s="2"/>
      <c r="K2972" s="2"/>
      <c r="L2972" s="2"/>
    </row>
    <row r="2973" spans="1:12" customFormat="1" ht="16" x14ac:dyDescent="0.2">
      <c r="A2973" t="s">
        <v>325</v>
      </c>
      <c r="B2973" s="2">
        <f>INDEX(Parameters!$B$6:$AL$57,MATCH(Inventories!$B$2948,Parameters!$A$6:$A$57,0),MATCH(Inventories!$A2973,Parameters!$B$4:$AL$4,0))</f>
        <v>0</v>
      </c>
      <c r="C2973" t="s">
        <v>317</v>
      </c>
      <c r="D2973" s="2"/>
      <c r="E2973" s="2"/>
      <c r="F2973" s="2"/>
      <c r="G2973" s="2"/>
      <c r="H2973" s="2"/>
      <c r="I2973" s="2"/>
      <c r="J2973" s="2"/>
      <c r="K2973" s="2"/>
      <c r="L2973" s="2"/>
    </row>
    <row r="2974" spans="1:12" customFormat="1" ht="16" x14ac:dyDescent="0.2">
      <c r="A2974" t="s">
        <v>326</v>
      </c>
      <c r="B2974" s="2">
        <f>INDEX(Parameters!$B$6:$AL$57,MATCH(Inventories!$B$2948,Parameters!$A$6:$A$57,0),MATCH(Inventories!$A2974,Parameters!$B$4:$AL$4,0))</f>
        <v>0</v>
      </c>
      <c r="C2974" t="s">
        <v>317</v>
      </c>
      <c r="D2974" s="2"/>
      <c r="E2974" s="2"/>
      <c r="F2974" s="2"/>
      <c r="G2974" s="2"/>
      <c r="H2974" s="2"/>
      <c r="I2974" s="2"/>
      <c r="J2974" s="2"/>
      <c r="K2974" s="2"/>
      <c r="L2974" s="2"/>
    </row>
    <row r="2975" spans="1:12" customFormat="1" ht="16" x14ac:dyDescent="0.2">
      <c r="A2975" t="s">
        <v>332</v>
      </c>
      <c r="B2975" s="2">
        <f>INDEX(Parameters!$B$6:$AL$57,MATCH(Inventories!$B$2948,Parameters!$A$6:$A$57,0),MATCH(Inventories!$A2975,Parameters!$B$4:$AL$4,0))</f>
        <v>0</v>
      </c>
      <c r="C2975" t="s">
        <v>8</v>
      </c>
      <c r="D2975" s="2"/>
      <c r="E2975" s="2"/>
      <c r="F2975" s="2"/>
      <c r="G2975" s="2"/>
      <c r="H2975" s="2"/>
      <c r="I2975" s="2"/>
      <c r="J2975" s="2"/>
      <c r="K2975" s="2"/>
      <c r="L2975" s="2"/>
    </row>
    <row r="2976" spans="1:12" customFormat="1" ht="16" x14ac:dyDescent="0.2">
      <c r="A2976" t="s">
        <v>333</v>
      </c>
      <c r="B2976" s="2">
        <f>INDEX(Parameters!$B$6:$AL$57,MATCH(Inventories!$B$2948,Parameters!$A$6:$A$57,0),MATCH(Inventories!$A2976,Parameters!$B$4:$AL$4,0))</f>
        <v>0</v>
      </c>
      <c r="C2976" t="s">
        <v>8</v>
      </c>
      <c r="D2976" s="2"/>
      <c r="E2976" s="2"/>
      <c r="F2976" s="2"/>
      <c r="G2976" s="2"/>
      <c r="H2976" s="2"/>
      <c r="I2976" s="2"/>
      <c r="J2976" s="2"/>
      <c r="K2976" s="2"/>
      <c r="L2976" s="2"/>
    </row>
    <row r="2977" spans="1:12" customFormat="1" ht="16" x14ac:dyDescent="0.2">
      <c r="A2977" t="s">
        <v>334</v>
      </c>
      <c r="B2977" s="2">
        <f>INDEX(Parameters!$B$6:$AL$57,MATCH(Inventories!$B$2948,Parameters!$A$6:$A$57,0),MATCH(Inventories!$A2977,Parameters!$B$4:$AL$4,0))</f>
        <v>0</v>
      </c>
      <c r="C2977" t="s">
        <v>8</v>
      </c>
      <c r="D2977" s="2"/>
      <c r="E2977" s="2"/>
      <c r="F2977" s="2"/>
      <c r="G2977" s="2"/>
      <c r="H2977" s="2"/>
      <c r="I2977" s="2"/>
      <c r="J2977" s="2"/>
      <c r="K2977" s="2"/>
      <c r="L2977" s="2"/>
    </row>
    <row r="2978" spans="1:12" customFormat="1" ht="16" x14ac:dyDescent="0.2">
      <c r="A2978" t="s">
        <v>348</v>
      </c>
      <c r="B2978" s="2">
        <f>INDEX(Parameters!$B$6:$AL$57,MATCH(Inventories!$B$2948,Parameters!$A$6:$A$57,0),MATCH(Inventories!$A2978,Parameters!$B$4:$AL$4,0))</f>
        <v>0</v>
      </c>
      <c r="C2978" t="s">
        <v>314</v>
      </c>
      <c r="D2978" s="2"/>
      <c r="E2978" s="2"/>
      <c r="F2978" s="2"/>
      <c r="G2978" s="2"/>
      <c r="H2978" s="2"/>
      <c r="I2978" s="2"/>
      <c r="J2978" s="2"/>
      <c r="K2978" s="2"/>
      <c r="L2978" s="2"/>
    </row>
    <row r="2979" spans="1:12" customFormat="1" ht="16" x14ac:dyDescent="0.2">
      <c r="A2979" t="s">
        <v>349</v>
      </c>
      <c r="B2979" s="2">
        <f>INDEX(Parameters!$B$6:$AL$57,MATCH(Inventories!$B$2948,Parameters!$A$6:$A$57,0),MATCH(Inventories!$A2979,Parameters!$B$4:$AL$4,0))</f>
        <v>0</v>
      </c>
      <c r="C2979" t="s">
        <v>314</v>
      </c>
      <c r="D2979" s="2"/>
      <c r="E2979" s="12"/>
      <c r="F2979" s="2"/>
      <c r="G2979" s="2"/>
      <c r="H2979" s="2"/>
      <c r="I2979" s="2"/>
      <c r="J2979" s="2"/>
      <c r="K2979" s="2"/>
      <c r="L2979" s="2"/>
    </row>
    <row r="2980" spans="1:12" customFormat="1" ht="16" x14ac:dyDescent="0.2">
      <c r="A2980" t="s">
        <v>350</v>
      </c>
      <c r="B2980" s="2">
        <f>INDEX(Parameters!$B$6:$AL$57,MATCH(Inventories!$B$2948,Parameters!$A$6:$A$57,0),MATCH(Inventories!$A2980,Parameters!$B$4:$AL$4,0))</f>
        <v>0</v>
      </c>
      <c r="C2980" t="s">
        <v>314</v>
      </c>
      <c r="D2980" s="2"/>
      <c r="E2980" s="2"/>
      <c r="F2980" s="2"/>
      <c r="G2980" s="2"/>
      <c r="H2980" s="2"/>
      <c r="I2980" s="2"/>
      <c r="J2980" s="2"/>
      <c r="K2980" s="2"/>
      <c r="L2980" s="2"/>
    </row>
    <row r="2981" spans="1:12" customFormat="1" ht="16" x14ac:dyDescent="0.2">
      <c r="A2981" t="s">
        <v>351</v>
      </c>
      <c r="B2981" s="2">
        <f>INDEX(Parameters!$B$6:$AL$57,MATCH(Inventories!$B$2948,Parameters!$A$6:$A$57,0),MATCH(Inventories!$A2981,Parameters!$B$4:$AL$4,0))</f>
        <v>0</v>
      </c>
      <c r="C2981" t="s">
        <v>8</v>
      </c>
      <c r="D2981" s="2"/>
      <c r="E2981" s="2"/>
      <c r="F2981" s="2"/>
      <c r="G2981" s="2"/>
      <c r="H2981" s="2"/>
      <c r="I2981" s="2"/>
      <c r="J2981" s="2"/>
      <c r="K2981" s="2"/>
      <c r="L2981" s="2"/>
    </row>
    <row r="2982" spans="1:12" customFormat="1" ht="16" x14ac:dyDescent="0.2">
      <c r="A2982" t="s">
        <v>352</v>
      </c>
      <c r="B2982" s="2">
        <f>INDEX(Parameters!$B$6:$AL$57,MATCH(Inventories!$B$2948,Parameters!$A$6:$A$57,0),MATCH(Inventories!$A2982,Parameters!$B$4:$AL$4,0))</f>
        <v>0</v>
      </c>
      <c r="C2982" t="s">
        <v>8</v>
      </c>
      <c r="D2982" s="2"/>
      <c r="E2982" s="2"/>
      <c r="F2982" s="2"/>
      <c r="G2982" s="2"/>
      <c r="H2982" s="2"/>
      <c r="I2982" s="2"/>
      <c r="J2982" s="2"/>
      <c r="K2982" s="2"/>
      <c r="L2982" s="2"/>
    </row>
    <row r="2983" spans="1:12" customFormat="1" ht="16" x14ac:dyDescent="0.2">
      <c r="A2983" t="s">
        <v>353</v>
      </c>
      <c r="B2983" s="2">
        <f>INDEX(Parameters!$B$6:$AL$57,MATCH(Inventories!$B$2948,Parameters!$A$6:$A$57,0),MATCH(Inventories!$A2983,Parameters!$B$4:$AL$4,0))</f>
        <v>0</v>
      </c>
      <c r="C2983" t="s">
        <v>8</v>
      </c>
      <c r="D2983" s="2"/>
      <c r="E2983" s="2"/>
      <c r="F2983" s="2"/>
      <c r="G2983" s="2"/>
      <c r="H2983" s="2"/>
      <c r="I2983" s="2"/>
      <c r="J2983" s="2"/>
      <c r="K2983" s="2"/>
      <c r="L2983" s="2"/>
    </row>
    <row r="2984" spans="1:12" customFormat="1" ht="16" x14ac:dyDescent="0.2">
      <c r="A2984" t="s">
        <v>367</v>
      </c>
      <c r="B2984" s="2">
        <f>INDEX(Parameters!$B$6:$AL$57,MATCH(Inventories!$B$2948,Parameters!$A$6:$A$57,0),MATCH(Inventories!$A2984,Parameters!$B$4:$AL$4,0))</f>
        <v>0</v>
      </c>
      <c r="C2984" t="s">
        <v>338</v>
      </c>
      <c r="D2984" s="2"/>
      <c r="E2984" s="2"/>
      <c r="F2984" s="2"/>
      <c r="G2984" s="2"/>
      <c r="H2984" s="2"/>
      <c r="I2984" s="2"/>
      <c r="J2984" s="2"/>
      <c r="K2984" s="2"/>
      <c r="L2984" s="2"/>
    </row>
    <row r="2985" spans="1:12" customFormat="1" ht="16" x14ac:dyDescent="0.2">
      <c r="A2985" t="s">
        <v>368</v>
      </c>
      <c r="B2985" s="2">
        <f>INDEX(Parameters!$B$6:$AL$57,MATCH(Inventories!$B$2948,Parameters!$A$6:$A$57,0),MATCH(Inventories!$A2985,Parameters!$B$4:$AL$4,0))</f>
        <v>0</v>
      </c>
      <c r="C2985" t="s">
        <v>338</v>
      </c>
      <c r="D2985" s="2"/>
      <c r="E2985" s="2"/>
      <c r="F2985" s="2"/>
      <c r="G2985" s="2"/>
      <c r="H2985" s="2"/>
      <c r="I2985" s="2"/>
      <c r="J2985" s="2"/>
      <c r="K2985" s="2"/>
      <c r="L2985" s="2"/>
    </row>
    <row r="2986" spans="1:12" customFormat="1" ht="16" x14ac:dyDescent="0.2">
      <c r="A2986" t="s">
        <v>369</v>
      </c>
      <c r="B2986" s="2">
        <f>INDEX(Parameters!$B$6:$AL$57,MATCH(Inventories!$B$2948,Parameters!$A$6:$A$57,0),MATCH(Inventories!$A2986,Parameters!$B$4:$AL$4,0))</f>
        <v>0</v>
      </c>
      <c r="C2986" t="s">
        <v>338</v>
      </c>
      <c r="D2986" s="2"/>
      <c r="E2986" s="2"/>
      <c r="F2986" s="2"/>
      <c r="G2986" s="2"/>
      <c r="H2986" s="2"/>
      <c r="I2986" s="2"/>
      <c r="J2986" s="2"/>
      <c r="K2986" s="2"/>
      <c r="L2986" s="2"/>
    </row>
    <row r="2987" spans="1:12" customFormat="1" ht="16" x14ac:dyDescent="0.2">
      <c r="A2987" t="s">
        <v>370</v>
      </c>
      <c r="B2987" s="2">
        <f>INDEX(Parameters!$B$6:$AL$57,MATCH(Inventories!$B$2948,Parameters!$A$6:$A$57,0),MATCH(Inventories!$A2987,Parameters!$B$4:$AL$4,0))</f>
        <v>0</v>
      </c>
      <c r="C2987" t="s">
        <v>338</v>
      </c>
      <c r="D2987" s="2"/>
      <c r="E2987" s="2"/>
      <c r="F2987" s="2"/>
      <c r="G2987" s="2"/>
      <c r="H2987" s="2"/>
      <c r="I2987" s="2"/>
      <c r="J2987" s="2"/>
      <c r="K2987" s="2"/>
      <c r="L2987" s="2"/>
    </row>
    <row r="2988" spans="1:12" customFormat="1" ht="16" x14ac:dyDescent="0.2">
      <c r="A2988" t="s">
        <v>371</v>
      </c>
      <c r="B2988" s="2">
        <f>INDEX(Parameters!$B$6:$AL$57,MATCH(Inventories!$B$2948,Parameters!$A$6:$A$57,0),MATCH(Inventories!$A2988,Parameters!$B$4:$AL$4,0))</f>
        <v>0</v>
      </c>
      <c r="C2988" t="s">
        <v>338</v>
      </c>
      <c r="D2988" s="2"/>
      <c r="E2988" s="2"/>
      <c r="F2988" s="2"/>
      <c r="G2988" s="2"/>
      <c r="H2988" s="2"/>
      <c r="I2988" s="2"/>
      <c r="J2988" s="2"/>
      <c r="K2988" s="2"/>
      <c r="L2988" s="2"/>
    </row>
    <row r="2989" spans="1:12" customFormat="1" ht="16" x14ac:dyDescent="0.2">
      <c r="A2989" t="s">
        <v>346</v>
      </c>
      <c r="B2989" s="12">
        <f>INDEX(Parameters!$B$6:$AL$57,MATCH(Inventories!$B$2948,Parameters!$A$6:$A$57,0),MATCH(Inventories!$A2989,Parameters!$B$4:$AL$4,0))</f>
        <v>6.4438710000000003E-3</v>
      </c>
      <c r="C2989" t="s">
        <v>347</v>
      </c>
      <c r="D2989" s="2"/>
      <c r="E2989" s="2"/>
      <c r="F2989" s="2"/>
      <c r="G2989" s="2"/>
      <c r="H2989" s="2"/>
      <c r="I2989" s="2"/>
      <c r="J2989" s="2"/>
      <c r="K2989" s="2"/>
      <c r="L2989" s="2"/>
    </row>
    <row r="2990" spans="1:12" customFormat="1" ht="16" x14ac:dyDescent="0.2">
      <c r="A2990" t="s">
        <v>345</v>
      </c>
      <c r="B2990" s="12">
        <f>INDEX(Parameters!$B$6:$AL$57,MATCH(Inventories!$B$2948,Parameters!$A$6:$A$57,0),MATCH(Inventories!$A2990,Parameters!$B$4:$AL$4,0))</f>
        <v>9.6806300000000002E-4</v>
      </c>
      <c r="C2990" t="s">
        <v>347</v>
      </c>
      <c r="D2990" s="2"/>
      <c r="E2990" s="2"/>
      <c r="F2990" s="2"/>
      <c r="G2990" s="2"/>
      <c r="H2990" s="2"/>
      <c r="I2990" s="2"/>
      <c r="J2990" s="2"/>
      <c r="K2990" s="2"/>
      <c r="L2990" s="2"/>
    </row>
    <row r="2991" spans="1:12" customFormat="1" ht="16" x14ac:dyDescent="0.2">
      <c r="A2991" s="1" t="s">
        <v>10</v>
      </c>
      <c r="B2991" s="2"/>
      <c r="C2991" s="2"/>
      <c r="D2991" s="2"/>
      <c r="E2991" s="2"/>
      <c r="F2991" s="2"/>
      <c r="G2991" s="2"/>
      <c r="H2991" s="2"/>
      <c r="I2991" s="2"/>
      <c r="J2991" s="2"/>
      <c r="K2991" s="2"/>
      <c r="L2991" s="2"/>
    </row>
    <row r="2992" spans="1:12" x14ac:dyDescent="0.2">
      <c r="A2992" s="17" t="s">
        <v>11</v>
      </c>
      <c r="B2992" s="17" t="s">
        <v>12</v>
      </c>
      <c r="C2992" s="17" t="s">
        <v>3</v>
      </c>
      <c r="D2992" s="17" t="s">
        <v>13</v>
      </c>
      <c r="E2992" s="17" t="s">
        <v>8</v>
      </c>
      <c r="F2992" s="17" t="s">
        <v>6</v>
      </c>
      <c r="G2992" s="17" t="s">
        <v>5</v>
      </c>
      <c r="H2992" s="17" t="s">
        <v>153</v>
      </c>
      <c r="I2992" s="17" t="s">
        <v>181</v>
      </c>
      <c r="J2992" s="17" t="s">
        <v>182</v>
      </c>
      <c r="K2992" s="17" t="s">
        <v>183</v>
      </c>
      <c r="L2992" s="17" t="s">
        <v>184</v>
      </c>
    </row>
    <row r="2993" spans="1:12" customFormat="1" ht="16" x14ac:dyDescent="0.2">
      <c r="A2993" s="2" t="str">
        <f>B2948</f>
        <v>compressed gas, synthetic, burned in passenger car</v>
      </c>
      <c r="B2993" s="2">
        <v>1</v>
      </c>
      <c r="C2993" s="2" t="str">
        <f>B2949</f>
        <v>RER</v>
      </c>
      <c r="D2993" s="2"/>
      <c r="E2993" s="2" t="str">
        <f>B2953</f>
        <v>megajoule</v>
      </c>
      <c r="F2993" s="2" t="s">
        <v>19</v>
      </c>
      <c r="G2993" s="2" t="str">
        <f>B2951</f>
        <v>heat</v>
      </c>
      <c r="H2993" s="2"/>
      <c r="I2993" s="2"/>
      <c r="J2993" s="2"/>
      <c r="K2993" s="2"/>
      <c r="L2993" s="2"/>
    </row>
    <row r="2994" spans="1:12" customFormat="1" ht="16" x14ac:dyDescent="0.2">
      <c r="A2994" t="s">
        <v>310</v>
      </c>
      <c r="B2994" s="25">
        <f>1/47.5</f>
        <v>2.1052631578947368E-2</v>
      </c>
      <c r="C2994" t="s">
        <v>18</v>
      </c>
      <c r="E2994" t="s">
        <v>9</v>
      </c>
      <c r="F2994" t="s">
        <v>23</v>
      </c>
      <c r="G2994" t="s">
        <v>269</v>
      </c>
      <c r="I2994" s="2"/>
    </row>
    <row r="2995" spans="1:12" customFormat="1" ht="16" x14ac:dyDescent="0.2">
      <c r="A2995" s="2" t="s">
        <v>144</v>
      </c>
      <c r="B2995" s="3">
        <f>(B2966/B2957)/(B2960/1000)</f>
        <v>2.8543307086614171E-4</v>
      </c>
      <c r="C2995" t="s">
        <v>114</v>
      </c>
      <c r="E2995" t="s">
        <v>9</v>
      </c>
      <c r="F2995" t="s">
        <v>23</v>
      </c>
      <c r="G2995" t="s">
        <v>145</v>
      </c>
      <c r="I2995" s="2">
        <v>5</v>
      </c>
      <c r="J2995" s="3">
        <f>B2995</f>
        <v>2.8543307086614171E-4</v>
      </c>
      <c r="K2995" s="3">
        <f>(B2967/B2959)/(B2962/1000)</f>
        <v>1.2715231788079472E-4</v>
      </c>
      <c r="L2995" s="3">
        <f>(B2968/B2958)/(B2961/1000)</f>
        <v>6.3629518072289156E-4</v>
      </c>
    </row>
    <row r="2996" spans="1:12" customFormat="1" ht="16" x14ac:dyDescent="0.2">
      <c r="A2996" t="s">
        <v>208</v>
      </c>
      <c r="B2996" s="3">
        <f>(B2969/B2957)/(B2960/1000)</f>
        <v>1.4763779527559055E-4</v>
      </c>
      <c r="C2996" t="s">
        <v>18</v>
      </c>
      <c r="D2996" s="2"/>
      <c r="E2996" t="s">
        <v>9</v>
      </c>
      <c r="F2996" t="s">
        <v>23</v>
      </c>
      <c r="G2996" t="s">
        <v>209</v>
      </c>
      <c r="I2996">
        <v>5</v>
      </c>
      <c r="J2996" s="3">
        <f>B2996</f>
        <v>1.4763779527559055E-4</v>
      </c>
      <c r="K2996" s="3">
        <f>(B2970/B2959)/(B2962/1000)</f>
        <v>7.5496688741721855E-5</v>
      </c>
      <c r="L2996" s="3">
        <f>(B2971/B2958)/(B2961/1000)</f>
        <v>3.3509036144578315E-4</v>
      </c>
    </row>
    <row r="2997" spans="1:12" customFormat="1" ht="16" x14ac:dyDescent="0.2">
      <c r="A2997" t="s">
        <v>48</v>
      </c>
      <c r="B2997" s="3">
        <v>4.4166666666666577E-6</v>
      </c>
      <c r="D2997" t="s">
        <v>14</v>
      </c>
      <c r="E2997" t="s">
        <v>9</v>
      </c>
      <c r="F2997" s="2" t="s">
        <v>15</v>
      </c>
      <c r="I2997" s="2"/>
    </row>
    <row r="2998" spans="1:12" customFormat="1" ht="16" x14ac:dyDescent="0.2">
      <c r="A2998" t="s">
        <v>50</v>
      </c>
      <c r="B2998" s="3">
        <v>7.5082705379565517E-7</v>
      </c>
      <c r="D2998" t="s">
        <v>14</v>
      </c>
      <c r="E2998" t="s">
        <v>9</v>
      </c>
      <c r="F2998" s="2" t="s">
        <v>15</v>
      </c>
      <c r="I2998" s="2"/>
    </row>
    <row r="2999" spans="1:12" customFormat="1" ht="16" x14ac:dyDescent="0.2">
      <c r="A2999" t="s">
        <v>123</v>
      </c>
      <c r="B2999" s="9">
        <f>2.74*B2994</f>
        <v>5.7684210526315789E-2</v>
      </c>
      <c r="D2999" t="s">
        <v>14</v>
      </c>
      <c r="E2999" t="s">
        <v>9</v>
      </c>
      <c r="F2999" s="2" t="s">
        <v>15</v>
      </c>
      <c r="I2999" s="2"/>
    </row>
    <row r="3000" spans="1:12" customFormat="1" ht="16" x14ac:dyDescent="0.2">
      <c r="A3000" t="s">
        <v>124</v>
      </c>
      <c r="B3000" s="9">
        <v>2.6360440412565261E-4</v>
      </c>
      <c r="D3000" t="s">
        <v>14</v>
      </c>
      <c r="E3000" t="s">
        <v>9</v>
      </c>
      <c r="F3000" s="2" t="s">
        <v>15</v>
      </c>
      <c r="I3000" s="2"/>
    </row>
    <row r="3001" spans="1:12" customFormat="1" ht="16" x14ac:dyDescent="0.2">
      <c r="A3001" t="s">
        <v>58</v>
      </c>
      <c r="B3001" s="3">
        <v>9.6666666666666532E-7</v>
      </c>
      <c r="D3001" t="s">
        <v>14</v>
      </c>
      <c r="E3001" t="s">
        <v>9</v>
      </c>
      <c r="F3001" s="2" t="s">
        <v>15</v>
      </c>
      <c r="I3001" s="2"/>
    </row>
    <row r="3002" spans="1:12" customFormat="1" ht="16" x14ac:dyDescent="0.2">
      <c r="A3002" t="s">
        <v>64</v>
      </c>
      <c r="B3002" s="3">
        <v>2.7750000000000002E-10</v>
      </c>
      <c r="D3002" t="s">
        <v>14</v>
      </c>
      <c r="E3002" t="s">
        <v>9</v>
      </c>
      <c r="F3002" s="2" t="s">
        <v>15</v>
      </c>
      <c r="I3002" s="2"/>
    </row>
    <row r="3003" spans="1:12" customFormat="1" ht="16" x14ac:dyDescent="0.2">
      <c r="A3003" t="s">
        <v>179</v>
      </c>
      <c r="B3003" s="3">
        <v>1.606690212560312E-5</v>
      </c>
      <c r="D3003" t="s">
        <v>14</v>
      </c>
      <c r="E3003" t="s">
        <v>9</v>
      </c>
      <c r="F3003" s="2" t="s">
        <v>15</v>
      </c>
      <c r="I3003" s="2"/>
    </row>
    <row r="3004" spans="1:12" customFormat="1" ht="16" x14ac:dyDescent="0.2">
      <c r="A3004" t="s">
        <v>67</v>
      </c>
      <c r="B3004" s="3">
        <v>6.8382126269474045E-6</v>
      </c>
      <c r="D3004" t="s">
        <v>14</v>
      </c>
      <c r="E3004" t="s">
        <v>9</v>
      </c>
      <c r="F3004" s="2" t="s">
        <v>15</v>
      </c>
      <c r="I3004" s="2"/>
    </row>
    <row r="3005" spans="1:12" customFormat="1" ht="16" x14ac:dyDescent="0.2">
      <c r="A3005" t="s">
        <v>69</v>
      </c>
      <c r="B3005" s="3">
        <f>B2989/1000</f>
        <v>6.4438710000000001E-6</v>
      </c>
      <c r="D3005" t="s">
        <v>14</v>
      </c>
      <c r="E3005" t="s">
        <v>9</v>
      </c>
      <c r="F3005" s="2" t="s">
        <v>15</v>
      </c>
      <c r="I3005" s="2"/>
    </row>
    <row r="3006" spans="1:12" customFormat="1" ht="16" x14ac:dyDescent="0.2">
      <c r="A3006" t="s">
        <v>71</v>
      </c>
      <c r="B3006" s="3">
        <f>B2990/1000</f>
        <v>9.6806299999999992E-7</v>
      </c>
      <c r="D3006" t="s">
        <v>14</v>
      </c>
      <c r="E3006" t="s">
        <v>9</v>
      </c>
      <c r="F3006" s="2" t="s">
        <v>15</v>
      </c>
      <c r="I3006" s="2"/>
    </row>
    <row r="3007" spans="1:12" customFormat="1" ht="16" x14ac:dyDescent="0.2">
      <c r="A3007" t="s">
        <v>77</v>
      </c>
      <c r="B3007" s="3">
        <v>5.6430000000000142E-7</v>
      </c>
      <c r="D3007" t="s">
        <v>14</v>
      </c>
      <c r="E3007" t="s">
        <v>9</v>
      </c>
      <c r="F3007" s="2" t="s">
        <v>15</v>
      </c>
      <c r="I3007" s="2"/>
    </row>
    <row r="3008" spans="1:12" customFormat="1" ht="16" x14ac:dyDescent="0.2">
      <c r="A3008" t="s">
        <v>78</v>
      </c>
      <c r="B3008" s="3">
        <v>2.2336471011856279E-6</v>
      </c>
      <c r="D3008" t="s">
        <v>14</v>
      </c>
      <c r="E3008" t="s">
        <v>9</v>
      </c>
      <c r="F3008" s="2" t="s">
        <v>15</v>
      </c>
      <c r="I3008" s="2"/>
    </row>
    <row r="3009" spans="1:12" customFormat="1" ht="16" x14ac:dyDescent="0.2"/>
    <row r="3010" spans="1:12" x14ac:dyDescent="0.2">
      <c r="A3010" s="17" t="s">
        <v>2</v>
      </c>
      <c r="B3010" s="17" t="s">
        <v>259</v>
      </c>
    </row>
    <row r="3011" spans="1:12" customFormat="1" ht="16" x14ac:dyDescent="0.2">
      <c r="A3011" s="2" t="s">
        <v>3</v>
      </c>
      <c r="B3011" s="2" t="s">
        <v>18</v>
      </c>
      <c r="C3011" s="2"/>
      <c r="D3011" s="2"/>
      <c r="E3011" s="2"/>
      <c r="F3011" s="2"/>
      <c r="G3011" s="2"/>
      <c r="H3011" s="2"/>
      <c r="I3011" s="2"/>
      <c r="J3011" s="2"/>
      <c r="K3011" s="2"/>
      <c r="L3011" s="2"/>
    </row>
    <row r="3012" spans="1:12" customFormat="1" ht="16" x14ac:dyDescent="0.2">
      <c r="A3012" s="2" t="s">
        <v>4</v>
      </c>
      <c r="B3012" s="2">
        <v>1</v>
      </c>
      <c r="C3012" s="2"/>
      <c r="D3012" s="2"/>
      <c r="E3012" s="2"/>
      <c r="F3012" s="2"/>
      <c r="G3012" s="2"/>
      <c r="H3012" s="2"/>
      <c r="I3012" s="2"/>
      <c r="J3012" s="2"/>
      <c r="K3012" s="2"/>
      <c r="L3012" s="2"/>
    </row>
    <row r="3013" spans="1:12" customFormat="1" ht="16" x14ac:dyDescent="0.2">
      <c r="A3013" s="2" t="s">
        <v>5</v>
      </c>
      <c r="B3013" s="2" t="s">
        <v>1</v>
      </c>
      <c r="C3013" s="2"/>
      <c r="D3013" s="2"/>
      <c r="E3013" s="2"/>
      <c r="F3013" s="2"/>
      <c r="G3013" s="2"/>
      <c r="H3013" s="2"/>
      <c r="I3013" s="2"/>
      <c r="J3013" s="2"/>
    </row>
    <row r="3014" spans="1:12" customFormat="1" ht="16" x14ac:dyDescent="0.2">
      <c r="A3014" s="2" t="s">
        <v>6</v>
      </c>
      <c r="B3014" s="2" t="s">
        <v>7</v>
      </c>
      <c r="C3014" s="2"/>
      <c r="D3014" s="2"/>
      <c r="E3014" s="2"/>
      <c r="F3014" s="2"/>
      <c r="G3014" s="2"/>
      <c r="H3014" s="2"/>
      <c r="I3014" s="2"/>
      <c r="J3014" s="2"/>
      <c r="K3014" s="2"/>
      <c r="L3014" s="2"/>
    </row>
    <row r="3015" spans="1:12" customFormat="1" ht="16" x14ac:dyDescent="0.2">
      <c r="A3015" s="2" t="s">
        <v>8</v>
      </c>
      <c r="B3015" s="2" t="s">
        <v>17</v>
      </c>
      <c r="C3015" s="2"/>
      <c r="D3015" s="2"/>
      <c r="E3015" s="2"/>
      <c r="F3015" s="2"/>
      <c r="G3015" s="2"/>
      <c r="H3015" s="2"/>
      <c r="I3015" s="2"/>
      <c r="J3015" s="2"/>
      <c r="K3015" s="2"/>
      <c r="L3015" s="2"/>
    </row>
    <row r="3016" spans="1:12" customFormat="1" ht="16" x14ac:dyDescent="0.2">
      <c r="A3016" t="s">
        <v>354</v>
      </c>
      <c r="B3016" s="2">
        <f>INDEX(Parameters!$B$6:$AL$57,MATCH(Inventories!$B$3010,Parameters!$A$6:$A$57,0),MATCH(Inventories!$A3016,Parameters!$B$4:$AL$4,0))</f>
        <v>126</v>
      </c>
      <c r="C3016" t="s">
        <v>314</v>
      </c>
      <c r="D3016" s="2"/>
      <c r="E3016" s="2"/>
      <c r="F3016" s="2"/>
      <c r="G3016" s="2"/>
      <c r="H3016" s="2"/>
      <c r="I3016" s="2"/>
      <c r="J3016" s="2"/>
      <c r="K3016" s="2"/>
      <c r="L3016" s="2"/>
    </row>
    <row r="3017" spans="1:12" customFormat="1" ht="16" x14ac:dyDescent="0.2">
      <c r="A3017" t="s">
        <v>355</v>
      </c>
      <c r="B3017" s="2">
        <f>INDEX(Parameters!$B$6:$AL$57,MATCH(Inventories!$B$3010,Parameters!$A$6:$A$57,0),MATCH(Inventories!$A3017,Parameters!$B$4:$AL$4,0))</f>
        <v>55</v>
      </c>
      <c r="C3017" t="s">
        <v>314</v>
      </c>
      <c r="D3017" s="2"/>
      <c r="E3017" s="2"/>
      <c r="F3017" s="2"/>
      <c r="G3017" s="2"/>
      <c r="H3017" s="2"/>
      <c r="I3017" s="2"/>
      <c r="J3017" s="2"/>
      <c r="K3017" s="2"/>
      <c r="L3017" s="2"/>
    </row>
    <row r="3018" spans="1:12" customFormat="1" ht="16" x14ac:dyDescent="0.2">
      <c r="A3018" t="s">
        <v>356</v>
      </c>
      <c r="B3018" s="2">
        <f>INDEX(Parameters!$B$6:$AL$57,MATCH(Inventories!$B$3010,Parameters!$A$6:$A$57,0),MATCH(Inventories!$A3018,Parameters!$B$4:$AL$4,0))</f>
        <v>160</v>
      </c>
      <c r="C3018" t="s">
        <v>314</v>
      </c>
      <c r="D3018" s="2"/>
      <c r="E3018" s="2"/>
      <c r="F3018" s="2"/>
      <c r="G3018" s="2"/>
      <c r="H3018" s="2"/>
      <c r="I3018" s="2"/>
      <c r="J3018" s="2"/>
      <c r="K3018" s="2"/>
      <c r="L3018" s="2"/>
    </row>
    <row r="3019" spans="1:12" customFormat="1" ht="16" x14ac:dyDescent="0.2">
      <c r="A3019" t="s">
        <v>318</v>
      </c>
      <c r="B3019" s="24">
        <f>INDEX(Parameters!$B$6:$AL$57,MATCH(Inventories!$B$3010,Parameters!$A$6:$A$57,0),MATCH(Inventories!$A3019,Parameters!$B$4:$AL$4,0))</f>
        <v>200000</v>
      </c>
      <c r="C3019" t="s">
        <v>315</v>
      </c>
      <c r="D3019" s="2"/>
      <c r="E3019" s="2"/>
      <c r="F3019" s="2"/>
      <c r="G3019" s="2"/>
      <c r="H3019" s="2"/>
      <c r="I3019" s="2"/>
      <c r="J3019" s="2"/>
      <c r="K3019" s="2"/>
      <c r="L3019" s="2"/>
    </row>
    <row r="3020" spans="1:12" customFormat="1" ht="16" x14ac:dyDescent="0.2">
      <c r="A3020" t="s">
        <v>319</v>
      </c>
      <c r="B3020" s="24">
        <f>INDEX(Parameters!$B$6:$AL$57,MATCH(Inventories!$B$3010,Parameters!$A$6:$A$57,0),MATCH(Inventories!$A3020,Parameters!$B$4:$AL$4,0))</f>
        <v>160000</v>
      </c>
      <c r="C3020" t="s">
        <v>315</v>
      </c>
      <c r="D3020" s="2"/>
      <c r="E3020" s="2"/>
      <c r="F3020" s="2"/>
      <c r="G3020" s="2"/>
      <c r="H3020" s="2"/>
      <c r="I3020" s="2"/>
      <c r="J3020" s="2"/>
      <c r="K3020" s="2"/>
      <c r="L3020" s="2"/>
    </row>
    <row r="3021" spans="1:12" customFormat="1" ht="16" x14ac:dyDescent="0.2">
      <c r="A3021" t="s">
        <v>320</v>
      </c>
      <c r="B3021" s="24">
        <f>INDEX(Parameters!$B$6:$AL$57,MATCH(Inventories!$B$3010,Parameters!$A$6:$A$57,0),MATCH(Inventories!$A3021,Parameters!$B$4:$AL$4,0))</f>
        <v>250000</v>
      </c>
      <c r="C3021" t="s">
        <v>315</v>
      </c>
      <c r="D3021" s="2"/>
      <c r="E3021" s="2"/>
      <c r="F3021" s="2"/>
      <c r="G3021" s="2"/>
      <c r="H3021" s="2"/>
      <c r="I3021" s="2"/>
      <c r="J3021" s="2"/>
      <c r="K3021" s="2"/>
      <c r="L3021" s="2"/>
    </row>
    <row r="3022" spans="1:12" customFormat="1" ht="16" x14ac:dyDescent="0.2">
      <c r="A3022" t="s">
        <v>321</v>
      </c>
      <c r="B3022" s="2">
        <f>INDEX(Parameters!$B$6:$AL$57,MATCH(Inventories!$B$3010,Parameters!$A$6:$A$57,0),MATCH(Inventories!$A3022,Parameters!$B$4:$AL$4,0))</f>
        <v>2540</v>
      </c>
      <c r="C3022" t="s">
        <v>316</v>
      </c>
      <c r="D3022" s="2"/>
      <c r="E3022" s="2"/>
      <c r="F3022" s="2"/>
      <c r="G3022" s="2"/>
      <c r="H3022" s="2"/>
      <c r="I3022" s="2"/>
      <c r="J3022" s="2"/>
      <c r="K3022" s="2"/>
      <c r="L3022" s="2"/>
    </row>
    <row r="3023" spans="1:12" customFormat="1" ht="16" x14ac:dyDescent="0.2">
      <c r="A3023" t="s">
        <v>322</v>
      </c>
      <c r="B3023" s="2">
        <f>INDEX(Parameters!$B$6:$AL$57,MATCH(Inventories!$B$3010,Parameters!$A$6:$A$57,0),MATCH(Inventories!$A3023,Parameters!$B$4:$AL$4,0))</f>
        <v>1660</v>
      </c>
      <c r="C3023" t="s">
        <v>316</v>
      </c>
      <c r="D3023" s="2"/>
      <c r="E3023" s="2"/>
      <c r="F3023" s="2"/>
      <c r="G3023" s="2"/>
      <c r="H3023" s="2"/>
      <c r="I3023" s="2"/>
      <c r="J3023" s="2"/>
      <c r="K3023" s="2"/>
      <c r="L3023" s="2"/>
    </row>
    <row r="3024" spans="1:12" customFormat="1" ht="16" x14ac:dyDescent="0.2">
      <c r="A3024" t="s">
        <v>323</v>
      </c>
      <c r="B3024" s="2">
        <f>INDEX(Parameters!$B$6:$AL$57,MATCH(Inventories!$B$3010,Parameters!$A$6:$A$57,0),MATCH(Inventories!$A3024,Parameters!$B$4:$AL$4,0))</f>
        <v>3020</v>
      </c>
      <c r="C3024" t="s">
        <v>316</v>
      </c>
      <c r="D3024" s="2"/>
      <c r="E3024" s="2"/>
      <c r="F3024" s="2"/>
      <c r="G3024" s="2"/>
      <c r="H3024" s="2"/>
      <c r="I3024" s="2"/>
      <c r="J3024" s="2"/>
      <c r="K3024" s="2"/>
      <c r="L3024" s="2"/>
    </row>
    <row r="3025" spans="1:12" customFormat="1" ht="16" x14ac:dyDescent="0.2">
      <c r="A3025" t="s">
        <v>339</v>
      </c>
      <c r="B3025" s="2">
        <f>INDEX(Parameters!$B$6:$AL$57,MATCH(Inventories!$B$3010,Parameters!$A$6:$A$57,0),MATCH(Inventories!$A3025,Parameters!$B$4:$AL$4,0))</f>
        <v>0</v>
      </c>
      <c r="C3025" t="s">
        <v>338</v>
      </c>
      <c r="D3025" s="2"/>
      <c r="E3025" s="2"/>
      <c r="F3025" s="2"/>
      <c r="G3025" s="2"/>
      <c r="H3025" s="2"/>
      <c r="I3025" s="2"/>
      <c r="J3025" s="2"/>
      <c r="K3025" s="2"/>
      <c r="L3025" s="2"/>
    </row>
    <row r="3026" spans="1:12" customFormat="1" ht="16" x14ac:dyDescent="0.2">
      <c r="A3026" t="s">
        <v>340</v>
      </c>
      <c r="B3026" s="2">
        <f>INDEX(Parameters!$B$6:$AL$57,MATCH(Inventories!$B$3010,Parameters!$A$6:$A$57,0),MATCH(Inventories!$A3026,Parameters!$B$4:$AL$4,0))</f>
        <v>0</v>
      </c>
      <c r="C3026" t="s">
        <v>338</v>
      </c>
      <c r="D3026" s="2"/>
      <c r="E3026" s="2"/>
      <c r="F3026" s="2"/>
      <c r="G3026" s="2"/>
      <c r="H3026" s="2"/>
      <c r="I3026" s="2"/>
      <c r="J3026" s="2"/>
      <c r="K3026" s="2"/>
      <c r="L3026" s="2"/>
    </row>
    <row r="3027" spans="1:12" customFormat="1" ht="16" x14ac:dyDescent="0.2">
      <c r="A3027" t="s">
        <v>341</v>
      </c>
      <c r="B3027" s="2">
        <f>INDEX(Parameters!$B$6:$AL$57,MATCH(Inventories!$B$3010,Parameters!$A$6:$A$57,0),MATCH(Inventories!$A3027,Parameters!$B$4:$AL$4,0))</f>
        <v>0</v>
      </c>
      <c r="C3027" t="s">
        <v>338</v>
      </c>
      <c r="D3027" s="2"/>
      <c r="E3027" s="2"/>
      <c r="F3027" s="2"/>
      <c r="G3027" s="2"/>
      <c r="H3027" s="2"/>
      <c r="I3027" s="2"/>
      <c r="J3027" s="2"/>
      <c r="K3027" s="2"/>
      <c r="L3027" s="2"/>
    </row>
    <row r="3028" spans="1:12" customFormat="1" ht="16" x14ac:dyDescent="0.2">
      <c r="A3028" t="s">
        <v>342</v>
      </c>
      <c r="B3028" s="2">
        <f>INDEX(Parameters!$B$6:$AL$57,MATCH(Inventories!$B$3010,Parameters!$A$6:$A$57,0),MATCH(Inventories!$A3028,Parameters!$B$4:$AL$4,0))</f>
        <v>145</v>
      </c>
      <c r="C3028" t="s">
        <v>338</v>
      </c>
      <c r="D3028" s="2"/>
      <c r="E3028" s="2"/>
      <c r="F3028" s="2"/>
      <c r="G3028" s="2"/>
      <c r="H3028" s="2"/>
      <c r="I3028" s="2"/>
      <c r="J3028" s="2"/>
      <c r="K3028" s="2"/>
      <c r="L3028" s="2"/>
    </row>
    <row r="3029" spans="1:12" customFormat="1" ht="16" x14ac:dyDescent="0.2">
      <c r="A3029" t="s">
        <v>343</v>
      </c>
      <c r="B3029" s="2">
        <f>INDEX(Parameters!$B$6:$AL$57,MATCH(Inventories!$B$3010,Parameters!$A$6:$A$57,0),MATCH(Inventories!$A3029,Parameters!$B$4:$AL$4,0))</f>
        <v>96</v>
      </c>
      <c r="C3029" t="s">
        <v>338</v>
      </c>
      <c r="D3029" s="2"/>
      <c r="E3029" s="2"/>
      <c r="F3029" s="2"/>
      <c r="G3029" s="2"/>
      <c r="H3029" s="2"/>
      <c r="I3029" s="2"/>
      <c r="J3029" s="2"/>
      <c r="K3029" s="2"/>
      <c r="L3029" s="2"/>
    </row>
    <row r="3030" spans="1:12" customFormat="1" ht="16" x14ac:dyDescent="0.2">
      <c r="A3030" t="s">
        <v>344</v>
      </c>
      <c r="B3030" s="2">
        <f>INDEX(Parameters!$B$6:$AL$57,MATCH(Inventories!$B$3010,Parameters!$A$6:$A$57,0),MATCH(Inventories!$A3030,Parameters!$B$4:$AL$4,0))</f>
        <v>169</v>
      </c>
      <c r="C3030" t="s">
        <v>338</v>
      </c>
      <c r="D3030" s="2"/>
      <c r="E3030" s="2"/>
      <c r="F3030" s="2"/>
      <c r="G3030" s="2"/>
      <c r="H3030" s="2"/>
      <c r="I3030" s="2"/>
      <c r="J3030" s="2"/>
      <c r="K3030" s="2"/>
      <c r="L3030" s="2"/>
    </row>
    <row r="3031" spans="1:12" customFormat="1" ht="16" x14ac:dyDescent="0.2">
      <c r="A3031" t="s">
        <v>335</v>
      </c>
      <c r="B3031" s="2">
        <f>INDEX(Parameters!$B$6:$AL$57,MATCH(Inventories!$B$3010,Parameters!$A$6:$A$57,0),MATCH(Inventories!$A3031,Parameters!$B$4:$AL$4,0))</f>
        <v>75</v>
      </c>
      <c r="C3031" t="s">
        <v>338</v>
      </c>
      <c r="D3031" s="2"/>
      <c r="E3031" s="2"/>
      <c r="F3031" s="2"/>
      <c r="G3031" s="2"/>
      <c r="H3031" s="2"/>
      <c r="I3031" s="2"/>
      <c r="J3031" s="2"/>
      <c r="K3031" s="2"/>
      <c r="L3031" s="2"/>
    </row>
    <row r="3032" spans="1:12" customFormat="1" ht="16" x14ac:dyDescent="0.2">
      <c r="A3032" t="s">
        <v>336</v>
      </c>
      <c r="B3032" s="2">
        <f>INDEX(Parameters!$B$6:$AL$57,MATCH(Inventories!$B$3010,Parameters!$A$6:$A$57,0),MATCH(Inventories!$A3032,Parameters!$B$4:$AL$4,0))</f>
        <v>57</v>
      </c>
      <c r="C3032" t="s">
        <v>338</v>
      </c>
      <c r="D3032" s="2"/>
      <c r="E3032" s="2"/>
      <c r="F3032" s="2"/>
      <c r="G3032" s="2"/>
      <c r="H3032" s="2"/>
      <c r="I3032" s="2"/>
      <c r="J3032" s="2"/>
      <c r="K3032" s="2"/>
      <c r="L3032" s="2"/>
    </row>
    <row r="3033" spans="1:12" customFormat="1" ht="16" x14ac:dyDescent="0.2">
      <c r="A3033" t="s">
        <v>337</v>
      </c>
      <c r="B3033" s="2">
        <f>INDEX(Parameters!$B$6:$AL$57,MATCH(Inventories!$B$3010,Parameters!$A$6:$A$57,0),MATCH(Inventories!$A3033,Parameters!$B$4:$AL$4,0))</f>
        <v>89</v>
      </c>
      <c r="C3033" t="s">
        <v>338</v>
      </c>
      <c r="D3033" s="2"/>
      <c r="E3033" s="2"/>
      <c r="F3033" s="2"/>
      <c r="G3033" s="2"/>
      <c r="H3033" s="2"/>
      <c r="I3033" s="2"/>
      <c r="J3033" s="2"/>
      <c r="K3033" s="2"/>
      <c r="L3033" s="2"/>
    </row>
    <row r="3034" spans="1:12" customFormat="1" ht="16" x14ac:dyDescent="0.2">
      <c r="A3034" t="s">
        <v>324</v>
      </c>
      <c r="B3034" s="2">
        <f>INDEX(Parameters!$B$6:$AL$57,MATCH(Inventories!$B$3010,Parameters!$A$6:$A$57,0),MATCH(Inventories!$A3034,Parameters!$B$4:$AL$4,0))</f>
        <v>0</v>
      </c>
      <c r="C3034" t="s">
        <v>317</v>
      </c>
      <c r="D3034" s="2"/>
      <c r="E3034" s="2"/>
      <c r="F3034" s="2"/>
      <c r="G3034" s="2"/>
      <c r="H3034" s="2"/>
      <c r="I3034" s="2"/>
      <c r="J3034" s="2"/>
      <c r="K3034" s="2"/>
      <c r="L3034" s="2"/>
    </row>
    <row r="3035" spans="1:12" customFormat="1" ht="16" x14ac:dyDescent="0.2">
      <c r="A3035" t="s">
        <v>325</v>
      </c>
      <c r="B3035" s="2">
        <f>INDEX(Parameters!$B$6:$AL$57,MATCH(Inventories!$B$3010,Parameters!$A$6:$A$57,0),MATCH(Inventories!$A3035,Parameters!$B$4:$AL$4,0))</f>
        <v>0</v>
      </c>
      <c r="C3035" t="s">
        <v>317</v>
      </c>
      <c r="D3035" s="2"/>
      <c r="E3035" s="2"/>
      <c r="F3035" s="2"/>
      <c r="G3035" s="2"/>
      <c r="H3035" s="2"/>
      <c r="I3035" s="2"/>
      <c r="J3035" s="2"/>
      <c r="K3035" s="2"/>
      <c r="L3035" s="2"/>
    </row>
    <row r="3036" spans="1:12" customFormat="1" ht="16" x14ac:dyDescent="0.2">
      <c r="A3036" t="s">
        <v>326</v>
      </c>
      <c r="B3036" s="2">
        <f>INDEX(Parameters!$B$6:$AL$57,MATCH(Inventories!$B$3010,Parameters!$A$6:$A$57,0),MATCH(Inventories!$A3036,Parameters!$B$4:$AL$4,0))</f>
        <v>0</v>
      </c>
      <c r="C3036" t="s">
        <v>317</v>
      </c>
      <c r="D3036" s="2"/>
      <c r="E3036" s="2"/>
      <c r="F3036" s="2"/>
      <c r="G3036" s="2"/>
      <c r="H3036" s="2"/>
      <c r="I3036" s="2"/>
      <c r="J3036" s="2"/>
      <c r="K3036" s="2"/>
      <c r="L3036" s="2"/>
    </row>
    <row r="3037" spans="1:12" customFormat="1" ht="16" x14ac:dyDescent="0.2">
      <c r="A3037" t="s">
        <v>332</v>
      </c>
      <c r="B3037" s="2">
        <f>INDEX(Parameters!$B$6:$AL$57,MATCH(Inventories!$B$3010,Parameters!$A$6:$A$57,0),MATCH(Inventories!$A3037,Parameters!$B$4:$AL$4,0))</f>
        <v>0</v>
      </c>
      <c r="C3037" t="s">
        <v>8</v>
      </c>
      <c r="D3037" s="2"/>
      <c r="E3037" s="2"/>
      <c r="F3037" s="2"/>
      <c r="G3037" s="2"/>
      <c r="H3037" s="2"/>
      <c r="I3037" s="2"/>
      <c r="J3037" s="2"/>
      <c r="K3037" s="2"/>
      <c r="L3037" s="2"/>
    </row>
    <row r="3038" spans="1:12" customFormat="1" ht="16" x14ac:dyDescent="0.2">
      <c r="A3038" t="s">
        <v>333</v>
      </c>
      <c r="B3038" s="2">
        <f>INDEX(Parameters!$B$6:$AL$57,MATCH(Inventories!$B$3010,Parameters!$A$6:$A$57,0),MATCH(Inventories!$A3038,Parameters!$B$4:$AL$4,0))</f>
        <v>0</v>
      </c>
      <c r="C3038" t="s">
        <v>8</v>
      </c>
      <c r="D3038" s="2"/>
      <c r="E3038" s="2"/>
      <c r="F3038" s="2"/>
      <c r="G3038" s="2"/>
      <c r="H3038" s="2"/>
      <c r="I3038" s="2"/>
      <c r="J3038" s="2"/>
      <c r="K3038" s="2"/>
      <c r="L3038" s="2"/>
    </row>
    <row r="3039" spans="1:12" customFormat="1" ht="16" x14ac:dyDescent="0.2">
      <c r="A3039" t="s">
        <v>334</v>
      </c>
      <c r="B3039" s="2">
        <f>INDEX(Parameters!$B$6:$AL$57,MATCH(Inventories!$B$3010,Parameters!$A$6:$A$57,0),MATCH(Inventories!$A3039,Parameters!$B$4:$AL$4,0))</f>
        <v>0</v>
      </c>
      <c r="C3039" t="s">
        <v>8</v>
      </c>
      <c r="D3039" s="2"/>
      <c r="E3039" s="2"/>
      <c r="F3039" s="2"/>
      <c r="G3039" s="2"/>
      <c r="H3039" s="2"/>
      <c r="I3039" s="2"/>
      <c r="J3039" s="2"/>
      <c r="K3039" s="2"/>
      <c r="L3039" s="2"/>
    </row>
    <row r="3040" spans="1:12" customFormat="1" ht="16" x14ac:dyDescent="0.2">
      <c r="A3040" t="s">
        <v>348</v>
      </c>
      <c r="B3040" s="2">
        <f>INDEX(Parameters!$B$6:$AL$57,MATCH(Inventories!$B$3010,Parameters!$A$6:$A$57,0),MATCH(Inventories!$A3040,Parameters!$B$4:$AL$4,0))</f>
        <v>0</v>
      </c>
      <c r="C3040" t="s">
        <v>314</v>
      </c>
      <c r="D3040" s="2"/>
      <c r="E3040" s="2"/>
      <c r="F3040" s="2"/>
      <c r="G3040" s="2"/>
      <c r="H3040" s="2"/>
      <c r="I3040" s="2"/>
      <c r="J3040" s="2"/>
      <c r="K3040" s="2"/>
      <c r="L3040" s="2"/>
    </row>
    <row r="3041" spans="1:12" customFormat="1" ht="16" x14ac:dyDescent="0.2">
      <c r="A3041" t="s">
        <v>349</v>
      </c>
      <c r="B3041" s="2">
        <f>INDEX(Parameters!$B$6:$AL$57,MATCH(Inventories!$B$3010,Parameters!$A$6:$A$57,0),MATCH(Inventories!$A3041,Parameters!$B$4:$AL$4,0))</f>
        <v>0</v>
      </c>
      <c r="C3041" t="s">
        <v>314</v>
      </c>
      <c r="D3041" s="2"/>
      <c r="E3041" s="12"/>
      <c r="F3041" s="2"/>
      <c r="G3041" s="2"/>
      <c r="H3041" s="2"/>
      <c r="I3041" s="2"/>
      <c r="J3041" s="2"/>
      <c r="K3041" s="2"/>
      <c r="L3041" s="2"/>
    </row>
    <row r="3042" spans="1:12" customFormat="1" ht="16" x14ac:dyDescent="0.2">
      <c r="A3042" t="s">
        <v>350</v>
      </c>
      <c r="B3042" s="2">
        <f>INDEX(Parameters!$B$6:$AL$57,MATCH(Inventories!$B$3010,Parameters!$A$6:$A$57,0),MATCH(Inventories!$A3042,Parameters!$B$4:$AL$4,0))</f>
        <v>0</v>
      </c>
      <c r="C3042" t="s">
        <v>314</v>
      </c>
      <c r="D3042" s="2"/>
      <c r="E3042" s="2"/>
      <c r="F3042" s="2"/>
      <c r="G3042" s="2"/>
      <c r="H3042" s="2"/>
      <c r="I3042" s="2"/>
      <c r="J3042" s="2"/>
      <c r="K3042" s="2"/>
      <c r="L3042" s="2"/>
    </row>
    <row r="3043" spans="1:12" customFormat="1" ht="16" x14ac:dyDescent="0.2">
      <c r="A3043" t="s">
        <v>351</v>
      </c>
      <c r="B3043" s="2">
        <f>INDEX(Parameters!$B$6:$AL$57,MATCH(Inventories!$B$3010,Parameters!$A$6:$A$57,0),MATCH(Inventories!$A3043,Parameters!$B$4:$AL$4,0))</f>
        <v>0</v>
      </c>
      <c r="C3043" t="s">
        <v>8</v>
      </c>
      <c r="D3043" s="2"/>
      <c r="E3043" s="2"/>
      <c r="F3043" s="2"/>
      <c r="G3043" s="2"/>
      <c r="H3043" s="2"/>
      <c r="I3043" s="2"/>
      <c r="J3043" s="2"/>
      <c r="K3043" s="2"/>
      <c r="L3043" s="2"/>
    </row>
    <row r="3044" spans="1:12" customFormat="1" ht="16" x14ac:dyDescent="0.2">
      <c r="A3044" t="s">
        <v>352</v>
      </c>
      <c r="B3044" s="2">
        <f>INDEX(Parameters!$B$6:$AL$57,MATCH(Inventories!$B$3010,Parameters!$A$6:$A$57,0),MATCH(Inventories!$A3044,Parameters!$B$4:$AL$4,0))</f>
        <v>0</v>
      </c>
      <c r="C3044" t="s">
        <v>8</v>
      </c>
      <c r="D3044" s="2"/>
      <c r="E3044" s="2"/>
      <c r="F3044" s="2"/>
      <c r="G3044" s="2"/>
      <c r="H3044" s="2"/>
      <c r="I3044" s="2"/>
      <c r="J3044" s="2"/>
      <c r="K3044" s="2"/>
      <c r="L3044" s="2"/>
    </row>
    <row r="3045" spans="1:12" customFormat="1" ht="16" x14ac:dyDescent="0.2">
      <c r="A3045" t="s">
        <v>353</v>
      </c>
      <c r="B3045" s="2">
        <f>INDEX(Parameters!$B$6:$AL$57,MATCH(Inventories!$B$3010,Parameters!$A$6:$A$57,0),MATCH(Inventories!$A3045,Parameters!$B$4:$AL$4,0))</f>
        <v>0</v>
      </c>
      <c r="C3045" t="s">
        <v>8</v>
      </c>
      <c r="D3045" s="2"/>
      <c r="E3045" s="2"/>
      <c r="F3045" s="2"/>
      <c r="G3045" s="2"/>
      <c r="H3045" s="2"/>
      <c r="I3045" s="2"/>
      <c r="J3045" s="2"/>
      <c r="K3045" s="2"/>
      <c r="L3045" s="2"/>
    </row>
    <row r="3046" spans="1:12" customFormat="1" ht="16" x14ac:dyDescent="0.2">
      <c r="A3046" t="s">
        <v>367</v>
      </c>
      <c r="B3046" s="2">
        <f>INDEX(Parameters!$B$6:$AL$57,MATCH(Inventories!$B$3010,Parameters!$A$6:$A$57,0),MATCH(Inventories!$A3046,Parameters!$B$4:$AL$4,0))</f>
        <v>0</v>
      </c>
      <c r="C3046" t="s">
        <v>338</v>
      </c>
      <c r="D3046" s="2"/>
      <c r="E3046" s="2"/>
      <c r="F3046" s="2"/>
      <c r="G3046" s="2"/>
      <c r="H3046" s="2"/>
      <c r="I3046" s="2"/>
      <c r="J3046" s="2"/>
      <c r="K3046" s="2"/>
      <c r="L3046" s="2"/>
    </row>
    <row r="3047" spans="1:12" customFormat="1" ht="16" x14ac:dyDescent="0.2">
      <c r="A3047" t="s">
        <v>368</v>
      </c>
      <c r="B3047" s="2">
        <f>INDEX(Parameters!$B$6:$AL$57,MATCH(Inventories!$B$3010,Parameters!$A$6:$A$57,0),MATCH(Inventories!$A3047,Parameters!$B$4:$AL$4,0))</f>
        <v>0</v>
      </c>
      <c r="C3047" t="s">
        <v>338</v>
      </c>
      <c r="D3047" s="2"/>
      <c r="E3047" s="2"/>
      <c r="F3047" s="2"/>
      <c r="G3047" s="2"/>
      <c r="H3047" s="2"/>
      <c r="I3047" s="2"/>
      <c r="J3047" s="2"/>
      <c r="K3047" s="2"/>
      <c r="L3047" s="2"/>
    </row>
    <row r="3048" spans="1:12" customFormat="1" ht="16" x14ac:dyDescent="0.2">
      <c r="A3048" t="s">
        <v>369</v>
      </c>
      <c r="B3048" s="2">
        <f>INDEX(Parameters!$B$6:$AL$57,MATCH(Inventories!$B$3010,Parameters!$A$6:$A$57,0),MATCH(Inventories!$A3048,Parameters!$B$4:$AL$4,0))</f>
        <v>0</v>
      </c>
      <c r="C3048" t="s">
        <v>338</v>
      </c>
      <c r="D3048" s="2"/>
      <c r="E3048" s="2"/>
      <c r="F3048" s="2"/>
      <c r="G3048" s="2"/>
      <c r="H3048" s="2"/>
      <c r="I3048" s="2"/>
      <c r="J3048" s="2"/>
      <c r="K3048" s="2"/>
      <c r="L3048" s="2"/>
    </row>
    <row r="3049" spans="1:12" customFormat="1" ht="16" x14ac:dyDescent="0.2">
      <c r="A3049" t="s">
        <v>370</v>
      </c>
      <c r="B3049" s="2">
        <f>INDEX(Parameters!$B$6:$AL$57,MATCH(Inventories!$B$3010,Parameters!$A$6:$A$57,0),MATCH(Inventories!$A3049,Parameters!$B$4:$AL$4,0))</f>
        <v>0</v>
      </c>
      <c r="C3049" t="s">
        <v>338</v>
      </c>
      <c r="D3049" s="2"/>
      <c r="E3049" s="2"/>
      <c r="F3049" s="2"/>
      <c r="G3049" s="2"/>
      <c r="H3049" s="2"/>
      <c r="I3049" s="2"/>
      <c r="J3049" s="2"/>
      <c r="K3049" s="2"/>
      <c r="L3049" s="2"/>
    </row>
    <row r="3050" spans="1:12" customFormat="1" ht="16" x14ac:dyDescent="0.2">
      <c r="A3050" t="s">
        <v>371</v>
      </c>
      <c r="B3050" s="2">
        <f>INDEX(Parameters!$B$6:$AL$57,MATCH(Inventories!$B$3010,Parameters!$A$6:$A$57,0),MATCH(Inventories!$A3050,Parameters!$B$4:$AL$4,0))</f>
        <v>0</v>
      </c>
      <c r="C3050" t="s">
        <v>338</v>
      </c>
      <c r="D3050" s="2"/>
      <c r="E3050" s="2"/>
      <c r="F3050" s="2"/>
      <c r="G3050" s="2"/>
      <c r="H3050" s="2"/>
      <c r="I3050" s="2"/>
      <c r="J3050" s="2"/>
      <c r="K3050" s="2"/>
      <c r="L3050" s="2"/>
    </row>
    <row r="3051" spans="1:12" customFormat="1" ht="16" x14ac:dyDescent="0.2">
      <c r="A3051" t="s">
        <v>346</v>
      </c>
      <c r="B3051" s="12">
        <f>INDEX(Parameters!$B$6:$AL$57,MATCH(Inventories!$B$3010,Parameters!$A$6:$A$57,0),MATCH(Inventories!$A3051,Parameters!$B$4:$AL$4,0))</f>
        <v>6.4438710000000003E-3</v>
      </c>
      <c r="C3051" t="s">
        <v>347</v>
      </c>
      <c r="D3051" s="2"/>
      <c r="E3051" s="2"/>
      <c r="F3051" s="2"/>
      <c r="G3051" s="2"/>
      <c r="H3051" s="2"/>
      <c r="I3051" s="2"/>
      <c r="J3051" s="2"/>
      <c r="K3051" s="2"/>
      <c r="L3051" s="2"/>
    </row>
    <row r="3052" spans="1:12" customFormat="1" ht="16" x14ac:dyDescent="0.2">
      <c r="A3052" t="s">
        <v>345</v>
      </c>
      <c r="B3052" s="12">
        <f>INDEX(Parameters!$B$6:$AL$57,MATCH(Inventories!$B$3010,Parameters!$A$6:$A$57,0),MATCH(Inventories!$A3052,Parameters!$B$4:$AL$4,0))</f>
        <v>9.6806300000000002E-4</v>
      </c>
      <c r="C3052" t="s">
        <v>347</v>
      </c>
      <c r="D3052" s="2"/>
      <c r="E3052" s="2"/>
      <c r="F3052" s="2"/>
      <c r="G3052" s="2"/>
      <c r="H3052" s="2"/>
      <c r="I3052" s="2"/>
      <c r="J3052" s="2"/>
      <c r="K3052" s="2"/>
      <c r="L3052" s="2"/>
    </row>
    <row r="3053" spans="1:12" customFormat="1" ht="16" x14ac:dyDescent="0.2">
      <c r="A3053" s="1" t="s">
        <v>10</v>
      </c>
      <c r="B3053" s="2"/>
      <c r="C3053" s="2"/>
      <c r="D3053" s="2"/>
      <c r="E3053" s="2"/>
      <c r="F3053" s="2"/>
      <c r="G3053" s="2"/>
      <c r="H3053" s="2"/>
      <c r="I3053" s="2"/>
      <c r="J3053" s="2"/>
      <c r="K3053" s="2"/>
      <c r="L3053" s="2"/>
    </row>
    <row r="3054" spans="1:12" x14ac:dyDescent="0.2">
      <c r="A3054" s="17" t="s">
        <v>11</v>
      </c>
      <c r="B3054" s="17" t="s">
        <v>12</v>
      </c>
      <c r="C3054" s="17" t="s">
        <v>3</v>
      </c>
      <c r="D3054" s="17" t="s">
        <v>13</v>
      </c>
      <c r="E3054" s="17" t="s">
        <v>8</v>
      </c>
      <c r="F3054" s="17" t="s">
        <v>6</v>
      </c>
      <c r="G3054" s="17" t="s">
        <v>5</v>
      </c>
      <c r="H3054" s="17" t="s">
        <v>153</v>
      </c>
      <c r="I3054" s="17" t="s">
        <v>181</v>
      </c>
      <c r="J3054" s="17" t="s">
        <v>182</v>
      </c>
      <c r="K3054" s="17" t="s">
        <v>183</v>
      </c>
      <c r="L3054" s="17" t="s">
        <v>184</v>
      </c>
    </row>
    <row r="3055" spans="1:12" customFormat="1" ht="16" x14ac:dyDescent="0.2">
      <c r="A3055" s="2" t="str">
        <f>B3010</f>
        <v>biomethane, burned in passenger car</v>
      </c>
      <c r="B3055" s="2">
        <v>1</v>
      </c>
      <c r="C3055" s="2" t="str">
        <f>B3011</f>
        <v>RER</v>
      </c>
      <c r="D3055" s="2"/>
      <c r="E3055" s="2" t="str">
        <f>B3015</f>
        <v>megajoule</v>
      </c>
      <c r="F3055" s="2" t="s">
        <v>19</v>
      </c>
      <c r="G3055" s="2" t="str">
        <f>B3013</f>
        <v>heat</v>
      </c>
      <c r="H3055" s="2"/>
      <c r="I3055" s="2"/>
      <c r="J3055" s="2"/>
      <c r="K3055" s="2"/>
      <c r="L3055" s="2"/>
    </row>
    <row r="3056" spans="1:12" customFormat="1" ht="16" x14ac:dyDescent="0.2">
      <c r="A3056" t="s">
        <v>256</v>
      </c>
      <c r="B3056" s="25">
        <f>1/47.5</f>
        <v>2.1052631578947368E-2</v>
      </c>
      <c r="C3056" t="s">
        <v>18</v>
      </c>
      <c r="E3056" t="s">
        <v>9</v>
      </c>
      <c r="F3056" t="s">
        <v>23</v>
      </c>
      <c r="G3056" t="s">
        <v>257</v>
      </c>
      <c r="I3056" s="2"/>
    </row>
    <row r="3057" spans="1:12" customFormat="1" ht="16" x14ac:dyDescent="0.2">
      <c r="A3057" s="2" t="s">
        <v>144</v>
      </c>
      <c r="B3057" s="3">
        <f>(B3028/B3019)/(B3022/1000)</f>
        <v>2.8543307086614171E-4</v>
      </c>
      <c r="C3057" t="s">
        <v>114</v>
      </c>
      <c r="E3057" t="s">
        <v>9</v>
      </c>
      <c r="F3057" t="s">
        <v>23</v>
      </c>
      <c r="G3057" t="s">
        <v>145</v>
      </c>
      <c r="I3057" s="2">
        <v>5</v>
      </c>
      <c r="J3057" s="3">
        <f>B3057</f>
        <v>2.8543307086614171E-4</v>
      </c>
      <c r="K3057" s="3">
        <f>(B3029/B3021)/(B3024/1000)</f>
        <v>1.2715231788079472E-4</v>
      </c>
      <c r="L3057" s="3">
        <f>(B3030/B3020)/(B3023/1000)</f>
        <v>6.3629518072289156E-4</v>
      </c>
    </row>
    <row r="3058" spans="1:12" customFormat="1" ht="16" x14ac:dyDescent="0.2">
      <c r="A3058" t="s">
        <v>208</v>
      </c>
      <c r="B3058" s="3">
        <f>(B3031/B3019)/(B3022/1000)</f>
        <v>1.4763779527559055E-4</v>
      </c>
      <c r="C3058" t="s">
        <v>18</v>
      </c>
      <c r="D3058" s="2"/>
      <c r="E3058" t="s">
        <v>9</v>
      </c>
      <c r="F3058" t="s">
        <v>23</v>
      </c>
      <c r="G3058" t="s">
        <v>209</v>
      </c>
      <c r="I3058">
        <v>5</v>
      </c>
      <c r="J3058" s="3">
        <f>B3058</f>
        <v>1.4763779527559055E-4</v>
      </c>
      <c r="K3058" s="3">
        <f>(B3032/B3021)/(B3024/1000)</f>
        <v>7.5496688741721855E-5</v>
      </c>
      <c r="L3058" s="3">
        <f>(B3033/B3020)/(B3023/1000)</f>
        <v>3.3509036144578315E-4</v>
      </c>
    </row>
    <row r="3059" spans="1:12" customFormat="1" ht="16" x14ac:dyDescent="0.2">
      <c r="A3059" t="s">
        <v>48</v>
      </c>
      <c r="B3059" s="3">
        <v>4.4166666666666577E-6</v>
      </c>
      <c r="D3059" t="s">
        <v>14</v>
      </c>
      <c r="E3059" t="s">
        <v>9</v>
      </c>
      <c r="F3059" s="2" t="s">
        <v>15</v>
      </c>
      <c r="I3059" s="2"/>
    </row>
    <row r="3060" spans="1:12" customFormat="1" ht="16" x14ac:dyDescent="0.2">
      <c r="A3060" t="s">
        <v>50</v>
      </c>
      <c r="B3060" s="3">
        <v>7.5082705379565517E-7</v>
      </c>
      <c r="D3060" t="s">
        <v>14</v>
      </c>
      <c r="E3060" t="s">
        <v>9</v>
      </c>
      <c r="F3060" s="2" t="s">
        <v>15</v>
      </c>
      <c r="I3060" s="2"/>
    </row>
    <row r="3061" spans="1:12" customFormat="1" ht="16" x14ac:dyDescent="0.2">
      <c r="A3061" t="s">
        <v>123</v>
      </c>
      <c r="B3061" s="25">
        <f>2.74*B3056</f>
        <v>5.7684210526315789E-2</v>
      </c>
      <c r="D3061" t="s">
        <v>14</v>
      </c>
      <c r="E3061" t="s">
        <v>9</v>
      </c>
      <c r="F3061" s="2" t="s">
        <v>15</v>
      </c>
      <c r="I3061" s="2"/>
    </row>
    <row r="3062" spans="1:12" customFormat="1" ht="16" x14ac:dyDescent="0.2">
      <c r="A3062" t="s">
        <v>124</v>
      </c>
      <c r="B3062" s="25">
        <v>2.6360440412565261E-4</v>
      </c>
      <c r="D3062" t="s">
        <v>14</v>
      </c>
      <c r="E3062" t="s">
        <v>9</v>
      </c>
      <c r="F3062" s="2" t="s">
        <v>15</v>
      </c>
      <c r="I3062" s="2"/>
    </row>
    <row r="3063" spans="1:12" customFormat="1" ht="16" x14ac:dyDescent="0.2">
      <c r="A3063" t="s">
        <v>58</v>
      </c>
      <c r="B3063" s="3">
        <v>9.6666666666666532E-7</v>
      </c>
      <c r="D3063" t="s">
        <v>14</v>
      </c>
      <c r="E3063" t="s">
        <v>9</v>
      </c>
      <c r="F3063" s="2" t="s">
        <v>15</v>
      </c>
      <c r="I3063" s="2"/>
    </row>
    <row r="3064" spans="1:12" customFormat="1" ht="16" x14ac:dyDescent="0.2">
      <c r="A3064" t="s">
        <v>64</v>
      </c>
      <c r="B3064" s="3">
        <v>2.7750000000000002E-10</v>
      </c>
      <c r="D3064" t="s">
        <v>14</v>
      </c>
      <c r="E3064" t="s">
        <v>9</v>
      </c>
      <c r="F3064" s="2" t="s">
        <v>15</v>
      </c>
      <c r="I3064" s="2"/>
    </row>
    <row r="3065" spans="1:12" customFormat="1" ht="16" x14ac:dyDescent="0.2">
      <c r="A3065" t="s">
        <v>179</v>
      </c>
      <c r="B3065" s="3">
        <v>1.606690212560312E-5</v>
      </c>
      <c r="D3065" t="s">
        <v>14</v>
      </c>
      <c r="E3065" t="s">
        <v>9</v>
      </c>
      <c r="F3065" s="2" t="s">
        <v>15</v>
      </c>
      <c r="I3065" s="2"/>
    </row>
    <row r="3066" spans="1:12" customFormat="1" ht="16" x14ac:dyDescent="0.2">
      <c r="A3066" t="s">
        <v>67</v>
      </c>
      <c r="B3066" s="3">
        <v>6.8382126269474045E-6</v>
      </c>
      <c r="D3066" t="s">
        <v>14</v>
      </c>
      <c r="E3066" t="s">
        <v>9</v>
      </c>
      <c r="F3066" s="2" t="s">
        <v>15</v>
      </c>
      <c r="I3066" s="2"/>
    </row>
    <row r="3067" spans="1:12" customFormat="1" ht="16" x14ac:dyDescent="0.2">
      <c r="A3067" t="s">
        <v>69</v>
      </c>
      <c r="B3067" s="3">
        <f>B3051/1000</f>
        <v>6.4438710000000001E-6</v>
      </c>
      <c r="D3067" t="s">
        <v>14</v>
      </c>
      <c r="E3067" t="s">
        <v>9</v>
      </c>
      <c r="F3067" s="2" t="s">
        <v>15</v>
      </c>
      <c r="I3067" s="2"/>
    </row>
    <row r="3068" spans="1:12" customFormat="1" ht="16" x14ac:dyDescent="0.2">
      <c r="A3068" t="s">
        <v>71</v>
      </c>
      <c r="B3068" s="3">
        <f>B3052/1000</f>
        <v>9.6806299999999992E-7</v>
      </c>
      <c r="D3068" t="s">
        <v>14</v>
      </c>
      <c r="E3068" t="s">
        <v>9</v>
      </c>
      <c r="F3068" s="2" t="s">
        <v>15</v>
      </c>
      <c r="I3068" s="2"/>
    </row>
    <row r="3069" spans="1:12" customFormat="1" ht="16" x14ac:dyDescent="0.2">
      <c r="A3069" t="s">
        <v>77</v>
      </c>
      <c r="B3069" s="3">
        <v>5.6430000000000142E-7</v>
      </c>
      <c r="D3069" t="s">
        <v>14</v>
      </c>
      <c r="E3069" t="s">
        <v>9</v>
      </c>
      <c r="F3069" s="2" t="s">
        <v>15</v>
      </c>
      <c r="I3069" s="2"/>
    </row>
    <row r="3070" spans="1:12" customFormat="1" ht="16" x14ac:dyDescent="0.2">
      <c r="A3070" t="s">
        <v>78</v>
      </c>
      <c r="B3070" s="3">
        <v>2.2336471011856279E-6</v>
      </c>
      <c r="D3070" t="s">
        <v>14</v>
      </c>
      <c r="E3070" t="s">
        <v>9</v>
      </c>
      <c r="F3070" s="2" t="s">
        <v>15</v>
      </c>
      <c r="I3070" s="2"/>
    </row>
    <row r="3071" spans="1:12" customFormat="1" ht="16" x14ac:dyDescent="0.2"/>
    <row r="3072" spans="1:12" x14ac:dyDescent="0.2">
      <c r="A3072" s="17" t="s">
        <v>2</v>
      </c>
      <c r="B3072" s="17" t="s">
        <v>286</v>
      </c>
    </row>
    <row r="3073" spans="1:12" customFormat="1" ht="16" x14ac:dyDescent="0.2">
      <c r="A3073" s="2" t="s">
        <v>3</v>
      </c>
      <c r="B3073" s="2" t="s">
        <v>18</v>
      </c>
      <c r="C3073" s="2"/>
      <c r="D3073" s="2"/>
      <c r="E3073" s="2"/>
      <c r="F3073" s="2"/>
      <c r="G3073" s="2"/>
      <c r="H3073" s="2"/>
      <c r="I3073" s="2"/>
      <c r="J3073" s="2"/>
      <c r="K3073" s="2"/>
      <c r="L3073" s="2"/>
    </row>
    <row r="3074" spans="1:12" customFormat="1" ht="16" x14ac:dyDescent="0.2">
      <c r="A3074" s="2" t="s">
        <v>4</v>
      </c>
      <c r="B3074" s="2">
        <v>1</v>
      </c>
      <c r="C3074" s="2"/>
      <c r="D3074" s="2"/>
      <c r="E3074" s="2"/>
      <c r="F3074" s="2"/>
      <c r="G3074" s="2"/>
      <c r="H3074" s="2"/>
      <c r="I3074" s="2"/>
      <c r="J3074" s="2"/>
      <c r="K3074" s="2"/>
      <c r="L3074" s="2"/>
    </row>
    <row r="3075" spans="1:12" customFormat="1" ht="16" x14ac:dyDescent="0.2">
      <c r="A3075" s="2" t="s">
        <v>5</v>
      </c>
      <c r="B3075" s="2" t="s">
        <v>1</v>
      </c>
      <c r="C3075" s="2"/>
      <c r="D3075" s="2"/>
      <c r="E3075" s="2"/>
      <c r="F3075" s="2"/>
      <c r="G3075" s="2"/>
      <c r="H3075" s="2"/>
      <c r="I3075" s="2"/>
      <c r="J3075" s="2"/>
    </row>
    <row r="3076" spans="1:12" customFormat="1" ht="16" x14ac:dyDescent="0.2">
      <c r="A3076" s="2" t="s">
        <v>6</v>
      </c>
      <c r="B3076" s="2" t="s">
        <v>7</v>
      </c>
      <c r="C3076" s="2"/>
      <c r="D3076" s="2"/>
      <c r="E3076" s="2"/>
      <c r="F3076" s="2"/>
      <c r="G3076" s="2"/>
      <c r="H3076" s="2"/>
      <c r="I3076" s="2"/>
      <c r="J3076" s="2"/>
      <c r="K3076" s="2"/>
      <c r="L3076" s="2"/>
    </row>
    <row r="3077" spans="1:12" customFormat="1" ht="16" x14ac:dyDescent="0.2">
      <c r="A3077" s="2" t="s">
        <v>8</v>
      </c>
      <c r="B3077" s="2" t="s">
        <v>17</v>
      </c>
      <c r="C3077" s="2"/>
      <c r="D3077" s="2"/>
      <c r="E3077" s="2"/>
      <c r="F3077" s="2"/>
      <c r="G3077" s="2"/>
      <c r="H3077" s="2"/>
      <c r="I3077" s="2"/>
      <c r="J3077" s="2"/>
      <c r="K3077" s="2"/>
      <c r="L3077" s="2"/>
    </row>
    <row r="3078" spans="1:12" customFormat="1" ht="16" x14ac:dyDescent="0.2">
      <c r="A3078" s="1" t="s">
        <v>10</v>
      </c>
      <c r="B3078" s="2"/>
      <c r="C3078" s="2"/>
      <c r="D3078" s="2"/>
      <c r="E3078" s="2"/>
      <c r="F3078" s="2"/>
      <c r="G3078" s="2"/>
      <c r="H3078" s="2"/>
      <c r="I3078" s="2"/>
      <c r="J3078" s="2"/>
      <c r="K3078" s="2"/>
      <c r="L3078" s="2"/>
    </row>
    <row r="3079" spans="1:12" x14ac:dyDescent="0.2">
      <c r="A3079" s="17" t="s">
        <v>11</v>
      </c>
      <c r="B3079" s="17" t="s">
        <v>12</v>
      </c>
      <c r="C3079" s="17" t="s">
        <v>3</v>
      </c>
      <c r="D3079" s="17" t="s">
        <v>13</v>
      </c>
      <c r="E3079" s="17" t="s">
        <v>8</v>
      </c>
      <c r="F3079" s="17" t="s">
        <v>6</v>
      </c>
      <c r="G3079" s="17" t="s">
        <v>5</v>
      </c>
    </row>
    <row r="3080" spans="1:12" customFormat="1" ht="16" x14ac:dyDescent="0.2">
      <c r="A3080" s="2" t="str">
        <f>B3072</f>
        <v>diesel, synthetic, burned in diesel-electric generating set, 10MW</v>
      </c>
      <c r="B3080" s="2">
        <v>1</v>
      </c>
      <c r="C3080" s="2" t="str">
        <f>B3073</f>
        <v>RER</v>
      </c>
      <c r="D3080" s="2"/>
      <c r="E3080" s="2" t="str">
        <f>B3077</f>
        <v>megajoule</v>
      </c>
      <c r="F3080" s="2" t="s">
        <v>19</v>
      </c>
      <c r="G3080" s="2" t="s">
        <v>1</v>
      </c>
      <c r="H3080" s="2"/>
      <c r="I3080" s="2"/>
      <c r="J3080" s="2"/>
      <c r="K3080" s="2"/>
      <c r="L3080" s="2"/>
    </row>
    <row r="3081" spans="1:12" customFormat="1" ht="16" x14ac:dyDescent="0.2">
      <c r="A3081" t="s">
        <v>275</v>
      </c>
      <c r="B3081">
        <v>2.3400000000000001E-2</v>
      </c>
      <c r="C3081" t="s">
        <v>18</v>
      </c>
      <c r="E3081" t="s">
        <v>9</v>
      </c>
      <c r="F3081" t="s">
        <v>23</v>
      </c>
      <c r="G3081" t="s">
        <v>276</v>
      </c>
      <c r="H3081" s="2"/>
      <c r="I3081" s="2"/>
      <c r="J3081" s="2"/>
      <c r="K3081" s="2"/>
    </row>
    <row r="3082" spans="1:12" customFormat="1" ht="16" x14ac:dyDescent="0.2">
      <c r="A3082" t="s">
        <v>288</v>
      </c>
      <c r="B3082" s="3">
        <v>1.8500000000000001E-10</v>
      </c>
      <c r="C3082" t="s">
        <v>114</v>
      </c>
      <c r="E3082" t="s">
        <v>8</v>
      </c>
      <c r="F3082" t="s">
        <v>23</v>
      </c>
      <c r="G3082" t="s">
        <v>287</v>
      </c>
      <c r="H3082" s="2"/>
      <c r="I3082" s="2"/>
      <c r="J3082" s="2"/>
      <c r="K3082" s="2"/>
    </row>
    <row r="3083" spans="1:12" customFormat="1" ht="16" x14ac:dyDescent="0.2">
      <c r="A3083" t="s">
        <v>290</v>
      </c>
      <c r="B3083" s="3">
        <v>6.7000000000000002E-5</v>
      </c>
      <c r="C3083" t="s">
        <v>128</v>
      </c>
      <c r="E3083" t="s">
        <v>9</v>
      </c>
      <c r="F3083" t="s">
        <v>23</v>
      </c>
      <c r="G3083" t="s">
        <v>289</v>
      </c>
      <c r="H3083" s="2"/>
      <c r="I3083" s="2"/>
      <c r="J3083" s="2"/>
      <c r="K3083" s="2"/>
    </row>
    <row r="3084" spans="1:12" customFormat="1" ht="16" x14ac:dyDescent="0.2">
      <c r="A3084" t="s">
        <v>292</v>
      </c>
      <c r="B3084" s="3">
        <v>-6.7000000000000002E-5</v>
      </c>
      <c r="C3084" t="s">
        <v>22</v>
      </c>
      <c r="E3084" t="s">
        <v>9</v>
      </c>
      <c r="F3084" t="s">
        <v>23</v>
      </c>
      <c r="G3084" t="s">
        <v>291</v>
      </c>
      <c r="H3084" s="2"/>
      <c r="I3084" s="2"/>
      <c r="J3084" s="2"/>
      <c r="K3084" s="2"/>
    </row>
    <row r="3085" spans="1:12" customFormat="1" ht="16" x14ac:dyDescent="0.2">
      <c r="A3085" t="s">
        <v>50</v>
      </c>
      <c r="B3085" s="3">
        <v>2E-8</v>
      </c>
      <c r="D3085" t="s">
        <v>100</v>
      </c>
      <c r="E3085" t="s">
        <v>9</v>
      </c>
      <c r="F3085" t="s">
        <v>15</v>
      </c>
      <c r="H3085" s="2"/>
      <c r="I3085" s="2"/>
      <c r="J3085" s="2"/>
      <c r="K3085" s="2"/>
    </row>
    <row r="3086" spans="1:12" customFormat="1" ht="16" x14ac:dyDescent="0.2">
      <c r="A3086" t="s">
        <v>293</v>
      </c>
      <c r="B3086" s="3">
        <v>1E-10</v>
      </c>
      <c r="D3086" t="s">
        <v>100</v>
      </c>
      <c r="E3086" t="s">
        <v>9</v>
      </c>
      <c r="F3086" t="s">
        <v>15</v>
      </c>
      <c r="H3086" s="2"/>
      <c r="I3086" s="2"/>
      <c r="J3086" s="2"/>
      <c r="K3086" s="2"/>
    </row>
    <row r="3087" spans="1:12" customFormat="1" ht="16" x14ac:dyDescent="0.2">
      <c r="A3087" t="s">
        <v>52</v>
      </c>
      <c r="B3087" s="3">
        <v>2.3400000000000002E-10</v>
      </c>
      <c r="D3087" t="s">
        <v>100</v>
      </c>
      <c r="E3087" t="s">
        <v>9</v>
      </c>
      <c r="F3087" t="s">
        <v>15</v>
      </c>
      <c r="H3087" s="2"/>
      <c r="I3087" s="2"/>
      <c r="J3087" s="2"/>
      <c r="K3087" s="2"/>
    </row>
    <row r="3088" spans="1:12" customFormat="1" ht="16" x14ac:dyDescent="0.2">
      <c r="A3088" t="s">
        <v>124</v>
      </c>
      <c r="B3088">
        <v>6.8000000000000005E-4</v>
      </c>
      <c r="D3088" t="s">
        <v>100</v>
      </c>
      <c r="E3088" t="s">
        <v>9</v>
      </c>
      <c r="F3088" t="s">
        <v>15</v>
      </c>
      <c r="H3088" s="2"/>
      <c r="I3088" s="2"/>
      <c r="J3088" s="2"/>
      <c r="K3088" s="2"/>
    </row>
    <row r="3089" spans="1:11" customFormat="1" ht="16" x14ac:dyDescent="0.2">
      <c r="A3089" t="s">
        <v>55</v>
      </c>
      <c r="B3089" s="3">
        <v>1.1700000000000001E-9</v>
      </c>
      <c r="D3089" t="s">
        <v>100</v>
      </c>
      <c r="E3089" t="s">
        <v>9</v>
      </c>
      <c r="F3089" t="s">
        <v>15</v>
      </c>
      <c r="H3089" s="2"/>
      <c r="I3089" s="2"/>
      <c r="J3089" s="2"/>
      <c r="K3089" s="2"/>
    </row>
    <row r="3090" spans="1:11" customFormat="1" ht="16" x14ac:dyDescent="0.2">
      <c r="A3090" t="s">
        <v>56</v>
      </c>
      <c r="B3090" s="3">
        <v>2.3400000000000001E-12</v>
      </c>
      <c r="D3090" t="s">
        <v>100</v>
      </c>
      <c r="E3090" t="s">
        <v>9</v>
      </c>
      <c r="F3090" t="s">
        <v>15</v>
      </c>
      <c r="H3090" s="2"/>
      <c r="I3090" s="2"/>
      <c r="J3090" s="2"/>
      <c r="K3090" s="2"/>
    </row>
    <row r="3091" spans="1:11" customFormat="1" ht="16" x14ac:dyDescent="0.2">
      <c r="A3091" t="s">
        <v>57</v>
      </c>
      <c r="B3091" s="3">
        <v>3.9699999999999998E-8</v>
      </c>
      <c r="D3091" t="s">
        <v>100</v>
      </c>
      <c r="E3091" t="s">
        <v>9</v>
      </c>
      <c r="F3091" t="s">
        <v>15</v>
      </c>
      <c r="H3091" s="2"/>
      <c r="I3091" s="2"/>
      <c r="J3091" s="2"/>
      <c r="K3091" s="2"/>
    </row>
    <row r="3092" spans="1:11" customFormat="1" ht="16" x14ac:dyDescent="0.2">
      <c r="A3092" t="s">
        <v>58</v>
      </c>
      <c r="B3092" s="3">
        <v>6.0000000000000002E-6</v>
      </c>
      <c r="D3092" t="s">
        <v>100</v>
      </c>
      <c r="E3092" t="s">
        <v>9</v>
      </c>
      <c r="F3092" t="s">
        <v>15</v>
      </c>
      <c r="H3092" s="2"/>
      <c r="I3092" s="2"/>
      <c r="J3092" s="2"/>
      <c r="K3092" s="2"/>
    </row>
    <row r="3093" spans="1:11" customFormat="1" ht="16" x14ac:dyDescent="0.2">
      <c r="A3093" t="s">
        <v>64</v>
      </c>
      <c r="B3093" s="3">
        <v>4.6700000000000004E-10</v>
      </c>
      <c r="D3093" t="s">
        <v>100</v>
      </c>
      <c r="E3093" t="s">
        <v>9</v>
      </c>
      <c r="F3093" t="s">
        <v>15</v>
      </c>
      <c r="H3093" s="2"/>
      <c r="I3093" s="2"/>
      <c r="J3093" s="2"/>
      <c r="K3093" s="2"/>
    </row>
    <row r="3094" spans="1:11" customFormat="1" ht="16" x14ac:dyDescent="0.2">
      <c r="A3094" t="s">
        <v>179</v>
      </c>
      <c r="B3094" s="3">
        <v>1.6550862912263E-7</v>
      </c>
      <c r="D3094" t="s">
        <v>100</v>
      </c>
      <c r="E3094" t="s">
        <v>9</v>
      </c>
      <c r="F3094" t="s">
        <v>15</v>
      </c>
      <c r="H3094" s="2"/>
      <c r="I3094" s="2"/>
      <c r="J3094" s="2"/>
      <c r="K3094" s="2"/>
    </row>
    <row r="3095" spans="1:11" customFormat="1" ht="16" x14ac:dyDescent="0.2">
      <c r="A3095" t="s">
        <v>67</v>
      </c>
      <c r="B3095" s="3">
        <v>9.2399999999999996E-5</v>
      </c>
      <c r="D3095" t="s">
        <v>100</v>
      </c>
      <c r="E3095" t="s">
        <v>9</v>
      </c>
      <c r="F3095" t="s">
        <v>15</v>
      </c>
      <c r="H3095" s="2"/>
      <c r="I3095" s="2"/>
      <c r="J3095" s="2"/>
      <c r="K3095" s="2"/>
    </row>
    <row r="3096" spans="1:11" customFormat="1" ht="16" x14ac:dyDescent="0.2">
      <c r="A3096" t="s">
        <v>68</v>
      </c>
      <c r="B3096" s="3">
        <v>1.6399999999999999E-9</v>
      </c>
      <c r="D3096" t="s">
        <v>100</v>
      </c>
      <c r="E3096" t="s">
        <v>9</v>
      </c>
      <c r="F3096" t="s">
        <v>15</v>
      </c>
      <c r="H3096" s="2"/>
      <c r="I3096" s="2"/>
      <c r="J3096" s="2"/>
      <c r="K3096" s="2"/>
    </row>
    <row r="3097" spans="1:11" customFormat="1" ht="16" x14ac:dyDescent="0.2">
      <c r="A3097" t="s">
        <v>69</v>
      </c>
      <c r="B3097">
        <v>1.21684812166632E-3</v>
      </c>
      <c r="D3097" t="s">
        <v>100</v>
      </c>
      <c r="E3097" t="s">
        <v>9</v>
      </c>
      <c r="F3097" t="s">
        <v>15</v>
      </c>
      <c r="H3097" s="2"/>
      <c r="I3097" s="2"/>
      <c r="J3097" s="2"/>
      <c r="K3097" s="2"/>
    </row>
    <row r="3098" spans="1:11" customFormat="1" ht="16" x14ac:dyDescent="0.2">
      <c r="A3098" t="s">
        <v>71</v>
      </c>
      <c r="B3098">
        <v>1.7000000000000001E-4</v>
      </c>
      <c r="D3098" t="s">
        <v>100</v>
      </c>
      <c r="E3098" t="s">
        <v>9</v>
      </c>
      <c r="F3098" t="s">
        <v>15</v>
      </c>
      <c r="H3098" s="2"/>
      <c r="I3098" s="2"/>
      <c r="J3098" s="2"/>
      <c r="K3098" s="2"/>
    </row>
    <row r="3099" spans="1:11" customFormat="1" ht="16" x14ac:dyDescent="0.2">
      <c r="A3099" t="s">
        <v>75</v>
      </c>
      <c r="B3099" s="3">
        <v>2.3400000000000002E-10</v>
      </c>
      <c r="D3099" t="s">
        <v>100</v>
      </c>
      <c r="E3099" t="s">
        <v>9</v>
      </c>
      <c r="F3099" t="s">
        <v>15</v>
      </c>
      <c r="H3099" s="2"/>
      <c r="I3099" s="2"/>
      <c r="J3099" s="2"/>
      <c r="K3099" s="2"/>
    </row>
    <row r="3100" spans="1:11" customFormat="1" ht="16" x14ac:dyDescent="0.2">
      <c r="A3100" t="s">
        <v>77</v>
      </c>
      <c r="B3100" s="3">
        <v>6.0099999999999997E-5</v>
      </c>
      <c r="D3100" t="s">
        <v>100</v>
      </c>
      <c r="E3100" t="s">
        <v>9</v>
      </c>
      <c r="F3100" t="s">
        <v>15</v>
      </c>
      <c r="H3100" s="2"/>
      <c r="I3100" s="2"/>
      <c r="J3100" s="2"/>
      <c r="K3100" s="2"/>
    </row>
    <row r="3101" spans="1:11" customFormat="1" ht="16" x14ac:dyDescent="0.2">
      <c r="A3101" t="s">
        <v>79</v>
      </c>
      <c r="B3101" s="3">
        <v>2.3400000000000001E-8</v>
      </c>
      <c r="D3101" t="s">
        <v>100</v>
      </c>
      <c r="E3101" t="s">
        <v>9</v>
      </c>
      <c r="F3101" t="s">
        <v>15</v>
      </c>
      <c r="H3101" s="2"/>
      <c r="I3101" s="2"/>
      <c r="J3101" s="2"/>
      <c r="K3101" s="2"/>
    </row>
    <row r="3102" spans="1:11" customFormat="1" ht="16" x14ac:dyDescent="0.2">
      <c r="A3102" t="s">
        <v>123</v>
      </c>
      <c r="B3102">
        <f>B3081*3.15</f>
        <v>7.3709999999999998E-2</v>
      </c>
      <c r="D3102" t="s">
        <v>117</v>
      </c>
      <c r="E3102" t="s">
        <v>9</v>
      </c>
      <c r="F3102" t="s">
        <v>15</v>
      </c>
      <c r="H3102" s="2"/>
      <c r="I3102" s="2"/>
      <c r="J3102" s="2"/>
      <c r="K3102" s="2"/>
    </row>
  </sheetData>
  <autoFilter ref="A1:O3102"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71"/>
  <sheetViews>
    <sheetView tabSelected="1" topLeftCell="M19" workbookViewId="0">
      <selection activeCell="A58" sqref="A58:XFD58"/>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7" width="17.33203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311</v>
      </c>
    </row>
    <row r="3" spans="1:39" x14ac:dyDescent="0.2">
      <c r="A3" s="1" t="s">
        <v>312</v>
      </c>
      <c r="AM3" s="1"/>
    </row>
    <row r="4" spans="1:39" x14ac:dyDescent="0.2">
      <c r="B4" t="s">
        <v>354</v>
      </c>
      <c r="C4" t="s">
        <v>355</v>
      </c>
      <c r="D4" t="s">
        <v>356</v>
      </c>
      <c r="E4" t="s">
        <v>318</v>
      </c>
      <c r="F4" t="s">
        <v>319</v>
      </c>
      <c r="G4" t="s">
        <v>320</v>
      </c>
      <c r="H4" t="s">
        <v>321</v>
      </c>
      <c r="I4" t="s">
        <v>322</v>
      </c>
      <c r="J4" t="s">
        <v>323</v>
      </c>
      <c r="K4" t="s">
        <v>339</v>
      </c>
      <c r="L4" t="s">
        <v>340</v>
      </c>
      <c r="M4" t="s">
        <v>341</v>
      </c>
      <c r="N4" t="s">
        <v>342</v>
      </c>
      <c r="O4" t="s">
        <v>343</v>
      </c>
      <c r="P4" t="s">
        <v>344</v>
      </c>
      <c r="Q4" t="s">
        <v>335</v>
      </c>
      <c r="R4" t="s">
        <v>336</v>
      </c>
      <c r="S4" t="s">
        <v>337</v>
      </c>
      <c r="T4" t="s">
        <v>324</v>
      </c>
      <c r="U4" t="s">
        <v>325</v>
      </c>
      <c r="V4" t="s">
        <v>326</v>
      </c>
      <c r="W4" t="s">
        <v>332</v>
      </c>
      <c r="X4" t="s">
        <v>333</v>
      </c>
      <c r="Y4" t="s">
        <v>334</v>
      </c>
      <c r="Z4" t="s">
        <v>348</v>
      </c>
      <c r="AA4" t="s">
        <v>349</v>
      </c>
      <c r="AB4" t="s">
        <v>350</v>
      </c>
      <c r="AC4" t="s">
        <v>351</v>
      </c>
      <c r="AD4" t="s">
        <v>352</v>
      </c>
      <c r="AE4" t="s">
        <v>353</v>
      </c>
      <c r="AF4" t="s">
        <v>367</v>
      </c>
      <c r="AG4" t="s">
        <v>368</v>
      </c>
      <c r="AH4" t="s">
        <v>369</v>
      </c>
      <c r="AI4" t="s">
        <v>370</v>
      </c>
      <c r="AJ4" t="s">
        <v>371</v>
      </c>
      <c r="AK4" t="s">
        <v>346</v>
      </c>
      <c r="AL4" t="s">
        <v>345</v>
      </c>
      <c r="AM4" t="s">
        <v>357</v>
      </c>
    </row>
    <row r="5" spans="1:39" x14ac:dyDescent="0.2">
      <c r="B5" t="s">
        <v>314</v>
      </c>
      <c r="C5" t="s">
        <v>314</v>
      </c>
      <c r="D5" t="s">
        <v>314</v>
      </c>
      <c r="E5" t="s">
        <v>315</v>
      </c>
      <c r="F5" t="s">
        <v>315</v>
      </c>
      <c r="G5" t="s">
        <v>315</v>
      </c>
      <c r="H5" t="s">
        <v>316</v>
      </c>
      <c r="I5" t="s">
        <v>316</v>
      </c>
      <c r="J5" t="s">
        <v>316</v>
      </c>
      <c r="K5" t="s">
        <v>338</v>
      </c>
      <c r="L5" t="s">
        <v>338</v>
      </c>
      <c r="M5" t="s">
        <v>338</v>
      </c>
      <c r="N5" t="s">
        <v>338</v>
      </c>
      <c r="O5" t="s">
        <v>338</v>
      </c>
      <c r="P5" t="s">
        <v>338</v>
      </c>
      <c r="Q5" t="s">
        <v>338</v>
      </c>
      <c r="R5" t="s">
        <v>338</v>
      </c>
      <c r="S5" t="s">
        <v>338</v>
      </c>
      <c r="T5" t="s">
        <v>317</v>
      </c>
      <c r="U5" t="s">
        <v>317</v>
      </c>
      <c r="V5" t="s">
        <v>317</v>
      </c>
      <c r="W5" t="s">
        <v>8</v>
      </c>
      <c r="X5" t="s">
        <v>8</v>
      </c>
      <c r="Y5" t="s">
        <v>8</v>
      </c>
      <c r="Z5" t="s">
        <v>314</v>
      </c>
      <c r="AA5" t="s">
        <v>314</v>
      </c>
      <c r="AB5" t="s">
        <v>314</v>
      </c>
      <c r="AC5" t="s">
        <v>8</v>
      </c>
      <c r="AD5" t="s">
        <v>8</v>
      </c>
      <c r="AE5" t="s">
        <v>8</v>
      </c>
      <c r="AF5" t="s">
        <v>338</v>
      </c>
      <c r="AG5" t="s">
        <v>338</v>
      </c>
      <c r="AH5" t="s">
        <v>338</v>
      </c>
      <c r="AI5" t="s">
        <v>338</v>
      </c>
      <c r="AJ5" t="s">
        <v>338</v>
      </c>
      <c r="AK5" t="s">
        <v>347</v>
      </c>
      <c r="AL5" t="s">
        <v>347</v>
      </c>
    </row>
    <row r="6" spans="1:39" x14ac:dyDescent="0.2">
      <c r="A6" s="1" t="s">
        <v>327</v>
      </c>
      <c r="AM6" s="1"/>
    </row>
    <row r="7" spans="1:39" x14ac:dyDescent="0.2">
      <c r="A7" s="2" t="s">
        <v>231</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358</v>
      </c>
    </row>
    <row r="8" spans="1:39" x14ac:dyDescent="0.2">
      <c r="A8" s="2" t="s">
        <v>260</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358</v>
      </c>
    </row>
    <row r="9" spans="1:39" x14ac:dyDescent="0.2">
      <c r="A9" s="2" t="s">
        <v>280</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358</v>
      </c>
    </row>
    <row r="10" spans="1:39" x14ac:dyDescent="0.2">
      <c r="A10" s="2" t="s">
        <v>227</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358</v>
      </c>
    </row>
    <row r="11" spans="1:39" x14ac:dyDescent="0.2">
      <c r="A11" s="2" t="s">
        <v>302</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358</v>
      </c>
    </row>
    <row r="12" spans="1:39" x14ac:dyDescent="0.2">
      <c r="A12" s="17" t="s">
        <v>313</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374</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374</v>
      </c>
    </row>
    <row r="15" spans="1:39" x14ac:dyDescent="0.2">
      <c r="A15" s="2" t="s">
        <v>278</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374</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374</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374</v>
      </c>
    </row>
    <row r="18" spans="1:39" x14ac:dyDescent="0.2">
      <c r="A18" s="2" t="s">
        <v>304</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374</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374</v>
      </c>
    </row>
    <row r="20" spans="1:39" x14ac:dyDescent="0.2">
      <c r="A20" s="2" t="s">
        <v>270</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374</v>
      </c>
    </row>
    <row r="21" spans="1:39" x14ac:dyDescent="0.2">
      <c r="A21" s="2" t="s">
        <v>259</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374</v>
      </c>
    </row>
    <row r="22" spans="1:39" x14ac:dyDescent="0.2">
      <c r="A22" s="17" t="s">
        <v>328</v>
      </c>
      <c r="E22" s="23"/>
      <c r="F22" s="23"/>
      <c r="G22" s="23"/>
      <c r="AM22" s="17"/>
    </row>
    <row r="23" spans="1:39" x14ac:dyDescent="0.2">
      <c r="A23" s="2" t="s">
        <v>198</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375</v>
      </c>
    </row>
    <row r="24" spans="1:39" x14ac:dyDescent="0.2">
      <c r="A24" s="2" t="s">
        <v>258</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375</v>
      </c>
    </row>
    <row r="25" spans="1:39" x14ac:dyDescent="0.2">
      <c r="A25" s="2" t="s">
        <v>279</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375</v>
      </c>
    </row>
    <row r="26" spans="1:39" x14ac:dyDescent="0.2">
      <c r="A26" s="2" t="s">
        <v>204</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375</v>
      </c>
    </row>
    <row r="27" spans="1:39" x14ac:dyDescent="0.2">
      <c r="A27" s="2" t="s">
        <v>271</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375</v>
      </c>
    </row>
    <row r="28" spans="1:39" x14ac:dyDescent="0.2">
      <c r="A28" s="2" t="s">
        <v>255</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375</v>
      </c>
    </row>
    <row r="29" spans="1:39" x14ac:dyDescent="0.2">
      <c r="A29" s="2" t="s">
        <v>210</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375</v>
      </c>
    </row>
    <row r="30" spans="1:39" x14ac:dyDescent="0.2">
      <c r="A30" s="2" t="s">
        <v>301</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375</v>
      </c>
    </row>
    <row r="31" spans="1:39" x14ac:dyDescent="0.2">
      <c r="A31" s="2" t="s">
        <v>221</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375</v>
      </c>
    </row>
    <row r="32" spans="1:39" x14ac:dyDescent="0.2">
      <c r="A32" s="2" t="s">
        <v>224</v>
      </c>
      <c r="E32" s="23"/>
      <c r="F32" s="23"/>
      <c r="G32" s="23"/>
      <c r="AM32" s="2"/>
    </row>
    <row r="33" spans="1:39" x14ac:dyDescent="0.2">
      <c r="A33" s="2" t="s">
        <v>253</v>
      </c>
      <c r="E33" s="23"/>
      <c r="F33" s="23"/>
      <c r="G33" s="23"/>
      <c r="AM33" s="2"/>
    </row>
    <row r="34" spans="1:39" x14ac:dyDescent="0.2">
      <c r="A34" s="2" t="s">
        <v>136</v>
      </c>
      <c r="E34" s="23"/>
      <c r="F34" s="23"/>
      <c r="G34" s="23"/>
      <c r="AM34" s="2"/>
    </row>
    <row r="35" spans="1:39" x14ac:dyDescent="0.2">
      <c r="A35" s="2" t="s">
        <v>277</v>
      </c>
      <c r="E35" s="23"/>
      <c r="F35" s="23"/>
      <c r="G35" s="23"/>
      <c r="AM35" s="2"/>
    </row>
    <row r="36" spans="1:39" x14ac:dyDescent="0.2">
      <c r="A36" s="2" t="s">
        <v>176</v>
      </c>
      <c r="E36" s="23"/>
      <c r="F36" s="23"/>
      <c r="G36" s="23"/>
      <c r="AM36" s="2"/>
    </row>
    <row r="37" spans="1:39" x14ac:dyDescent="0.2">
      <c r="A37" s="2" t="s">
        <v>381</v>
      </c>
      <c r="E37" s="23"/>
      <c r="F37" s="23"/>
      <c r="G37" s="23"/>
      <c r="AM37" s="2"/>
    </row>
    <row r="38" spans="1:39" x14ac:dyDescent="0.2">
      <c r="A38" s="17" t="s">
        <v>329</v>
      </c>
      <c r="E38" s="23"/>
      <c r="F38" s="23"/>
      <c r="G38" s="23"/>
      <c r="AM38" s="17"/>
    </row>
    <row r="39" spans="1:39" x14ac:dyDescent="0.2">
      <c r="A39" s="2" t="s">
        <v>135</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382</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382</v>
      </c>
    </row>
    <row r="41" spans="1:39" x14ac:dyDescent="0.2">
      <c r="A41" s="2" t="s">
        <v>125</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382</v>
      </c>
    </row>
    <row r="42" spans="1:39" x14ac:dyDescent="0.2">
      <c r="A42" s="2" t="s">
        <v>132</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382</v>
      </c>
    </row>
    <row r="43" spans="1:39" x14ac:dyDescent="0.2">
      <c r="A43" s="2" t="s">
        <v>274</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382</v>
      </c>
    </row>
    <row r="44" spans="1:39" x14ac:dyDescent="0.2">
      <c r="A44" s="2" t="s">
        <v>307</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382</v>
      </c>
    </row>
    <row r="45" spans="1:39" x14ac:dyDescent="0.2">
      <c r="A45" s="2" t="s">
        <v>303</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382</v>
      </c>
    </row>
    <row r="46" spans="1:39" x14ac:dyDescent="0.2">
      <c r="A46" s="2" t="s">
        <v>273</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382</v>
      </c>
    </row>
    <row r="47" spans="1:39" x14ac:dyDescent="0.2">
      <c r="A47" s="2" t="s">
        <v>251</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382</v>
      </c>
    </row>
    <row r="48" spans="1:39" x14ac:dyDescent="0.2">
      <c r="A48" s="2" t="s">
        <v>272</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382</v>
      </c>
    </row>
    <row r="49" spans="1:39" x14ac:dyDescent="0.2">
      <c r="A49" s="17" t="s">
        <v>330</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383</v>
      </c>
    </row>
    <row r="51" spans="1:39" x14ac:dyDescent="0.2">
      <c r="A51" s="2" t="s">
        <v>306</v>
      </c>
      <c r="E51" s="23">
        <v>90000000</v>
      </c>
      <c r="F51" s="23">
        <v>50000000</v>
      </c>
      <c r="G51" s="23">
        <v>115000000</v>
      </c>
      <c r="H51" s="23">
        <f>3.2*36000</f>
        <v>115200</v>
      </c>
      <c r="I51" s="23">
        <f>2.7*36000</f>
        <v>97200</v>
      </c>
      <c r="J51" s="23">
        <f>13.9*36000</f>
        <v>500400</v>
      </c>
      <c r="AM51" s="2" t="s">
        <v>383</v>
      </c>
    </row>
    <row r="52" spans="1:39" x14ac:dyDescent="0.2">
      <c r="A52" s="2" t="s">
        <v>283</v>
      </c>
      <c r="E52" s="23">
        <v>90000000</v>
      </c>
      <c r="F52" s="23">
        <v>50000000</v>
      </c>
      <c r="G52" s="23">
        <v>115000000</v>
      </c>
      <c r="H52" s="23">
        <f>3.2*36000</f>
        <v>115200</v>
      </c>
      <c r="I52" s="23">
        <f>2.7*36000</f>
        <v>97200</v>
      </c>
      <c r="J52" s="23">
        <f>13.9*36000</f>
        <v>500400</v>
      </c>
      <c r="AM52" s="2" t="s">
        <v>383</v>
      </c>
    </row>
    <row r="53" spans="1:39" x14ac:dyDescent="0.2">
      <c r="A53" s="2" t="s">
        <v>380</v>
      </c>
      <c r="E53" s="23">
        <v>90000000</v>
      </c>
      <c r="F53" s="23">
        <v>50000000</v>
      </c>
      <c r="G53" s="23">
        <v>115000000</v>
      </c>
      <c r="H53" s="23">
        <f>H50/3</f>
        <v>38400</v>
      </c>
      <c r="I53" s="23">
        <f>I50/3</f>
        <v>32400</v>
      </c>
      <c r="J53" s="23">
        <f>J50/3</f>
        <v>166800</v>
      </c>
      <c r="T53">
        <v>10000</v>
      </c>
      <c r="U53">
        <v>8000</v>
      </c>
      <c r="V53">
        <v>12500</v>
      </c>
      <c r="W53">
        <v>10</v>
      </c>
      <c r="X53">
        <v>5</v>
      </c>
      <c r="Y53">
        <v>30</v>
      </c>
      <c r="AM53" s="2" t="s">
        <v>386</v>
      </c>
    </row>
    <row r="54" spans="1:39" x14ac:dyDescent="0.2">
      <c r="A54" s="2" t="s">
        <v>384</v>
      </c>
      <c r="E54" s="23">
        <v>90000000</v>
      </c>
      <c r="F54" s="23">
        <v>50000000</v>
      </c>
      <c r="G54" s="23">
        <v>115000000</v>
      </c>
      <c r="H54" s="23">
        <v>120000</v>
      </c>
      <c r="I54" s="23">
        <v>101000</v>
      </c>
      <c r="J54" s="23">
        <v>165000</v>
      </c>
      <c r="Q54">
        <v>1700</v>
      </c>
      <c r="R54">
        <v>1000</v>
      </c>
      <c r="S54">
        <v>3000</v>
      </c>
      <c r="AM54" s="2" t="s">
        <v>385</v>
      </c>
    </row>
    <row r="55" spans="1:39" x14ac:dyDescent="0.2">
      <c r="A55" s="17" t="s">
        <v>331</v>
      </c>
      <c r="E55" s="23"/>
      <c r="F55" s="23"/>
      <c r="G55" s="23"/>
      <c r="AM55" s="17"/>
    </row>
    <row r="56" spans="1:39" x14ac:dyDescent="0.2">
      <c r="A56" s="2" t="s">
        <v>101</v>
      </c>
      <c r="E56" s="23"/>
      <c r="F56" s="23"/>
      <c r="G56" s="23"/>
      <c r="AM56" s="2"/>
    </row>
    <row r="57" spans="1:39" x14ac:dyDescent="0.2">
      <c r="A57" s="2" t="s">
        <v>129</v>
      </c>
      <c r="E57" s="23"/>
      <c r="F57" s="23"/>
      <c r="G57" s="23"/>
      <c r="AM57" s="2"/>
    </row>
    <row r="58" spans="1:39" x14ac:dyDescent="0.2">
      <c r="A58" s="2" t="s">
        <v>395</v>
      </c>
      <c r="B58">
        <v>3200</v>
      </c>
      <c r="C58">
        <v>2500</v>
      </c>
      <c r="D58">
        <v>5000</v>
      </c>
      <c r="E58" s="23">
        <v>4200000</v>
      </c>
      <c r="F58" s="23">
        <v>3000000</v>
      </c>
      <c r="G58" s="23">
        <v>10000000</v>
      </c>
      <c r="H58" s="23">
        <f>225*43000/2</f>
        <v>4837500</v>
      </c>
      <c r="I58" s="23">
        <f>170*43000/2</f>
        <v>3655000</v>
      </c>
      <c r="J58" s="23">
        <f>340*43000/2</f>
        <v>7310000</v>
      </c>
      <c r="Q58" s="36">
        <f>(T59*3.6/120)</f>
        <v>201000</v>
      </c>
      <c r="R58" s="36">
        <f>(U59*3.6/120)</f>
        <v>105000</v>
      </c>
      <c r="S58" s="36">
        <f>(V59*3.6/120)</f>
        <v>300000</v>
      </c>
      <c r="T58" s="36">
        <f>T59*0.1</f>
        <v>670000</v>
      </c>
      <c r="U58" s="36">
        <f>U59*0.1</f>
        <v>350000</v>
      </c>
      <c r="V58" s="36">
        <f>V59*0.1</f>
        <v>1000000</v>
      </c>
      <c r="Z58">
        <f>B58*0.5</f>
        <v>1600</v>
      </c>
      <c r="AA58">
        <f t="shared" ref="AA58:AB58" si="0">C58*0.5</f>
        <v>1250</v>
      </c>
      <c r="AB58">
        <f t="shared" si="0"/>
        <v>2500</v>
      </c>
      <c r="AM58" t="s">
        <v>397</v>
      </c>
    </row>
    <row r="59" spans="1:39" x14ac:dyDescent="0.2">
      <c r="A59" s="2" t="s">
        <v>379</v>
      </c>
      <c r="B59">
        <v>3200</v>
      </c>
      <c r="C59">
        <v>2500</v>
      </c>
      <c r="D59">
        <v>5000</v>
      </c>
      <c r="E59" s="23">
        <v>4200000</v>
      </c>
      <c r="F59" s="23">
        <v>3000000</v>
      </c>
      <c r="G59" s="23">
        <v>10000000</v>
      </c>
      <c r="H59" s="23">
        <f>225*43000/2</f>
        <v>4837500</v>
      </c>
      <c r="I59" s="23">
        <f>170*43000/2</f>
        <v>3655000</v>
      </c>
      <c r="J59" s="23">
        <f>340*43000/2</f>
        <v>7310000</v>
      </c>
      <c r="T59" s="23">
        <v>6700000</v>
      </c>
      <c r="U59" s="23">
        <v>3500000</v>
      </c>
      <c r="V59" s="23">
        <v>10000000</v>
      </c>
      <c r="AM59" s="34" t="s">
        <v>396</v>
      </c>
    </row>
    <row r="62" spans="1:39" x14ac:dyDescent="0.2">
      <c r="H62" s="3"/>
    </row>
    <row r="63" spans="1:39" x14ac:dyDescent="0.2">
      <c r="H63" s="3"/>
    </row>
    <row r="64" spans="1:39" x14ac:dyDescent="0.2">
      <c r="E64" s="23"/>
      <c r="H64" s="3"/>
    </row>
    <row r="66" spans="8:10" x14ac:dyDescent="0.2">
      <c r="H66" s="3"/>
    </row>
    <row r="69" spans="8:10" x14ac:dyDescent="0.2">
      <c r="H69" s="3"/>
    </row>
    <row r="70" spans="8:10" x14ac:dyDescent="0.2">
      <c r="H70" s="13"/>
      <c r="J70" s="23"/>
    </row>
    <row r="71" spans="8:10" x14ac:dyDescent="0.2">
      <c r="J71" s="35"/>
    </row>
  </sheetData>
  <hyperlinks>
    <hyperlink ref="AM59" r:id="rId1" xr:uid="{7BAC75A8-9D3C-834C-8FF7-41D819D2368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2025-04-12T06:47:04Z</dcterms:modified>
</cp:coreProperties>
</file>