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D46C92B-6196-9A47-96D6-E36A4FE91668}" xr6:coauthVersionLast="47" xr6:coauthVersionMax="47" xr10:uidLastSave="{00000000-0000-0000-0000-000000000000}"/>
  <bookViews>
    <workbookView xWindow="4440" yWindow="760" windowWidth="25800" windowHeight="18880" tabRatio="900" activeTab="1" xr2:uid="{00000000-000D-0000-FFFF-FFFF00000000}"/>
  </bookViews>
  <sheets>
    <sheet name="BF-BOF" sheetId="12" r:id="rId1"/>
    <sheet name="BF-BOF+CCS" sheetId="11" r:id="rId2"/>
    <sheet name="TGR-BF-BOF" sheetId="8" r:id="rId3"/>
    <sheet name="TGR-BF-BOF+CCS" sheetId="10" r:id="rId4"/>
    <sheet name="NG-DRI" sheetId="7" r:id="rId5"/>
    <sheet name="NG-DRI+CCS" sheetId="13" r:id="rId6"/>
    <sheet name="H2-DRI-EAF" sheetId="18" r:id="rId7"/>
    <sheet name="EW-EAF" sheetId="5" r:id="rId8"/>
    <sheet name="metadata" sheetId="19" r:id="rId9"/>
  </sheets>
  <definedNames>
    <definedName name="_xlnm._FilterDatabase" localSheetId="0" hidden="1">'BF-BOF'!$A$1:$Q$107</definedName>
    <definedName name="_xlnm._FilterDatabase" localSheetId="1" hidden="1">'BF-BOF+CCS'!$A$1:$Q$157</definedName>
    <definedName name="_xlnm._FilterDatabase" localSheetId="7" hidden="1">'EW-EAF'!$A$1:$R$202</definedName>
    <definedName name="_xlnm._FilterDatabase" localSheetId="6" hidden="1">'H2-DRI-EAF'!$A$1:$R$151</definedName>
    <definedName name="_xlnm._FilterDatabase" localSheetId="4" hidden="1">'NG-DRI'!$A$1:$R$122</definedName>
    <definedName name="_xlnm._FilterDatabase" localSheetId="5" hidden="1">'NG-DRI+CCS'!$A$1:$R$139</definedName>
    <definedName name="_xlnm._FilterDatabase" localSheetId="2" hidden="1">'TGR-BF-BOF'!$A$1:$Q$139</definedName>
    <definedName name="_xlnm._FilterDatabase" localSheetId="3" hidden="1">'TGR-BF-BOF+CCS'!$A$1:$Q$48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48" i="10"/>
  <c r="B46" i="8"/>
  <c r="A103" i="8"/>
  <c r="E104" i="12"/>
  <c r="D104" i="12"/>
  <c r="A104" i="12"/>
  <c r="H104" i="12"/>
  <c r="B136" i="18" l="1"/>
  <c r="B150" i="18" l="1"/>
  <c r="B118" i="18"/>
  <c r="B115" i="18" l="1"/>
  <c r="H113" i="18"/>
  <c r="A113" i="18"/>
  <c r="O86" i="18"/>
  <c r="A86" i="18"/>
  <c r="O35" i="18"/>
  <c r="A35" i="18"/>
  <c r="B38" i="10" l="1"/>
  <c r="B37" i="10"/>
  <c r="B36" i="10"/>
  <c r="B65" i="11" l="1"/>
  <c r="B64" i="11"/>
  <c r="B19" i="13" l="1"/>
  <c r="H20" i="13" l="1"/>
  <c r="B20" i="13"/>
  <c r="B18" i="13" l="1"/>
  <c r="B17" i="13"/>
  <c r="B36" i="13"/>
  <c r="B34" i="13" l="1"/>
  <c r="A20" i="13" l="1"/>
  <c r="H31" i="13"/>
  <c r="A31" i="13"/>
  <c r="O124" i="13"/>
  <c r="A124" i="13"/>
  <c r="O73" i="13"/>
  <c r="A73" i="13"/>
  <c r="B13" i="13"/>
  <c r="H10" i="13"/>
  <c r="A10" i="13"/>
  <c r="I13" i="5" l="1"/>
  <c r="A13" i="5"/>
  <c r="O169" i="5"/>
  <c r="A169" i="5"/>
  <c r="O117" i="5"/>
  <c r="A117" i="5"/>
  <c r="B76" i="12" l="1"/>
  <c r="B32" i="12"/>
  <c r="B62" i="12"/>
  <c r="H60" i="12"/>
  <c r="A60" i="12"/>
  <c r="B16" i="12"/>
  <c r="H14" i="12"/>
  <c r="A14" i="12"/>
  <c r="B43" i="11"/>
  <c r="B38" i="11" l="1"/>
  <c r="B37" i="11"/>
  <c r="B36" i="11"/>
  <c r="B35" i="11"/>
  <c r="H43" i="11"/>
  <c r="A43" i="11"/>
  <c r="B62" i="11" l="1"/>
  <c r="B57" i="11"/>
  <c r="B63" i="11" s="1"/>
  <c r="H53" i="11"/>
  <c r="A53" i="11"/>
  <c r="B60" i="11"/>
  <c r="B58" i="11"/>
  <c r="B61" i="11" s="1"/>
  <c r="B56" i="11"/>
  <c r="B59" i="11" s="1"/>
  <c r="H122" i="11" l="1"/>
  <c r="A122" i="11"/>
  <c r="H77" i="11"/>
  <c r="A77" i="11"/>
  <c r="B124" i="11"/>
  <c r="B122" i="11"/>
  <c r="H121" i="11"/>
  <c r="A121" i="11"/>
  <c r="B79" i="11"/>
  <c r="B77" i="11"/>
  <c r="H76" i="11"/>
  <c r="A76" i="11"/>
  <c r="H10" i="11"/>
  <c r="A10" i="11"/>
  <c r="B46" i="10" l="1"/>
  <c r="B47" i="10"/>
  <c r="B28" i="8"/>
  <c r="B45" i="8"/>
  <c r="H47" i="10" l="1"/>
  <c r="A47" i="10"/>
  <c r="H59" i="10" l="1"/>
  <c r="A59" i="10"/>
  <c r="B123" i="10"/>
  <c r="B121" i="10"/>
  <c r="H120" i="10"/>
  <c r="A120" i="10"/>
  <c r="B77" i="10"/>
  <c r="B75" i="10"/>
  <c r="H74" i="10"/>
  <c r="A74" i="10"/>
  <c r="B39" i="10"/>
  <c r="B35" i="10"/>
  <c r="B29" i="10"/>
  <c r="B28" i="10"/>
  <c r="B17" i="10"/>
  <c r="B16" i="10"/>
  <c r="H10" i="10"/>
  <c r="A10" i="10"/>
  <c r="B106" i="8" l="1"/>
  <c r="B104" i="8"/>
  <c r="H103" i="8"/>
  <c r="B60" i="8"/>
  <c r="B58" i="8"/>
  <c r="H57" i="8"/>
  <c r="A57" i="8"/>
  <c r="B38" i="8" l="1"/>
  <c r="B29" i="8"/>
  <c r="B37" i="8"/>
  <c r="B36" i="8"/>
  <c r="B35" i="8"/>
  <c r="B17" i="8"/>
  <c r="B16" i="8"/>
  <c r="H10" i="8" l="1"/>
  <c r="A10" i="8"/>
  <c r="B13" i="7" l="1"/>
  <c r="H10" i="7" l="1"/>
  <c r="A10" i="7"/>
  <c r="O107" i="7"/>
  <c r="A107" i="7"/>
  <c r="O56" i="7"/>
  <c r="A56" i="7"/>
  <c r="B12" i="5" l="1"/>
  <c r="B11" i="5"/>
  <c r="B9" i="5"/>
</calcChain>
</file>

<file path=xl/sharedStrings.xml><?xml version="1.0" encoding="utf-8"?>
<sst xmlns="http://schemas.openxmlformats.org/spreadsheetml/2006/main" count="8645" uniqueCount="490">
  <si>
    <t>Database</t>
  </si>
  <si>
    <t>Activity</t>
  </si>
  <si>
    <t>production amount</t>
  </si>
  <si>
    <t>location</t>
  </si>
  <si>
    <t>GLO</t>
  </si>
  <si>
    <t>reference product</t>
  </si>
  <si>
    <t>unit</t>
  </si>
  <si>
    <t>kilogram</t>
  </si>
  <si>
    <t>source</t>
  </si>
  <si>
    <t>Exchanges</t>
  </si>
  <si>
    <t>name</t>
  </si>
  <si>
    <t>amount</t>
  </si>
  <si>
    <t>database</t>
  </si>
  <si>
    <t>categories</t>
  </si>
  <si>
    <t>type</t>
  </si>
  <si>
    <t>comment</t>
  </si>
  <si>
    <t>production</t>
  </si>
  <si>
    <t>market for electric arc furnace converter</t>
  </si>
  <si>
    <t>technosphere</t>
  </si>
  <si>
    <t>electric arc furnace converter</t>
  </si>
  <si>
    <t>refractory, fireclay, packed</t>
  </si>
  <si>
    <t>market group for electricity, medium voltage</t>
  </si>
  <si>
    <t>kilowatt hour</t>
  </si>
  <si>
    <t>electricity, medium voltage</t>
  </si>
  <si>
    <t>market for oxygen, liquid</t>
  </si>
  <si>
    <t>RoW</t>
  </si>
  <si>
    <t>oxygen, liquid</t>
  </si>
  <si>
    <t>market for coke</t>
  </si>
  <si>
    <t>megajoule</t>
  </si>
  <si>
    <t>coke</t>
  </si>
  <si>
    <t>market for iron ore concentrate</t>
  </si>
  <si>
    <t>iron ore concentrate</t>
  </si>
  <si>
    <t>market for limestone, unprocessed</t>
  </si>
  <si>
    <t>limestone, unprocessed</t>
  </si>
  <si>
    <t>market for electric arc furnace dust</t>
  </si>
  <si>
    <t>electric arc furnace dust</t>
  </si>
  <si>
    <t>market for electric arc furnace slag</t>
  </si>
  <si>
    <t>electric arc furnace slag</t>
  </si>
  <si>
    <t>Carbon dioxide, fossil</t>
  </si>
  <si>
    <t>biosphere3</t>
  </si>
  <si>
    <t>air</t>
  </si>
  <si>
    <t>biosphere</t>
  </si>
  <si>
    <t>Carbon monoxide, fossil</t>
  </si>
  <si>
    <t>Sulfur dioxide</t>
  </si>
  <si>
    <t>Nitrogen oxides</t>
  </si>
  <si>
    <t>market for blast furnace</t>
  </si>
  <si>
    <t>blast furnace</t>
  </si>
  <si>
    <t>market group for natural gas, high pressure</t>
  </si>
  <si>
    <t>cubic meter</t>
  </si>
  <si>
    <t>natural gas, high pressure</t>
  </si>
  <si>
    <t>market for iron pellet</t>
  </si>
  <si>
    <t>iron pellet</t>
  </si>
  <si>
    <t>market for blast furnace dust</t>
  </si>
  <si>
    <t>blast furnace dust</t>
  </si>
  <si>
    <t>RER</t>
  </si>
  <si>
    <t>iron ore pellets, hot</t>
  </si>
  <si>
    <t>hydrogen, hot</t>
  </si>
  <si>
    <t>market for refractory, basic, packed</t>
  </si>
  <si>
    <t>refractory, basic, packed</t>
  </si>
  <si>
    <t>skip</t>
  </si>
  <si>
    <t>Format</t>
  </si>
  <si>
    <t>Excel</t>
  </si>
  <si>
    <t>formula</t>
  </si>
  <si>
    <t>uncertainty type</t>
  </si>
  <si>
    <t>loc</t>
  </si>
  <si>
    <t>scale</t>
  </si>
  <si>
    <t>pedigree</t>
  </si>
  <si>
    <t>production volume</t>
  </si>
  <si>
    <t>Benzene</t>
  </si>
  <si>
    <t>geometric mean of Remus et al. (2013) data range</t>
  </si>
  <si>
    <t>2::3::2::5::1::1</t>
  </si>
  <si>
    <t>Benzene, hexachloro-</t>
  </si>
  <si>
    <t>Cadmium</t>
  </si>
  <si>
    <t>CO2</t>
  </si>
  <si>
    <t>Calculated Value. Carbon dioxide emission is calculated as the sum of carbon in hard coal and natural gas minus the emissions of carbon monoxide.</t>
  </si>
  <si>
    <t>5::5::5::5::5::1</t>
  </si>
  <si>
    <t>CO</t>
  </si>
  <si>
    <t>Chromium</t>
  </si>
  <si>
    <t>Cr</t>
  </si>
  <si>
    <t>Cu</t>
  </si>
  <si>
    <t>Dioxins, measured as 2,3,7,8-tetrachlorodibenzo-p-dioxin</t>
  </si>
  <si>
    <t>C12H4Cl4O2</t>
  </si>
  <si>
    <t>Hydrocarbons, aromatic</t>
  </si>
  <si>
    <t>Hydrogen chloride</t>
  </si>
  <si>
    <t>Hydrogen fluoride</t>
  </si>
  <si>
    <t>Lead</t>
  </si>
  <si>
    <t>Pb</t>
  </si>
  <si>
    <t>Mercury</t>
  </si>
  <si>
    <t>Nickel</t>
  </si>
  <si>
    <t>Ni</t>
  </si>
  <si>
    <t>H3NO</t>
  </si>
  <si>
    <t>PAH, polycyclic aromatic hydrocarbons</t>
  </si>
  <si>
    <t>Particulates, &lt; 2.5 um</t>
  </si>
  <si>
    <t>geometric mean of Remus et al. (2013) data range (assume 42.5% of total dust emissions [Classen et al. 2009])</t>
  </si>
  <si>
    <t>Particulates, &gt; 10 um</t>
  </si>
  <si>
    <t>geometric mean of Remus et al. (2013) data range (assume 15% of total dust emissions [Classen et al. 2009])</t>
  </si>
  <si>
    <t>Particulates, &gt; 2.5 um, and &lt; 10um</t>
  </si>
  <si>
    <t>Polychlorinated biphenyls</t>
  </si>
  <si>
    <t>O2S</t>
  </si>
  <si>
    <t>Water</t>
  </si>
  <si>
    <t>water</t>
  </si>
  <si>
    <t>H2O</t>
  </si>
  <si>
    <t>2::2::1::5::1::1</t>
  </si>
  <si>
    <t>Water, cooling, unspecified natural origin</t>
  </si>
  <si>
    <t>natural resource::in water</t>
  </si>
  <si>
    <t>2::3::3::5::1::1</t>
  </si>
  <si>
    <t>Zinc</t>
  </si>
  <si>
    <t>market for anode, for metal electrolysis</t>
  </si>
  <si>
    <t>anode, for metal electrolysis</t>
  </si>
  <si>
    <t>market for argon, liquid</t>
  </si>
  <si>
    <t>2::4::1::4::2::1</t>
  </si>
  <si>
    <t>argon, liquid</t>
  </si>
  <si>
    <t>Source: Classen et al. (2009)</t>
  </si>
  <si>
    <t>2::3::3::2::2::1</t>
  </si>
  <si>
    <t>market for ferronickel</t>
  </si>
  <si>
    <t>ferronickel</t>
  </si>
  <si>
    <t>market for hard coal</t>
  </si>
  <si>
    <t>Europe, without Russia and Turkey</t>
  </si>
  <si>
    <t>hard coal</t>
  </si>
  <si>
    <t>market for inert waste, for final disposal</t>
  </si>
  <si>
    <t>CH</t>
  </si>
  <si>
    <t>Represents used refractories, etc.</t>
  </si>
  <si>
    <t>inert waste, for final disposal</t>
  </si>
  <si>
    <t>market for natural gas, high pressure</t>
  </si>
  <si>
    <t>market for nitrogen, liquid</t>
  </si>
  <si>
    <t>2::3::5::5::3::1</t>
  </si>
  <si>
    <t>nitrogen, liquid</t>
  </si>
  <si>
    <t>market for quicklime, in pieces, loose</t>
  </si>
  <si>
    <t>quicklime, in pieces, loose</t>
  </si>
  <si>
    <t>Europe without Switzerland</t>
  </si>
  <si>
    <t>&gt; assumption: source: Bhaskar et al. 2020: 1569,6 MJ el. / t LS --&gt; 1569,6 MJ el. / 1,599 t pellets = 1569,6 / 1599 kg pellets = 0,982 MJ / kg pellets</t>
  </si>
  <si>
    <t>&gt; source: Bhaskar et al. 2020</t>
  </si>
  <si>
    <t>&gt; from premise, we added the distribution by pipeline + geological storage</t>
  </si>
  <si>
    <t>EW_EAF_lowalloy_ScalingFactor*1.131392</t>
  </si>
  <si>
    <t>EW_EAF_lowalloy_ScalingFactor*(-0.16511)</t>
  </si>
  <si>
    <t>market for ferromanganese, high-coal, 74.5% Mn</t>
  </si>
  <si>
    <t>EW_EAF_lowalloy_ScalingFactor *0.010305</t>
  </si>
  <si>
    <t>2::2::1::1::1::1</t>
  </si>
  <si>
    <t>ferromanganese, high-coal, 74.5% Mn</t>
  </si>
  <si>
    <t>market for ferrosilicon</t>
  </si>
  <si>
    <t>ferrosilicon</t>
  </si>
  <si>
    <t>EW_EAF_lowalloy_ScalingFactor*0.55</t>
  </si>
  <si>
    <t>EW_EAF_lowalloy_ScalingFactor *0.0074825</t>
  </si>
  <si>
    <t>molybdenite</t>
  </si>
  <si>
    <t>market for molybdenite</t>
  </si>
  <si>
    <t>Hydroxide</t>
  </si>
  <si>
    <t>1.417*17/40*0.5*electrolyte_input</t>
  </si>
  <si>
    <t>Oxygen</t>
  </si>
  <si>
    <t>Sodium, ion</t>
  </si>
  <si>
    <t>1.417*23/40*0.5*electrolyte_input</t>
  </si>
  <si>
    <t>1.417*0.5/1000*electrolyte_input</t>
  </si>
  <si>
    <t>aluminium electrolysis facility construction</t>
  </si>
  <si>
    <t>aluminium electrolysis facility</t>
  </si>
  <si>
    <t>iron oxide in alkaline solution</t>
  </si>
  <si>
    <t>cathode, graphite</t>
  </si>
  <si>
    <t>market group for electricity, low voltage</t>
  </si>
  <si>
    <t>electricity, low voltage</t>
  </si>
  <si>
    <t>EW_nickel_anode_input</t>
  </si>
  <si>
    <t>nickel anode, for electrolysis of iron ore</t>
  </si>
  <si>
    <t>aluminium hydroxide factory</t>
  </si>
  <si>
    <t>market for quicklime, milled, loose</t>
  </si>
  <si>
    <t>quicklime, milled, loose</t>
  </si>
  <si>
    <t>electrolyte_input</t>
  </si>
  <si>
    <t>alkaline solution with 50 wt-% sodium hydroxide</t>
  </si>
  <si>
    <t>iron ore, ultrafine ground</t>
  </si>
  <si>
    <t>anode production, graphite, for Li-ion battery</t>
  </si>
  <si>
    <t>anode, graphite, for Li-ion battery</t>
  </si>
  <si>
    <t>market for transport, freight train</t>
  </si>
  <si>
    <t>IN</t>
  </si>
  <si>
    <t>ton kilometer</t>
  </si>
  <si>
    <t>transport, freight train</t>
  </si>
  <si>
    <t>US</t>
  </si>
  <si>
    <t>ZA</t>
  </si>
  <si>
    <t>transport, freight, lorry, unspecified</t>
  </si>
  <si>
    <t>market for transport, freight, sea, container ship</t>
  </si>
  <si>
    <t>transport, freight, sea, container ship</t>
  </si>
  <si>
    <t>market group for transport, freight train</t>
  </si>
  <si>
    <t>&gt; original ecoinvent data</t>
  </si>
  <si>
    <t>Water, unspecified natural origin</t>
  </si>
  <si>
    <t>anode factory</t>
  </si>
  <si>
    <t>market for nickel, class 1</t>
  </si>
  <si>
    <t>nickel, class 1</t>
  </si>
  <si>
    <t>market group for heat, district or industrial, natural gas</t>
  </si>
  <si>
    <t>heat, district or industrial, natural gas</t>
  </si>
  <si>
    <t>market group for heat, district or industrial, other than natural gas</t>
  </si>
  <si>
    <t>heat, district or industrial, other than natural gas</t>
  </si>
  <si>
    <t>market for sodium hydroxide, without water, in 50% solution state</t>
  </si>
  <si>
    <t>sodium hydroxide, without water, in 50% solution state</t>
  </si>
  <si>
    <t>market for conveyor belt</t>
  </si>
  <si>
    <t>meter</t>
  </si>
  <si>
    <t>conveyor belt</t>
  </si>
  <si>
    <t>market for industrial machine, heavy, unspecified</t>
  </si>
  <si>
    <t>industrial machine, heavy, unspecified</t>
  </si>
  <si>
    <t>market group for electricity, high voltage</t>
  </si>
  <si>
    <t>electricity, high voltage</t>
  </si>
  <si>
    <t>heat, central or small-scale, other than natural gas</t>
  </si>
  <si>
    <t>&gt;source: Nduagu et al. 2022, Table 2</t>
  </si>
  <si>
    <t>&gt;assumption: same as for H2-DRI (Li et al. 2022)</t>
  </si>
  <si>
    <t>&gt;source: Nduagu et al. 2022, Fig. 4 (process+combustion emissions), section 4.2: "direct plant GHG emissions are 507 kgCO2e/t-DRI"</t>
  </si>
  <si>
    <t>&gt;source: Nduagu et al. 2022, Table S45</t>
  </si>
  <si>
    <t xml:space="preserve">&gt; assumption: We convert mass of 33.33 kg NG/t DRI from table 7 in Li et al. 2022, into m3, to account for the high pressure of NG in the ecoinvent, using the following values: The LHV of natural gas is 42 MJ/kg, while the LHV of high pressure natural gas is 39 MJ/m3 (specified in ecoinvent process). https://world-nuclear.org/information-library/facts-and-figures/heat-values-of-various-fuels.aspx </t>
  </si>
  <si>
    <t>&gt; original ecoinvent data: Extracted from ecoinvent processes of “sponge iron production /IN”</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</si>
  <si>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</si>
  <si>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Amount reported by worldsteel (2010) and is representative of the average global situation in 2009. Also based on worldsteel (2010), an internal recovery (recycling) rate of 33% is assumed. Source: Worldsteel (2010). Steel industry by-products. World Steel Association: Brussels, Belgium.</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</si>
  <si>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</si>
  <si>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</si>
  <si>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blast furnace sludge</t>
  </si>
  <si>
    <t>market for blast furnace sludge</t>
  </si>
  <si>
    <t>iron sinter</t>
  </si>
  <si>
    <t>iron sinter production</t>
  </si>
  <si>
    <t>market for refractory, fireclay, packed</t>
  </si>
  <si>
    <t>wastewater from pig iron production</t>
  </si>
  <si>
    <t>market for wastewater from pig iron production</t>
  </si>
  <si>
    <t>(1, 2, 1, 3, 1, 1)</t>
  </si>
  <si>
    <t>(2, 3, 2, 5, 1, 1)</t>
  </si>
  <si>
    <t>(2, 3, 2, 3, 1, 1)</t>
  </si>
  <si>
    <t>Hydrogen sulfide</t>
  </si>
  <si>
    <t>H2S</t>
  </si>
  <si>
    <t>Manganese</t>
  </si>
  <si>
    <t>Mn</t>
  </si>
  <si>
    <t>Calculated value based on literature values and expert opinion. See comments in the parametres' comment field.</t>
  </si>
  <si>
    <t>Calculated based on literature, (Vionnet, S., Quantis Water Database - Technical Report, 2012).</t>
  </si>
  <si>
    <t>Based on literature, (Vionnet, S., Quantis Water Database - Technical Report, 2012). based on literature, (Vionnet, S., Quantis Water Database - Technical Report, 2012).</t>
  </si>
  <si>
    <t>zeolite, powder</t>
  </si>
  <si>
    <t>market for zeolite, powder</t>
  </si>
  <si>
    <t>basic oxygen furnace dust</t>
  </si>
  <si>
    <t>market for basic oxygen furnace dust</t>
  </si>
  <si>
    <t>(2, 3, 3, 2, 2, 1)</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</si>
  <si>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</si>
  <si>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basic oxygen furnace slag</t>
  </si>
  <si>
    <t>market for basic oxygen furnace slag</t>
  </si>
  <si>
    <t>basic oxygen furnace sludge</t>
  </si>
  <si>
    <t>market for basic oxygen furnace sludge</t>
  </si>
  <si>
    <t>blast oxygen furnace converter</t>
  </si>
  <si>
    <t>market for blast oxygen furnace converter</t>
  </si>
  <si>
    <t>compressed air, 600 kPa gauge</t>
  </si>
  <si>
    <t>market for compressed air, 600 kPa gauge</t>
  </si>
  <si>
    <t>dolomite</t>
  </si>
  <si>
    <t>market for dolomite</t>
  </si>
  <si>
    <t>mill scale</t>
  </si>
  <si>
    <t>market for 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</si>
  <si>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</si>
  <si>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pig iron</t>
  </si>
  <si>
    <t>Iron</t>
  </si>
  <si>
    <t>Fe</t>
  </si>
  <si>
    <t>Heat, waste</t>
  </si>
  <si>
    <t>Calculated from energy balanced model</t>
  </si>
  <si>
    <t>carbon dioxide storage from hard coal, post, pipeline 400km, storage 3000m</t>
  </si>
  <si>
    <t>&gt; assumption: Process from premise (lci-carma-ccs.xlsx). We use the most conservative CO2 transport &amp; storage from Premise. previous name was: CO2 storage/hard coal, post, pipeline 400km, storage 3000m. This includes tranpsort, injection, storage, recompression along the pipeline and CO2 leakages. Note that this process "carbon dioxide storage from hard coal, post, pipeline 400km, storage 3000m" only gets regionalized if you run "update electricity" scenarios in premise</t>
  </si>
  <si>
    <t>waste zeolite</t>
  </si>
  <si>
    <t>market for waste zeolite</t>
  </si>
  <si>
    <t>market for ammonia, anhydrous, liquid</t>
  </si>
  <si>
    <t>ammonia, anhydrous, liquid</t>
  </si>
  <si>
    <t>market for monoethanolamine</t>
  </si>
  <si>
    <t>monoethanolamine</t>
  </si>
  <si>
    <t>market group for tap water</t>
  </si>
  <si>
    <t>tap water</t>
  </si>
  <si>
    <t>treatment of spent solvent mixture, hazardous waste incineration</t>
  </si>
  <si>
    <t>spent solvent mixture</t>
  </si>
  <si>
    <t>MEA input is split up into 2 types of emissions (airborne and solid emission for waste treatment, which is spent MEA solvent). Share of airborne emission (0.006 kg /t CO2) and solid emissions (0.227 kg /t CO2) from Moser et al. 2011, Table 1</t>
  </si>
  <si>
    <t>Monoethanolamine</t>
  </si>
  <si>
    <t xml:space="preserve">MEA emissions, rest is regenerated. MEA input is split up into 2 types of emissions (airborne and solid emission for waste treatment, which is spent MEA solvent). Share of airborne emission (0.006 kg /t CO2) and solid emissions (0.227 kg /t CO2) from Moser et al. 2011, Table 1. </t>
  </si>
  <si>
    <t>market for activated carbon, granular</t>
  </si>
  <si>
    <t>activated carbon, granular</t>
  </si>
  <si>
    <t>MEA mark-up, lost in reclaimer (1.4 kg MEA/tCO2) (Voldsund et al. (2019), p. 26)</t>
  </si>
  <si>
    <t>Process water make-up (Voldsund et al. (2019), Table 5.1)</t>
  </si>
  <si>
    <t>CO2 captured</t>
  </si>
  <si>
    <t>&gt;source: Nduagu et al. 2022, Table 2 (=0.43 MJ)</t>
  </si>
  <si>
    <t>&gt;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</si>
  <si>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NG-DRI+CCS iron</t>
  </si>
  <si>
    <t>cutoff391</t>
  </si>
  <si>
    <t>&gt; source: Li et al. (2022)</t>
  </si>
  <si>
    <t>&gt; assumption: for electrical preheating of gas inflow stream: 0.23 MWh electricity/t HBI  source: Höllig &amp; Gellert (2018) 
with 633 m3 H2 consumed /t HBI (equal to 0.057 kg H2 consumed/kg HBI) and 1600 m3 gas inflow into furnace/t HBI. Conversion factor for H2: 0.09 kg H2/m3 H2.</t>
  </si>
  <si>
    <t>&gt; source: Hölling &amp; Gellert (2018)</t>
  </si>
  <si>
    <t>&gt; source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</si>
  <si>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&gt; source: Extracted from ecoinvent, the process of “sponge iron production /IN”</t>
  </si>
  <si>
    <t>&gt; assumption: as in ecoinvent process of aluminium hydroxide production</t>
  </si>
  <si>
    <t>&gt; assumption: medium voltage as in ecoinvent process of aluminium hydroxide production.
&gt; source: Siderwin (2019), Figure 18: Value: 200 kWh / 1537 kg =  0.13 kWh / kg</t>
  </si>
  <si>
    <t>&gt; source: Siderwin (2019), Figure 18: 1585 kg / 1537 kg = 1.031 kg</t>
  </si>
  <si>
    <t>&gt; assumption: flow as in ecoinvent process of aluminium hydroxide production
&gt; source: Siderwin (2019), Figure 18: 30 kg / 1537 kg = 0.0195 kg</t>
  </si>
  <si>
    <t>&gt; assumption: 
Leaching removes gangue by alkaline dissolution and lime precipitation of silicon aluminate as grossularite:
Value: 78.5 kg  / 1537 kg Fe2O3 = 0.0511 kg
based on: Siderwin (2019), Figure 18
Impurities from 95% hematite (Si-aluminate) = 0.05 * 1585 kg – 0.02 * 1537 kg = 48.5 kg
30 kg lime CaO
48.5 kg + 30 kg = 78.5 kg
mass-ratio solution vs. Fe2O3= 1.5 kg
waste flow as in ecoinvent process of aluminium hydroxide production.</t>
  </si>
  <si>
    <t>&gt; assumption: as in ecoinvent process for "quicklime production, milled, loose"	in CH</t>
  </si>
  <si>
    <t>&gt; source: Siderwin (2019, Figure 18)
100 kWh/1585 kg (Siderwin 2019, Figure 18) = 0.063 kWh / kg 
0.5 * 0.063 kWh / kg  = 0.0315 kWh / kg
Electricity consumption 50% medium voltage, 50% high voltage (based on quicklime process)</t>
  </si>
  <si>
    <t>&gt; assumption: electrolyte_input = 0.75 kg
NaOH is very soluble so in water this will immediately split in Na+ and OH- once in contact with water. 
Reaction: NaOH(s) + H2O(l) =&gt; Na+(aq) + OH-(aq) + H20 + Heat (strongly exothermic reaction)</t>
  </si>
  <si>
    <t>&gt; assumption: as in ecoinvent process for aluminium electrolysis:
aluminium production, primary, liquid, prebake; IAI, EU27</t>
  </si>
  <si>
    <t>&gt; assumption: amount as in ecoinvent process for aluminium electrolysis:
"aluminium production, primary, liquid, prebake"; IAI, EU27</t>
  </si>
  <si>
    <t>&gt; source: Siderwin (2019), Figure 18: 1537 kg /1085 kg Fe-plate = 1.417 kg / kg Fe-plate</t>
  </si>
  <si>
    <t>&gt; source: Siderwin (2019), Figure 18: 2595 kWh /1085 kg Fe-plate = 2.39 kWh / kg Fe-plate</t>
  </si>
  <si>
    <t>&gt;assumption: values might range from a) 0.0000186 to b) 0.0000597. For a): if production rate of Fe-plate = 50 kg Fe/day (Lavelaine 2019); for b) values from hydrogen production in alkaline electrolysis cell (Zhao et al. 2020). Effect of this range seems to be very negligible, therefore we use the value of the original Siderwin plant from Lavelaine (2019).</t>
  </si>
  <si>
    <t>&gt; original ecoinvent data:
&lt;Original ecoinvent 3.8 comment: &gt;
Transport distances are based on the ecoinvent "Default Transport Assumptions" model, accessible on the ecoinvent website.</t>
  </si>
  <si>
    <t>&gt; original ecoinvent data:
&lt;Original ecoinvent 3.8 comment: &gt;
Transport distances are based on the ecoinvent "Default Transport Assumptions" model, accessible on the ecoinvent website.</t>
  </si>
  <si>
    <t xml:space="preserve">&gt; assumption: 
O2 from input of 98% Fe2O3 in 1537 kg (O = 30.1 wt-% in Fe2O3) (Siderwin 2019):
0.98 * 0.301 * 1537 kg = 453.38 kg
If we take the number EC (2016) of output of 1085 kg of iron plate, we need to adjust the output of O2 slightly by -1.38 kg to still have a correct mass balance, which leads to 452 kg O2 output/1085 kg Fe-plate = 0.417 kg O2/kg Fe-plate
</t>
  </si>
  <si>
    <t>&gt; assumption: electrolyte_input = 0.75 kg, recycling rate of electrolyte = 50%, if no recycling: 1.5 kg / kg iron oxide based on (EC 2016)</t>
  </si>
  <si>
    <t>&gt; source: (EC 2016): 0.5 kg water is needed (EC 2016), which corresponds to 0.0005 cubic meter water.</t>
  </si>
  <si>
    <t>&gt; source: (EC 2016): 50 wt-% sodium hydroxide (0.5 kg water is needed (EC 2016), which corresponds to 0.0005 cubic meter water.)</t>
  </si>
  <si>
    <t>&gt; assumption: added e.g. for heat-resistant steels
&gt; original ecoinvent process: steel production, converter, low-alloyed, RER</t>
  </si>
  <si>
    <t>&gt; assumption: for alloying, high strength and corrosion-resistant steel
&gt; original ecoinvent process: steel production, converter, low-alloyed, RER</t>
  </si>
  <si>
    <t>Context:</t>
  </si>
  <si>
    <t>Content:</t>
  </si>
  <si>
    <t>Usage:</t>
  </si>
  <si>
    <t>Source:</t>
  </si>
  <si>
    <t>Based on various literature sources (see sources in comments) and Ecoinvent v3.9</t>
  </si>
  <si>
    <t>License:</t>
  </si>
  <si>
    <t xml:space="preserve"> CC-BY-4.0</t>
  </si>
  <si>
    <t>Contact persons:</t>
  </si>
  <si>
    <t>This data is part of the publication 'Future Environmental Impacts of Global Iron and Steel Production' by Harpprecht et al., 2025</t>
  </si>
  <si>
    <t>Carina Harpprecht: carina.harpprecht@dlr.de</t>
  </si>
  <si>
    <t xml:space="preserve">Each spreadsheet contains the inventory data for a steel production route as developed in this study. </t>
  </si>
  <si>
    <t>These inventories are read in by premise (e.g. via the jupyter notebook supplied) in order to incorporate them as external scenarios. The LCIs get regionalize and modified according to the values in the file 'steel_scenario_data.csv'</t>
  </si>
  <si>
    <t>&gt; Modifications by Harpprecht et al. (2025):  renamed dataset</t>
  </si>
  <si>
    <t>&gt; assumption: same as for H2-DRI (Li et al. 2022)</t>
  </si>
  <si>
    <t>steel_paper</t>
  </si>
  <si>
    <t>The colour coding and documentation is explained in a separate spreadsheet labelled "Legend"</t>
  </si>
  <si>
    <t>&gt; Modifications (2025): changed location from RER to GLO.</t>
  </si>
  <si>
    <t>&gt; Modifications (2025): input of sponge iron of 1.06, instead of 1.13 scrap
&gt; original was: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</si>
  <si>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</si>
  <si>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changed location from RER to RoW.
&lt;Original ecoinvent 3.8 comment: &gt;
Amount reported by worldsteel (2010) and is representative of the average global situation in 2009. Also based on worldsteel (2010), an internal recovery (recycling) rate of 10% is assumed. Source: Worldsteel (2010). Steel industry by-products. World Steel Association: Brussels, Belgium.</t>
  </si>
  <si>
    <t>&gt; Modifications (2025): Increased value of:  electric arc furnace slag 	market for electric arc furnace slag	RER	ecoinvent38_cutoff	to  -0.165106 kg (sum of all slag types in ecoinvent 3.8)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</si>
  <si>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set to zero, since alloys come from aggregated process for low-alloyed steel [CH]
&gt; original was: 0.00967289199222203
&lt;Original ecoinvent 3.8 comment: &gt; Value taken from regional dataset for Switzerland, which was used as a proxy.</t>
  </si>
  <si>
    <t>&gt; Modifications (2025): set to zero, since alloys come from aggregated process for low-alloyed steel [CH]
&gt; original was: 0.00367673148311826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</si>
  <si>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</si>
  <si>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</si>
  <si>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 xml:space="preserve">&gt; Modifications (2025): used input from market group instead of separate countries (aggregated the amount to 1 value from 1 market). 
- changed location from RER to GLO
</t>
  </si>
  <si>
    <t xml:space="preserve">&gt; Modifications (2025): used input from market group instead of separate countries (aggregated the amount to 1 value from 1 market). - changed location from RER to GLO
</t>
  </si>
  <si>
    <t>&gt; Modifications (2025): added alloying elements to produce low-alloyed steel, assuming that these alloying elements are usually already contained in the scrap entering a scrap-EAF, which is not the case here, where low-alloyed steel is produced from virgin sponge iron</t>
  </si>
  <si>
    <t>&gt; Modifications (2025): changed location from RER to GLO</t>
  </si>
  <si>
    <t>&gt; Modifications (2025): input of sponge iron of 1.06, instead of scrap
&gt; original was: instead of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</si>
  <si>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</si>
  <si>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Increased value of:  electric arc furnace slag 	market for electric arc furnace slag	RER	ecoinvent38_cutoff	to  -0.165106 kg (sum of all slag types in ecoinvent 3.8). Changed location from RER to RoW.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</si>
  <si>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changed amount to the one of FeMn in ecoinvent for steel production, converter, unalloyed, RER
&gt; original was: 0.00967289199222203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</si>
  <si>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</si>
  <si>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</si>
  <si>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&gt; Modifications (2025): used input from market group instead of separate countries (aggregated the amount to 1 value from 1 market). Changed location from RER to GLO</t>
  </si>
  <si>
    <t>&gt; Modifications (2025): used input from market group instead of separate countries (aggregated the amount to 1 value from 1 market). changed location from RER to GLO</t>
  </si>
  <si>
    <t>&gt; Modifications (2025): added the value of the secondary metallurgy slag, which was set to zero
&gt; original was: -0.1048976 kg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</si>
  <si>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&gt; Modifications (2025): reduced by 80% due to gas treatment of CCS using ammonia (Voldsund et al. 2019, page 93: 80% NOx reduction)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</si>
  <si>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</si>
  <si>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</si>
  <si>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MEA-CCS: 0.85 kg CO2 emitted in original BF ecoinvent process and 1.32 kg CO2/kg steel from BOF; if only major emission sources within the system boundary of IEAGHG 2013 are considered. 1.1 kg pig iron / kg steel from BOF. BF-BOF-CCS are assumed to be reduced by 54% through CCS via MEA (IEAGHG 2013)  = [0.5*1.32*0.54/(1-0.54)]/1.1 = 0.71 kg CO2 captured in BF/kg steel from BF-BOF-CCS.
&gt; original was: 0 </t>
  </si>
  <si>
    <t>&gt; Modifications (2025): 
2.71 MJ natural gas/kg CO2 captured from IEAGHG 2013 (table 5, case 2A, Table C-7): energy for MEA-CCS: 3.37 GJ/ tHRC (additional natural gas/t HRC for MEA carbon capture and CO2 compression (table 2, case2A); or 2.71 GJ / t CO2 to capture 1.243 t CO2 / t HRC from Table 5, table C-7); calorific value of 39 MJ/m3 (ecoinvent 3.8, 2021). This additional natural gas covers all additional energy requirements for the MEA-CCS process, including CO2 capture, cooling, fans, pumps,  compression + liquifaction. Thus, no additional energy requirements, e.g. electricity, are required, since the natural gas is not only used for steam generation but also as additional fuel for additional electricity generation in the captive power plant on-site (IEAGHG, 2013).
&gt; original was: 
4.06 MJ fuel mix/kg CO2 captured</t>
  </si>
  <si>
    <t>&gt; Modifications (2025): added the input of activated carbon for the removal of degraded amine (Singh et al. 2011). 0.06 kg/t CO2 from Choi (2013), Table 5 based on (Singh 2011)</t>
  </si>
  <si>
    <t>&gt; Modifications (2025): CO2 emissions of natural gas due to natural gas consumption for MEA regeneration. 2.71 MJ natural gas/kg CO2 captured (IEAGHG 2013). Specific CO2 emissions of natural gas: 0.056 kg CO2/MJ natural gas (Voldsund et al. 2019, Table 2.2 (same as in Müller et al. 2024))</t>
  </si>
  <si>
    <t>&gt; Modifications (2025):
- adjusted the amount of NH3 needed based on the NOx emissions in the BF dataset in ecoinvent (0.000079787 kg NOx/kg pig iron). 
Ammonia is needed for NOx removal.  1.5 times the stochiometric amount is required (Voldsund et al. 2019, p. 93) which is 0.85kg ammonia per kg NOx. 
- scaled to the input of 0.70542 kg CO2 captured/kg pig iron</t>
  </si>
  <si>
    <t>&gt; Modifications (2025):
- moved to auxiliary inputs dataset + adjusted value 
- Stochiometric amount of 1.25 kg NaOH/kg SOx is sufficient (Cempcap 4.6). 0.00013298 kg SOx/kg pig iron (ecoinvent)
- scaled to the input of 0.70542 kg CO2 captured/kg pig iron
SOx removal via NaOH is needed that MEA doesn't form amine salts. Stochiometric amount of 1.25 kg NaOH/kg SOx is sufficient (Voldsund et al. 2019, p. 93). 0.00013298 kg SOx/kg pig iron (ecoinvent)</t>
  </si>
  <si>
    <t xml:space="preserve">&gt; Modifications (2025): added this input. Value is the sum of the original ecoinvent values of scrap input (0.199 kg) and pig iron input (0.868 kg)
</t>
  </si>
  <si>
    <t xml:space="preserve">&gt; Modifications (2025): added this input. Value is the sum of the original ecoinvent values of scrap input (0.232 kg) and pig iron input (0.865 kg)
</t>
  </si>
  <si>
    <t>&gt; Modifications (2025): new product flow. Changed location to global (GLO) instead of RER.</t>
  </si>
  <si>
    <t>&gt; Modifications (2025): changed to global market dataset instead of RER dataset.</t>
  </si>
  <si>
    <t>&gt; Modifications (2025): added input of nickel
&gt; original was: coke and pitch</t>
  </si>
  <si>
    <t>&gt; Modifications (2025): reduced by 95% (Choi 2013,  Table 5) in pretreatment of VPSA via desulphurisation
&gt; original amount: 0.000036
&gt;source: Nduagu et al. 2022, Table S45</t>
  </si>
  <si>
    <t>&gt; Modifications (2025): reduced by 100% (Choi 2013,  Table 5) in pretreatment of VPSA.
&gt; original amount: 0.000175
&gt;source: Nduagu et al. 2022, Table S45</t>
  </si>
  <si>
    <t>&gt; Modifications (2025): reduced by 50% due to CCS which also co-captures particulates. Same assumption as for MEA CCS though source states this value only for MEA CCS (Choi 2013, Table 5 based on (Singh et al. 2011)) 
&gt;original amount: 0.000029 &gt;source: Nduagu et al. 2022, Table S45</t>
  </si>
  <si>
    <t xml:space="preserve">&gt; Modifications (2025): added the process of CCS via VPSA: CO2 capture rate of CCS process = 94%. Rest is emitted (Keys et al. 2019: table 8, figure 25). CCS is directly applied to DRI furnace (ULCORED reactor). 
&gt; original was: 0 </t>
  </si>
  <si>
    <t xml:space="preserve">&gt; Modifications (2025): capturing 1 kg of CO2
&gt; original was: 0 </t>
  </si>
  <si>
    <t xml:space="preserve">&gt; Modifications (2025): electricity for VPSA (Quader et al. 2016, Table 4: capture process: 0.16 kWh/kg CO2. Same as in Keys et al. 2019  (figure 25, table 9)). 
</t>
  </si>
  <si>
    <t xml:space="preserve">&gt; Modifications (2025): electricity for cryogenic flash + compression to 110 bar  (Quader et al. 2016, Table 4: 132 kWh/t CO2. Same as in Keys et al. 2019  (figure 25, table 9))
</t>
  </si>
  <si>
    <t xml:space="preserve">&gt; Modifications (2025): zeolite powder = adsorbent for VPSA adsorbing CO2 (Choi 2013). zeolite consumption = 1.7 kg zeolite/ t CO2 separated (Choi 2013, Table 5, derived from Abanades et al. 2004)
&gt; original was: 0 </t>
  </si>
  <si>
    <t xml:space="preserve">&gt; Modifications (2025): waste zeolite (adsorbent for VPSA adsorbing CO2) (Choi 2013), which is the same amount as the input
&gt; assumption: same amount of waste zeolite is generated as it is put in as powder (this is also the case in ecoinvent processes where zeolite powder is used)
&gt; original was: 0 </t>
  </si>
  <si>
    <t>&gt; Modifications (2025): reduced by 24.5% (Quader et al. 2016)
&gt; original was: 9.724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</si>
  <si>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(Quader et al. 2016)
&gt; original was: 0.15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</si>
  <si>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 (Quader et al. 2016)
&gt; original was: 0.84908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</si>
  <si>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90% (Quader et al. 2016)
&gt; original was: 0.0013404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</si>
  <si>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100% (Choi 2013,  Table 5)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</si>
  <si>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</si>
  <si>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</si>
  <si>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95% (Choi 2013, Table 5)
&gt; original was: 0.00013298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</si>
  <si>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&gt; Modifications (2025): added this input of oxygen, value from Otto et al. (2017)
&gt; original was: 0 </t>
  </si>
  <si>
    <t xml:space="preserve">&gt; Modifications (2025): added this input of electricity for running the VPSA, value from Otto et al. (2017), figure 4
&gt; original was: 0 </t>
  </si>
  <si>
    <t xml:space="preserve">&gt; Modifications (2025): added this input of zeolite (adsorbent for VPSA adsorbing CO2 to separate CO-rich gas) (Choi 2013)
&gt; original was: 0 </t>
  </si>
  <si>
    <t xml:space="preserve">&gt; Modifications (2025): added this input of waste zeolite (adsorbent for VPSA adsorbing CO2 to separate CO-rich gas) (Choi 2013)
&gt; assumption: same amount of waste zeolite is generated as it is put in as powder (this is also the case in ecoinvent processes where zeolite powder is used)
&gt; original was: 0 </t>
  </si>
  <si>
    <t>&gt; Modifications (2025): reduced by 50% due to CCS which also co-captures particulates. Same assumption as for MEA CCS though source states this value only for MEA CCS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</si>
  <si>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</si>
  <si>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</si>
  <si>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CCS: 0.85 kg CO2 emitted in original ecoinvent process, but reduced by 52% through CCS via VPSA (Quader et al. 2016)  = 0.52*0.85 kg = 0.442 kg CO2 separated/captured. This leads to a total reduction of CO2 emissions with TGR+CCS of 76% as in Quader et al. (2016) (24% due to TGR, and 52% due to additional CCS process).
&gt; original was: 0 </t>
  </si>
  <si>
    <t xml:space="preserve">&gt; Modifications (2025): electricity for cryogenic flash (Quader et al. 2016, Table 4: Difference of 105 and 160 kWh/t CO2 = 55 kWh/t CO2)
</t>
  </si>
  <si>
    <t xml:space="preserve">&gt; Modifications (2025): electricity for compression to 110 bar  (Quader et al. 2016, Table 4: 132 kWh/t CO2)
</t>
  </si>
  <si>
    <t>steel production, blast furnace-basic oxygen furnace, low-alloyed</t>
  </si>
  <si>
    <t>steel, low-alloyed</t>
  </si>
  <si>
    <t>steel production, blast furnace-basic oxygen furnace, unalloyed</t>
  </si>
  <si>
    <t>steel, unalloyed</t>
  </si>
  <si>
    <t>alloys production, for low-alloyed steel</t>
  </si>
  <si>
    <t>alloys, for low-alloyed steel</t>
  </si>
  <si>
    <t>Harpprecht C., Sacchi R., Naegler T., et al. "Future environmental impacts of global iron and steel production". Energy Environ Sci. (2025). doi: 10.1039/D5EE01356A</t>
  </si>
  <si>
    <t>&gt; Modifications (2025): added the value of the secondary metallurgy slag, which was set to zero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</si>
  <si>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 xml:space="preserve">&gt; Modifications (2025): Value is the sum of the original ecoinvent values of scrap input (0.199 kg) and pig iron input (0.868 kg). 
&gt; assumption: zero scrap input
&lt;Original ecoinvent 3.8 comment: &gt;
geometric mean of Remus et al. (2013) data range.  Adjusted with RMS to balance Fe-Content.Note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</si>
  <si>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replacement name</t>
  </si>
  <si>
    <t>replacement product</t>
  </si>
  <si>
    <t>replacement location</t>
  </si>
  <si>
    <t>steel production, converter, low-alloyed</t>
  </si>
  <si>
    <t>This dataset is based on the ecoinvent 3.8 cutoff process "steel production, converter, low-alloyed" for the RER region, and was modified by Harpprecht et al. (2025) to represent steel production entirely from primary iron via blast furnace (BF) input. The original process included a mix of pig iron and scrap; the modified version increases the primary iron input to 100% by combining the original pig iron and scrap quantities (totaling 1.07 kg), removes the scrap input, and adjusts slag inputs by replacing secondary metallurgy slag with an equivalent amount of regular slag. Exchanges values set to zero are later populated by Premise.</t>
  </si>
  <si>
    <t>This dataset, originally based on the ecoinvent 3.8 cutoff process "steel production, converter, unalloyed" for the RER region, was modified by Harpprecht et al. (2025) to reflect steel production exclusively from primary iron via blast furnace (BF). The modifications include increasing the primary iron input to 1.1 kg (sum of the original pig iron and scrap inputs), removing the scrap input entirely, and replacing the secondary metallurgy slag with an equivalent amount of regular slag.  Exchanges values set to zero are later populated by Premise.</t>
  </si>
  <si>
    <t>steel production, converter, unalloyed</t>
  </si>
  <si>
    <t>steel, converter, unalloyed</t>
  </si>
  <si>
    <t xml:space="preserve">&gt; Modifications (2025): Value is the sum of the original ecoinvent values of scrap input (0.232 kg) and pig iron input (0.865 kg)
&gt; assumption: zero scrap input, 100% pig iron input
&lt;Original ecoinvent 3.8 comment: &gt;
geometric mean of Remus et al. (2013) data range. Adjusted with RMS to balance Fe-Content. 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</si>
  <si>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 xml:space="preserve">This dataset, developed by Harpprecht et al. (2025), represents the alloying elements required to produce 1 kg of low-alloyed steel using a converter, based on data from the ecoinvent 3.8 cutoff process "steel production, converter, low-alloyed" in the RER region. It extracts only the three relevant alloying inputs—FeMn (for carbon control and deoxidation), FeNi (for heat-resistant properties), and molybdenite (for strength and corrosion resistance)—from the original process. This dataset is intended for use as an alloy input in other processes modeling low-alloyed steel production.
</t>
  </si>
  <si>
    <t>&gt; assumption: control the amount of carbon in the resultant steel + deoxidizing agent (removal of oxygen in steel)
&gt; original ecoinvent process: steel production, converter, low-alloyed, RER</t>
  </si>
  <si>
    <t>pig iron production, blast furnace, with carbon capture and storage</t>
  </si>
  <si>
    <t>pig iron production</t>
  </si>
  <si>
    <t>carbon dioxide, captured at pig iron production plant, using monoethanolamine</t>
  </si>
  <si>
    <t>carbon dioxide, captured</t>
  </si>
  <si>
    <t>This dataset, adapted from the ecoinvent 3.8 cutoff process "pig iron production" for the RER region, was modified by Harpprecht et al. (2025) to represent iron production via the blast furnace–basic oxygen furnace (BF-BOF) route with carbon capture using MEA-CCS. Based on parameters from IEAGHG (2013), 54% of CO₂ emissions are captured through MEA, corresponding to 0.71 kg CO₂ captured per kg of steel produced from the BF-BOF-CCS system. Additional modifications reduce particulate matter emissions by 50%, reflecting co-capture effects (Choi, 2013; Singh et al., 2011), eliminate SO₂ emissions through NaOH gas pretreatment (−100%), and reduce NOₓ emissions by 80% using ammonia scrubbing (Voldsund et al., 2019). These modifications reflect updates from Müller et al. (2024) and result in a more climate- and air-quality-friendly dataset, while maintaining compatibility with the original ecoinvent framework. Exchanges values set to zero are later populated by Premise.
References
Choi, H. D. (2013). Hybrid life cycle assessment of steel production with carbon capture and storage. NTNU. Link
IEAGHG (2013). Iron and Steel CCS Study (Techno-Economics Integrated Steel Mill). Report 2013/04.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</si>
  <si>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reused and modified by Harpprecht et al. (2025), is based on Müller et al. (2024), which in turn draws on data from Voldsund et al. (2019), and describes the capture of 1 kg of CO₂ from two point sources—blast furnace hot stoves and a dedicated steam generation plant—using post-combustion MEA capture, following Case 2A from IEAGHG (2013). Notably, the steam generation plant exists only in the CCS scenario, where it provides the additional energy needed for capture (IEAGHG, 2013, Table 1, p.13). Transport and storage steps are sourced from Premise inventories. Relative to Müller et al. (2024), Harpprecht et al. (2025) modified the dataset by relocating all auxiliary inputs and outputs into a separate process labeled "auxiliary inputs for CCS via MEA." This structure enables greater modularity and transparency in modeling. Supporting references include data on co-capture of trace elements and emissions from Choi (2013), Singh et al. (2011), and Moser et al. (2011), ensuring a consistent and comprehensive LCA representation.  Exchanges values set to zero are later populated by Premise.
References
Choi, H. D. (2013). Hybrid life cycle assessment of steel production with carbon capture and storage. NTNU. Link
IEAGHG (2013). Iron and Steel CCS Study (Techno-Economics Integrated Steel Mill). Report 2013/04.
Moser, P., Schmidt, S., &amp; Stahl, K. (2011). Investigation of trace elements in the inlet and outlet streams of a MEA-based post-combustion capture process: results from the test programme at the Niederaussem pilot plant. Energy Procedia, 4, 473–479. https://doi.org/10.1016/j.egypro.2011.01.007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</si>
  <si>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adapted by Harpprecht et al. (2025) from the ecoinvent 3.8 cutoff process "steel production, converter, low-alloyed" (RER region), represents steel production using iron sourced from a blast furnace with MEA carbon capture (BF-CCS). The original ecoinvent process was modified by replacing the inputs of scrap and conventional pig iron with an equivalent amount of BF-CCS iron, aligning the steel production route with a decarbonized upstream supply. Additionally, the input of secondary metallurgy slag was removed and its quantity added to the normal slag input. These modifications reflect a low-alloyed steel production pathway compatible with upstream carbon capture efforts and are intended to support prospective assessments of low-carbon steelmaking.  Exchanges values set to zero are later populated by Premise.</t>
  </si>
  <si>
    <t>This dataset, modified by Harpprecht et al. (2025) from the ecoinvent 3.8 cutoff process "steel production, converter, unalloyed" (RER region), models unalloyed steel production using iron sourced from a blast furnace with MEA-based carbon capture (BF-CCS). The original inputs of scrap and conventional pig iron were removed and replaced with an equivalent quantity of BF-CCS iron, ensuring consistency with a decarbonized iron supply chain. Additionally, the input of secondary metallurgy slag was eliminated and its amount added to the normal slag input. These adjustments allow for the representation of low-carbon unalloyed steel production in prospective life cycle assessments.  Exchanges values set to zero are later populated by Premise.</t>
  </si>
  <si>
    <t>pig iron production, top gas recycling-blast furnace</t>
  </si>
  <si>
    <t>This dataset, derived from the ecoinvent 3.8 cutoff process *"pig iron production"* (RER region), was modified by Harpprecht et al. (2025) to represent iron production via top gas recycling (TGR) in a blast furnace–basic oxygen furnace (BF-BOF) system. In this approach, CO is separated from the top gas using vacuum pressure swing adsorption (VPSA) and reinjected into the furnace, reducing the need for fresh carbon inputs. Key modifications based on Quader et al. (2016) include a 24.5% reduction in coal and hard coal inputs and a 24% reduction in CO₂ emissions. Emissions of particulate matter were assumed to decrease at the same rate as coal inputs. CO emissions were reduced by 90% to reflect high top gas recycling ratios (Quader et al., 2016; Keys et al., 2019). Additional oxygen (0.166 kg/kg pig iron) is introduced, replacing the hot air blast and increasing CO concentration in the top gas (Otto et al., 2017; Kuramochi et al., 2012). VPSA operation requires 0.083 kWh/kg pig iron in electricity (Otto et al., 2017), and flue gas pretreatment reduces SO₂ by 95% and NOₓ by 100% (Choi, 2013; Keys et al., 2019). Zeolite is consumed in the VPSA process at 0.00075 kg/kg pig iron, based on CO₂ separation rates (Choi, 2013). These updates offer a forward-looking representation of low-carbon pig iron production using gas recycling and separation technologies.
**References**
* Choi, H. D. (2013). *Hybrid life cycle assessment of steel production with carbon capture and storage*. NTNU. [Link](https://ntnuopen.ntnu.no/ntnu-xmlui/handle/11250/235312)
* Ho, M. T., Allinson, G. W., &amp; Wiley, D. E. (2008). *Reducing the cost of CO₂ capture from flue gases using membrane technology*. *Ind. Eng. Chem. Res.*, 47(5), 1562–1568. [https://doi.org/10.1021/ie070541y](https://doi.org/10.1021/ie070541y)
* Keys, A., van Hout, M., &amp; Daniëls, B. (2019). *Decarbonisation options for the Dutch Steel Industry*. PBL Netherlands Environmental Assessment Agency. [PDF](https://www.pbl.nl/sites/default/files/downloads/pbl-2019-decarbonisation-options-for-the-dutch-steel-industry_3723.pdf)
* Kuramochi, T., Ramírez, A., Turkenburg, W., &amp; Faaij, A. (2012). *Comparative assessment of CO₂ capture technologies for carbon-intensive industrial processes*. *Progress in Energy and Combustion Science*, 38(1), 87–112. [https://doi.org/10.1016/j.pecs.2011.05.001](https://doi.org/10.1016/j.pecs.2011.05.001)
* Otto, A. et al. (2017). *Power-to-steel: Reducing CO₂ through integration of renewables and hydrogen into the German steel industry*. *Energies*, 10(4), 451. [https://doi.org/10.3390/en10040451](https://doi.org/10.3390/en10040451)
* Quader, M. A. et al. (2016). *Present needs, recent progress and future trends of energy-efficient Ultra-Low CO₂ Steelmaking (ULCOS) program*. *Renewable and Sustainable Energy Reviews*, 55, 537–549. [https://doi.org/10.1016/j.rser.2015.10.101](https://doi.org/10.1016/j.rser.2015.10.101)</t>
  </si>
  <si>
    <t>This dataset, adapted by Harpprecht et al. (2025) from the ecoinvent 3.8 cutoff process *"steel production, converter, low-alloyed"* (RER region), models low-alloyed steel production using pig iron sourced from a top gas recycling (TGR) blast furnace–basic oxygen furnace (BF-BOF) system. To reflect this decarbonized upstream process, the original inputs of scrap and conventional pig iron were removed and replaced with an equivalent amount of TGR-based pig iron. Additionally, the input of secondary metallurgy slag was eliminated, with its quantity added to the normal slag input. These modifications align the steel production route with the updated energy and emissions profile of TGR-BF ironmaking, as defined in the corresponding modified pig iron dataset based on Quader et al. (2016) and related sources. This enables more accurate modeling of prospective low-carbon steel pathways.
**Key reference for underlying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</si>
  <si>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modified by Harpprecht et al. (2025) from the ecoinvent 3.8 cutoff process *"steel production, converter, unalloyed"* (RER region), represents unalloyed steel production using pig iron sourced from a top gas recycling (TGR) blast furnace–basic oxygen furnace (BF-BOF) route. The original inputs of scrap and conventional pig iron were removed and replaced with an equivalent quantity of pig iron produced via TGR-BF, aligning the dataset with a more energy- and carbon-efficient upstream process. Additionally, secondary metallurgy slag was removed, and its mass added to the normal slag input. These changes enable prospective modeling of low-carbon unalloyed steel production in line with technological advancements described in Quader et al. (2016).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</si>
  <si>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pig iron production, blast furnace, with top gas recycling, with carbon capture and storage</t>
  </si>
  <si>
    <t>This dataset, adapted by Harpprecht et al. (2025) from the ecoinvent 3.8 cutoff process *"steel production, converter, unalloyed"* (RER region), models unalloyed steel production using pig iron from a top gas recycling (TGR) blast furnace–basic oxygen furnace (BF-BOF) system. To align with this low-carbon upstream technology, the original inputs of scrap and conventional pig iron were removed and replaced with an equivalent amount of TGR-BF pig iron. The input of secondary metallurgy slag was also eliminated, with its quantity added to the standard slag input. These modifications allow for consistent integration of TGR-based ironmaking into prospective life cycle assessment of unalloyed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</si>
  <si>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developed by Harpprecht et al. (2025), models the capture of CO₂ from the blast furnace (BF) top gas using vacuum pressure swing adsorption (VPSA) followed by cryogenic flash and compression. It is designed to be used alongside the TGR-BF-BOF (top gas recycling blast furnace–basic oxygen furnace) system, where VPSA already separates CO from CO₂ to enable gas recycling. However, this VPSA step alone does not yield a CO₂ stream suitable for transport or storage. Therefore, this dataset represents the additional processes required for conditioning the CO₂—specifically, cryogenic purification and compression to 110 bar—plus the subsequent transport, injection, and storage. These auxiliary steps are modeled as separate foreground processes, allowing modular integration with steelmaking pathways. Electricity requirements include 55 kWh per tonne CO₂ for cryogenic separation and 132 kWh per tonne CO₂ for compression (Quader et al., 2016). The final stage—CO₂ transport and storage—is based on conservative assumptions from Premise inventories, aligned with Volkart et al. (2013), and includes pipeline recompression, injection, storage, and leakage. Capturing 1 kg of CO₂ is accounted for as a biosphere input. This dataset enables prospective LCA modeling of low-carbon steelmaking routes incorporating advanced CO₂ separation and handling technologies.
References
Quader, M. A., Ahmed, S., Dawal, S. Z., &amp; Nukman, Y. (2016). Present needs, recent progress and future trends of energy-efficient Ultra-Low Carbon Dioxide (CO₂) Steelmaking (ULCOS) program. Renewable and Sustainable Energy Reviews, 55, 537–549. https://doi.org/10.1016/j.rser.2015.10.101
Keys, A., van Hout, M., &amp; Daniëls, B. (2019). Decarbonisation options for the Dutch Steel Industry. PBL Netherlands Environmental Assessment Agency. PDF
Volkart, K., Bauer, C., Boulet, C. (2013). Life cycle assessment of carbon capture and storage in power generation and industry in Europe. International Journal of Greenhouse Gas Control, 16, 91–106. https://doi.org/10.1016/j.ijggc.2013.03.003</t>
  </si>
  <si>
    <t>carbon dioxide, captured at steel production plant, using vacuum pressure swing adsorption</t>
  </si>
  <si>
    <t>This dataset, adapted by Harpprecht et al. (2025) from the ecoinvent 3.8 cutoff process *"steel production, converter, low-alloyed"* (RER region), represents low-alloyed steel production using pig iron sourced from a top gas recycling blast furnace–basic oxygen furnace (TGR-BF-BOF) system. To align the steelmaking process with this lower-carbon upstream route, the original inputs of scrap and conventional pig iron were removed and replaced with an equivalent amount of TGR-derived pig iron. Additionally, the input of secondary metallurgy slag was eliminated, and its mass reallocated to the standard slag input. These modifications allow for consistent integration of TGR-BF iron into prospective life cycle assessments of low-alloyed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</si>
  <si>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adapted by Harpprecht et al. (2025) from the ecoinvent 3.8 cutoff process *"pig iron production"* (region: RER), represents pig iron production via a top gas recycling blast furnace–basic oxygen furnace (TGR BF-BOF) system enhanced with carbon capture and storage (CCS). The technology combines vacuum pressure swing adsorption (VPSA) to separate CO₂ from the blast furnace top gas with a subsequent cryogenic flash to purify and compress the CO₂ for storage. Compared to the original ecoinvent process, the model includes several key changes: (1) coal and hard coal inputs are reduced by 24.5% due to recycled CO serving as a reducing agent (Quader et al., 2016); (2) CO₂ emissions are reduced by 24% due to fuel savings and by an additional 52% through CCS, amounting to a total CO₂ reduction of 76%; (3) particulate matter emissions are halved based on co-capture assumptions from MEA CCS (Choi, 2013; Singh et al., 2011); (4) CO emissions are cut by 90% due to the high recycling ratio of the top gas (Quader et al., 2016; Keys et al., 2019); (5) oxygen is added (0.166 kg/kg pig iron) to replace nitrogen in the blast and boost top gas CO concentration (Otto et al., 2017; Kuramochi et al., 2012); (6) electricity input for VPSA operation is added (0.083 kWh/kg pig iron; Otto et al., 2017); (7) SO₂ and NOₓ emissions are reduced by 95% and 100%, respectively, through gas treatment before VPSA (Choi, 2013; Keys et al., 2019; Ho et al., 2008); and (8) zeolite consumption for VPSA is included (0.00075 kg/kg pig iron; Choi, 2013). These modifications reflect both the material and emission shifts introduced by integrating TGR and CCS technologies into iron production.
**References**:
* Choi, H. D. (2013). *Hybrid life cycle assessment of steel production with carbon capture and storage*. NTNU.
* Ho, M. T., Allinson, G. W., &amp; Wiley, D. E. (2008). *Ind. Eng. Chem. Res.*, 47(5), 1562–1568. [https://doi.org/10.1021/ie070541y](https://doi.org/10.1021/ie070541y)
* Keys, A., van Hout, M., &amp; Daniëls, B. (2019). *Decarbonisation options for the Dutch Steel Industry*. PBL &amp; ECN.
* Kuramochi, T., et al. (2012). *Progress in Energy and Combustion Science*, 38(1), 87–112. [https://doi.org/10.1016/j.pecs.2011.05.001](https://doi.org/10.1016/j.pecs.2011.05.001)
* Otto, A., et al. (2017). *Energies*, 10(4), 451. [https://doi.org/10.3390/en10040451](https://doi.org/10.3390/en10040451)
* Quader, M. A., et al. (2016). *Renewable and Sustainable Energy Reviews*, 55, 537–549. [https://doi.org/10.1016/j.rser.2015.10.101](https://doi.org/10.1016/j.rser.2015.10.101)
* Singh, B., Strømman, A. H., &amp; Hertwich, E. G. (2011). *International Journal of Greenhouse Gas Control*, 5(4), 911–921. [https://doi.org/10.1016/j.ijggc.2011.03.012](https://doi.org/10.1016/j.ijggc.2011.03.012)</t>
  </si>
  <si>
    <t>Harpprecht C., Sacchi R., Naegler T., et al. "Future environmental impacts of global iron and steel production". Energy Environ Sci. (2025). doi: 10.1039/D5EE01356A. Adapted from: Nduagu, E. I., Yadav, D., Bhardwaj, N., Elango, S., Biswas, T., Banerjee, R., &amp; Rajagopalan, S. (2022). Comparative life cycle assessment of natural gas and coal-based directly reduced iron (DRI) production: A case study for India. Journal of Cleaner Production, 347, 131196. Retrieved from https://www.sciencedirect.com/science/article/pii/S0959652622008277. doi:https://doi.org/10.1016/j.jclepro.2022.131196</t>
  </si>
  <si>
    <t>This dataset, adapted by Harpprecht et al. (2025), is based on the Midrex natural gas-based direct reduction iron (DRI) production process described by Nduagu et al. (2022), which models iron production in a shaft furnace using natural gas as the reductant. Compared to the original process by Shijie, Harpprecht et al. added particulate matter emissions and provided enhanced documentation through detailed comments. These modifications aim to improve the environmental completeness and transparency of the DRI modeling, making it more suitable for life cycle assessment applications.
**Reference**:
Nduagu, E. I., Yadav, D., Bhardwaj, N., Elango, S., Biswas, T., Banerjee, R., &amp; Rajagopalan, S. (2022). Comparative life cycle assessment of natural gas and coal-based directly reduced iron (DRI) production: A case study for India. *Journal of Cleaner Production*, 347, 131196. [https://doi.org/10.1016/j.jclepro.2022.131196](https://doi.org/10.1016/j.jclepro.2022.131196)</t>
  </si>
  <si>
    <t>sponge iron production</t>
  </si>
  <si>
    <t>sponge iron</t>
  </si>
  <si>
    <t xml:space="preserve">iron </t>
  </si>
  <si>
    <t>iron</t>
  </si>
  <si>
    <t>steel production, natural gas-based direct reduction iron-electric arc furnace, low-alloyed</t>
  </si>
  <si>
    <t>steel production, natural gas-based direct reduction iron-electric arc furnace, unalloyed</t>
  </si>
  <si>
    <t>This dataset, modified by Harpprecht et al. (2025) from ecoinvent 3.8, models the production of low-alloyed steel via the NG-DRI-EAF route, using sponge iron from natural gas-based direct reduction instead of scrap. The original ecoinvent process ("steel production, electric, low-alloyed", Europe without Switzerland and Austria) was adapted by scaling all flows to reflect the 1.06 kg sponge iron input required per kg steel (Bhaskar et al., 2020), replacing inputs of scrap, and switching regional technosphere inputs to global equivalents. Key changes include adjusting slag flows, aggregating electricity and natural gas inputs via market groups, and adding alloying elements (FeMn, FeNi, molybdenite) that would otherwise be contained in scrap. These modifications ensure consistency with the NG-DRI-EAF pathway and reflect virgin-based steelmaking conditions.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</si>
  <si>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steel production, electric, low-alloyed</t>
  </si>
  <si>
    <t>Europe without Switzerland and Austria</t>
  </si>
  <si>
    <t>This dataset, adapted by Harpprecht et al. (2025) from ecoinvent 3.8, models the production of unalloyed steel using sponge iron from natural gas-based direct reduction (NG-DRI) in an electric arc furnace (EAF). The original ecoinvent process ("steel production, electric, low-alloyed", Europe without Switzerland and Austria) was modified to reflect NG-DRI-EAF conditions by replacing scrap input with sponge iron, scaling flows with a factor of 0.9369 (based on 1.06 kg sponge iron per kg steel as reported by Bhaskar et al., 2020), and adjusting regional inputs to global equivalents. Additional changes include deleting secondary metallurgy slag, adjusting total slag output, consolidating natural gas and electricity flows via market groups, and revising alloying inputs to align with unalloyed steel production.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</si>
  <si>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carbon dioxide, captured at steel production plant using direct reduction iron, using vacuum pressure swing adsorption</t>
  </si>
  <si>
    <t>This dataset, reused and modified by Harpprecht et al. (2025), represents iron production via natural gas-based direct reduction (NG-DRI) using the Midrex shaft furnace, based on the model by Nduagu et al. (2022). It is further enhanced to include carbon capture via vacuum pressure swing adsorption (VPSA), following Quader et al. (2016) and Keys et al. (2019). The modifications include the capture of 94% of CO₂ emissions from the DRI furnace (Keys et al. 2019, Table 8; Figure 25), a 95% and 100% reduction of SO₂ and NOₓ emissions respectively due to gas pretreatment before VPSA (Choi 2013; Keys et al. 2019), and a 50% reduction in particulate matter emissions by assuming co-capture in the CCS process, analogous to MEA-based systems (Choi 2013; Singh et al. 2011). Additional documentation and particulate matter emissions were added compared to the original NG-DRI dataset.
**References**:
* Nduagu, E. I., et al. (2022). Comparative life cycle assessment of natural gas and coal-based directly reduced iron (DRI) production. *Journal of Cleaner Production*, 347, 131196. [https://doi.org/10.1016/j.jclepro.2022.131196](https://doi.org/10.1016/j.jclepro.2022.131196)
* Quader, M. A., et al. (2016). Energy-efficient Ultra-Low CO₂ Steelmaking (ULCOS). *Renewable and Sustainable Energy Reviews*, 55, 537–549. [https://doi.org/10.1016/j.rser.2015.10.101](https://doi.org/10.1016/j.rser.2015.10.101)
* Keys, A., van Hout, M., Daniëls, B. (2019). *Decarbonisation options for the Dutch Steel Industry*. PBL Netherlands Environmental Assessment Agency. [https://www.pbl.nl/sites/default/files/downloads/pbl-2019-decarbonisation-options-for-the-dutch-steel-industry\_3723.pdf](https://www.pbl.nl/sites/default/files/downloads/pbl-2019-decarbonisation-options-for-the-dutch-steel-industry_3723.pdf)
* Choi, H. D. (2013). *Hybrid life cycle assessment of steel production with CCS*. Master's thesis. NTNU. [https://ntnuopen.ntnu.no/ntnu-xmlui/handle/11250/235312](https://ntnuopen.ntnu.no/ntnu-xmlui/handle/11250/235312)
* Singh, B., et al. (2011). Comparative LCA of CCS technologies. *International Journal of Greenhouse Gas Control*, 5(4), 911–921. [https://doi.org/10.1016/j.ijggc.2011.03.012](https://doi.org/10.1016/j.ijggc.2011.03.012)</t>
  </si>
  <si>
    <t>This dataset, modified by Harpprecht et al. (2025) from ecoinvent 3.8 (cutoff), models the production of unalloyed steel via electric arc furnace (EAF) using sponge iron sourced from natural gas-based direct reduction with carbon capture and storage (NG-DRI+CCS). The original process for low-alloyed scrap-based steel (region: Europe without Switzerland and Austria) was adapted by substituting the main input—scrap—with sponge iron and scaling all inputs and outputs to 1 kg of steel using a factor of 0.9369, derived from Bhaskar et al. (2020). Locations of technosphere inputs were converted to global (GLO/RoW) supply chains, and slag flows were adjusted to reflect the absence of secondary metallurgy. For the alloying elements, FeSi was removed and FeMn was reduced from 0.009 to 0.006 kg, matching the levels in unalloyed steel production processes.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</si>
  <si>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steel production, hydrogen-based direct reduction iron-electric arc furnace, low-alloyed</t>
  </si>
  <si>
    <t>steel production, hydrogen-based direct reduction iron-electric arc furnace, unalloyed</t>
  </si>
  <si>
    <t xml:space="preserve">pig iron production, hydrogen-based direct reduction iron </t>
  </si>
  <si>
    <t>pig iron production, hydrogen-based direct reduction iron</t>
  </si>
  <si>
    <t>preheating of iron ore pellets</t>
  </si>
  <si>
    <t>&gt; Modifications (2025): We added the preheating of iron ore pellets from Bhaskar et al. (2020)</t>
  </si>
  <si>
    <t>preheating of hydrogen</t>
  </si>
  <si>
    <t>&gt; Modifications (2025): 
The 580 m3/t iron is taken from Li et al. (2022): '580 m3 of H2 is consumed to produce 1 ton of DRI under the aforementioned raw material and operation conditions of the SF'.
This is the amount of makeup hydrogen needed for the process. The inflow of gas into the furnace is much higher, but the top gas of the furnace is recirculated and its H2 contained remixed into the inflow gas for the furnace (Li et al. 2022, Hölling &amp; Gellert 2018). 
In addition, we consider 20% of hydrogen losses (i.e., factor 1.2), based on  Hölling &amp; Gellert (2018).
0.09 is conversion factor for kg H2/m3 H2 for the LHV (=3kWh/Nm3*3.6MJ/kWh/(120MJ/kg)) (--&gt; https://www.engineeringtoolbox.com/fuels-higher-calorific-values-d_169.html; https://www.enapter.com/kb_post/what-is-the-energy-content-of-hydrogen/)
185.59 kg / t DRI of reducing gas, see table 7 in Li et al. (2022). We added the preheating of hydrogen from Bhaskar et al. (2020)</t>
  </si>
  <si>
    <t>This dataset, modified by Harpprecht et al. (2025) from the original ecoinvent 3.8 cutoff process for low-alloyed steel production via electric arc furnace (EAF), represents steel production using sponge iron from hydrogen-based direct reduction (H₂-DRI). The original EAF process (region: Europe without Switzerland and Austria) was adapted by replacing scrap with sponge iron from H₂-DRI and scaling all inputs and outputs to 1 kg of steel using a factor of 0.9369, based on sponge iron input requirements reported by Bhaskar et al. (2020). Technosphere inputs were globally regionalized (GLO/RoW), slag flows were adjusted to remove secondary metallurgy slag, and market groups were used for electricity and natural gas inputs. Additional alloying elements (FeMn, FeNi, molybdenite) were added to account for their absence in virgin sponge iron, while FeMn and FeSi from the original dataset were removed.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</si>
  <si>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adapted by Harpprecht et al. (2025) from the original ecoinvent 3.8 cutoff dataset on “steel production, electric, low-alloyed” (region: Europe without Switzerland and Austria), models the production of unalloyed steel via hydrogen-based direct reduced iron (H₂-DRI) and electric arc furnace (EAF). The dataset replaces scrap with virgin sponge iron from H₂-DRI, scaling all inputs and outputs to 1 kg of steel using a factor of 0.9369, derived from Bhaskar et al. (2020). Technosphere inputs are regionally adapted to global (GLO/RoW), secondary metallurgy slag is removed, and primary slag flows are adjusted accordingly. Market group exchanges are used for electricity and natural gas. Alloying elements are modified to reflect unalloyed steel: FeSi is removed entirely, and FeMn is reduced from 0.009 to 0.006 kg, based on the unalloyed steel production process in ecoinvent 3.8 (“steel production, converter, unalloyed”, RER).
References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</si>
  <si>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This dataset, reused and modified by Harpprecht et al. (2025), builds on the hydrogen-based direct reduced iron (H₂-DRI) steelmaking system presented by Li et al. (2022). It introduces several adjustments to enhance realism: a 20% increase in theoretical stoichiometric hydrogen demand to reflect top gas purging losses (Hölling &amp; Gellert, 2018); inclusion of energy requirements for preheating hydrogen and furnace gases (Hölling &amp; Gellert, 2018); and preheating of iron ore pellets before reduction, based on the process layout from Bhaskar et al. (2020).
References
Li, F., Chu, M., Tang, J., Liu, Z., Guo, J., Yan, R., &amp; Liu, P. (2022). Thermodynamic performance analysis and environmental impact assessment of an integrated system for hydrogen generation and steelmaking. Energy, 241, 122922. https://doi.org/10.1016/j.energy.2021.122922
Hölling, M., &amp; Gellert, S. (2018). Water electrolysis and hydrogen pre-heating in hydrogen-based steelmaking. IEEJ Transactions on Electrical and Electronic Engineering, 13(11), 1585–1592.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</si>
  <si>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 xml:space="preserve">This dataset, created by Harpprecht et al. (2025), models the preheating of iron ore pellets to 800 °C prior to hydrogen-based direct reduction. The preheating is assumed to be performed using an electric heater operating at a thermal efficiency of 85%. This modeling choice is based on the process design described by Bhaskar et al. (2020), which emphasizes the necessity of thermal pre-treatment to optimize reduction kinetics in H₂-DRI systems.
References
Bhaskar, A., Assadi, M., &amp; Somehsaraei, H. N. (2020). Decarbonization of the iron and steel industry with direct reduction of iron ore with green hydrogen. Energies, 13(3), 758. https://doi.org/10.3390/en13030758
Harpprecht, C., et al. (2025). </t>
  </si>
  <si>
    <t>market for cathode, graphite</t>
  </si>
  <si>
    <t>nickel anode production, for electrolysis of iron ore</t>
  </si>
  <si>
    <t>production of alkaline solution from sodium hydroxide of 50 wt-%</t>
  </si>
  <si>
    <t>steel production, electrowinning-electric arc furnace, low-alloyed</t>
  </si>
  <si>
    <t>steel production, electrowinning-electric arc furnace, unalloyed</t>
  </si>
  <si>
    <t>ultrafine grinding of iron ore</t>
  </si>
  <si>
    <t>leaching of iron ore</t>
  </si>
  <si>
    <t>&gt; Modifications (2025): input of pig iron of 1.06,
&gt; original was: instead of 1.13 of scrap</t>
  </si>
  <si>
    <t>quicklime production, milled, loose</t>
  </si>
  <si>
    <t>anode production, for metal electrolysis</t>
  </si>
  <si>
    <t>anode factory construction</t>
  </si>
  <si>
    <t>market for anode, graphite, for Li-ion battery</t>
  </si>
  <si>
    <t>aluminium hydroxide production</t>
  </si>
  <si>
    <t>aluminium hydroxide</t>
  </si>
  <si>
    <t>aluminium production, primary, liquid, prebake</t>
  </si>
  <si>
    <t>aluminium, primary, liquid</t>
  </si>
  <si>
    <t>IAI Area, EU27 &amp; EFTA</t>
  </si>
  <si>
    <t>market for hydrogen, gaseous</t>
  </si>
  <si>
    <t>hydrogen, gaseous</t>
  </si>
  <si>
    <t>market for aluminium hydroxide factory</t>
  </si>
  <si>
    <t>market group for transport, freight, lorry, unspecified</t>
  </si>
  <si>
    <t>market for heat, central or small-scale, other than natural gas</t>
  </si>
  <si>
    <t>steel production, blast furnace-basic oxygen furnace, with carbon capture and storage, low-alloyed</t>
  </si>
  <si>
    <t>steel production, blast furnace-basic oxygen furnace, with carbon capture and storage, unalloyed</t>
  </si>
  <si>
    <t>steel production, blast furnace-basic oxygen furnace, with top gas recycling, low-alloyed</t>
  </si>
  <si>
    <t>steel production, blast furnace-basic oxygen furnace, with top gas recycling, unalloyed</t>
  </si>
  <si>
    <t>steel production, blast furnace-basic oxygen furnace, with top gas recycling, with carbon capture and storage, low-alloyed</t>
  </si>
  <si>
    <t>steel production, blast furnace-basic oxygen furnace, with top gas recycling, with carbon capture and storage, unalloyed</t>
  </si>
  <si>
    <t>steel production, natural gas-based direct reduction iron-electric arc furnace, with carbon capture and storage, low-alloyed</t>
  </si>
  <si>
    <t>steel production, natural gas-based direct reduction iron-electric arc furnace, with carbon capture and storage, unalloyed</t>
  </si>
  <si>
    <t>pig iron production, with natural gas-based direct reduction</t>
  </si>
  <si>
    <t xml:space="preserve">pig iron production, with natural gas-based direct reduction </t>
  </si>
  <si>
    <t>pig iron production, with natural gas-based direct reduction, with carbon capture and storage</t>
  </si>
  <si>
    <t xml:space="preserve">pig iron production, with natural gas-based direct reduction, with carbon capture and storage </t>
  </si>
  <si>
    <t>pig iron production, by electrowinning</t>
  </si>
  <si>
    <t>Copper ion</t>
  </si>
  <si>
    <t>negative</t>
  </si>
  <si>
    <t>This dataset, modified by Harpprecht et al. (2025) from the ecoinvent 3.8 cutoff version, models low-alloyed steel production via electric arc furnace (EAF) using sponge iron from natural gas-based direct reduction with carbon capture and storage (NG-DRI+CCS). It replaces the original scrap-based input with NG-DRI sponge iron and adjusts all technosphere inputs to global (GLO or RoW) supply chains. The process is scaled to 1 kg of steel output using a parameter of 0.9369, derived from Bhaskar et al. (2020), based on a sponge iron input of 1.06 kg per kg steel. Modifications include revised slag flows, substitution of individual electricity and gas inputs with market groups, and addition of alloying elements (FeMn, FeNi, molybdenite), which are assumed to be absent in virgin sponge iron but present in scrap. Original alloying flows of FeMn and FeSi from ecoinvent are removed.
**References**
* Bhaskar, A., Assadi, M., &amp; Nikpey Somehsaraei, H.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</si>
  <si>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created by Harpprecht et al. (2025), models the process of capturing CO2 from the top gas of a Natural Gas Direct Reduced Iron (NG-DRI) furnace using a combination of vacuum pressure swing adsorption (VPSA) and cryogenic flash. The dataset includes detailed information on the technology, required inputs, and environmental impact associated with the process.
Technology:
CO2 Capture Process: The dataset describes the use of VPSA to separate CO2 from the NG-DRI furnace top gas. Since VPSA alone does not produce CO2 gas suitable for transport, the process is supplemented by a cryogenic flash and compression stage to increase the purity of the captured CO2.
Subsequent Stages: The CO2 is then transported, injected, and stored, including potential CO2 leakages.
Technosphere:
Transport, Injection, and Storage of CO2: This process includes the transport of 1 kg of CO2, followed by recompression along the pipeline, injection, storage, and potential leakages. The values are based on the most conservative case as defined in the work of Volkart et al. (2013).
Required Auxiliary Inputs:
Electricity for VPSA: 160 kWh per tonne of CO2 for CO2 separation (Quader et al., 2016; Keys et al., 2019).
Electricity for Cryogenic Flash + Compression: 132 kWh per tonne of CO2 to compress the CO2 to 110 bar (Quader et al., 2016; Keys et al., 2019).
Zeolite Powder: Zeolite is used as the adsorbent in the VPSA process. The consumption is 1.7 kg of zeolite per tonne of CO2 separated (Choi, 2013). The same amount of waste zeolite is also produced.
Biosphere:
CO2 Emissions: The process involves capturing 1 kg of CO2 emissions.
Data Sources:
Harpprecht et al. (2025)
Choi, H. D. (2013). Hybrid life cycle assessment of steel production with carbon capture and storage. Master’s thesis. Norwegian University of Science and Technology. Link.
Keys, A., van Hout, M., Daniëls, B. (2019). Decarbonisation options for the Dutch Steel Industry. PBL Netherlands Environmental Assessment Agency &amp; ECN part of TNO. Link.
Quader, M. A., Ahmed, S., Dawal, S. Z., &amp; Nukman, Y. (2016). Present needs, recent progress and future trends of energy-efficient Ultra-Low Carbon Dioxide (CO2) Steelmaking (ULCOS) program. Renewable and Sustainable Energy Reviews, 55, 537-549. DOI.</t>
  </si>
  <si>
    <t>This dataset represents the fine grinding of iron ore prior to electrowinning. Input is 95% hematite (Fe₂O₃), corresponding to approximately 66 wt-% iron — similar to the iron ore quality modeled in ecoinvent's beneficiation processes.
The input particle size (F80) is 60 μm, ground down to an output particle size (P80) of 10 μm, based on the SIDERWIN process specifications (Siderwin 2019, Figure 18).
Energy use and material inputs are adapted from the SIDERWIN project, with complementary assumptions drawn from the ecoinvent v3.8 process for "quicklime production, milled, loose (CH)" for ancillary equipment and infrastructure.
Inventory and assumptions:
Electricity consumption:
Total: 0.063 kWh per kg of ore
Voltage split: 50% medium voltage, 50% high voltage
Derived from: 100 kWh per 1.585 ton ore (Siderwin 2019)
Allocation:
Medium voltage: 0.0315 kWh/kg
High voltage: 0.0315 kWh/kg
Technosphere inputs:
Industrial machinery, conveyor belt, and building heating are modeled by analogy with the ecoinvent process for quicklime production (CH region).
Emissions:
Dust emissions are considered negligible, following the same assumption as in the lime milling process in ecoinvent v3.8.
References:
Harpprecht et al. (2025). Newly created LCI dataset for fine grinding of iron ore in electrowinning-based steelmaking.
Siderwin Project (2019). D7.1 – Life Cycle Inventory of the SIDERWIN process. European Commission H2020 SPIRE-10-2017 project, Grant Agreement No. 768788.
ecoinvent v3.8, system model: cutoff. Process: “quicklime production, milled, loose (CH)”.</t>
  </si>
  <si>
    <t>This dataset represents the production of unalloyed steel from electrowon iron (pig iron) using an electric arc furnace (EAF). It is derived from the ecoinvent v3.8 process “steel production, electric, low-alloyed” and modified to reflect a scenario where virgin pig iron replaces scrap as input, resulting in a global (GLO) technology applicable in prospective steelmaking contexts.
Modifications by Harpprecht et al. (2025):
Geographic scope: Changed all inputs from RER to RoW (for gases, slags, dusts) or to GLO (for electricity and natural gas markets), converting the dataset to GLO.
Main input: Scrap replaced by 1.06 kg of electrowon iron (based on Siderwin data); original ecoinvent scrap input was 1.13139 kg → scaling factor: 0.9369.
Slag: Removed secondary metallurgy slag output; increased EAF slag to match total slag in the original dataset (0.165106 kg).
Energy: Replaced various regional electricity/natural gas inputs with market groups (medium voltage electricity, natural gas).
Alloying elements: Adjusted to reflect unalloyed steel production:
FeSi removed (set to zero)
FeMn reduced from 0.009 to 0.006 kg, matching input of unalloyed steel production via converter in ecoinvent.
Parameter:
EW_EAF_lowalloy_ScalingFactor = 1.06 / 1.13139 = 0.9369
This ratio is reused from Bhaskar et al. (2020), as they report the same sponge iron requirement for EW-EAF as for NG-DRI-EAF.
References:
Harpprecht et al. (2025). Dataset modifications for prospective LCI modeling in steel production pathways.
ecoinvent v3.8, system model: cutoff. Process: “steel production, electric, low-alloyed”; region: RER.
Bhaskar, A., Assadi, M., &amp; Nikpey Somehsaraei, H. (2020). Decarbonization of the iron and steel industry with direct reduction of iron ore with hydrogen. Sustainable Production and Consumption, 23, 144–156. https://doi.org/10.1016/j.spc.2020.05.002
Siderwin Project (2019). Project documentation and electrolysis yield assumptions.</t>
  </si>
  <si>
    <t>This dataset models the production of low-alloyed steel in an electric arc furnace (EAF) using iron plates from electrowinning (EW) instead of scrap. The process is adapted from the ecoinvent dataset “steel production, electric, low-alloyed” for the region "Europe without Switzerland and Austria", and modified to represent a global-scale (GLO) application of EW-EAF steelmaking.
Modifications by Harpprecht et al. (2025):
Geography: Converted to global by adjusting locations of inputs from RER to RoW (argon, EAF dust, EAF slag, nitrogen, oxygen) and from RER to GLO (electricity, natural gas markets).
Input material: Replaced scrap with 1.06 kg of electrowon iron per kg of steel (based on Siderwin data), instead of 1.13139 kg scrap from ecoinvent, leading to a scaling factor of 0.9369.
Slag: Removed secondary metallurgy slag and increased primary EAF slag to 0.165106 kg, matching total slag flows in ecoinvent v3.8.
Energy: Consolidated electricity and natural gas inputs into regional market groups (GLO).
Alloying elements: Added new inputs for FeMn, FeNi, and molybdenite, assuming no alloy content in virgin iron input; original FeMn and FeSi set to zero.
Parameter:
EW_EAF_lowalloy_ScalingFactor = 1.06 / 1.13139 = 0.9369
Based on: Bhaskar et al. (2020), Siderwin project internal data
References:
Harpprecht, C. et al. (2025). Dataset modifications for prospective steelmaking LCI.
ecoinvent v3.8, process: steel production, electric, low-alloyed, RER, cutoff system model.
Bhaskar, A., Assadi, M., &amp; Nikpey Somehsaraei, H. (2020). Decarbonization of the iron and steel industry with direct reduction of iron ore with hydrogen. Sustainable Production and Consumption, 23, 144–156.
Siderwin Project (2019). Deliverables and technical documentation.</t>
  </si>
  <si>
    <t>This dataset models the preparation of an alkaline solution consisting of 50 weight-% sodium hydroxide (NaOH) in water, intended for use in electrochemical iron production processes. The mixture is created by combining 50% NaOH with an equal mass of water, following the ratio indicated in EC (2016). Since the ecoinvent market dataset for sodium hydroxide already provides NaOH at 50% concentration but excludes the water content, this dataset accounts for the necessary water addition to achieve the correct dilution. Specifically, 0.5 kg of water is added per 0.5 kg of NaOH, corresponding to 0.0005 m³ of water.
Data source for sodium hydroxide:
Market for sodium hydroxide, 50% solution (ecoinvent v3.8, GLO), which includes multiple production pathways.
Modifications and assumptions:
Mixing is assumed to require no additional energy or infrastructure.
Water added is modeled as tap water, global average.
References:
Harpprecht, C. et al. (2025). Dataset developed for prospective LCI of electrochemical steelmaking.
EC (2016). Best Available Techniques Reference Document for the Production of Chlor-alkali (BREF). European Commission, Joint Research Centre.
ecoinvent v3.8. Market for sodium hydroxide, 50% solution, GLO.</t>
  </si>
  <si>
    <t>This dataset represents the production of nickel-based anodes for use in electrowinning processes such as the SIDERWIN low-temperature iron production route. It is based on the ecoinvent 3.8 dataset for generic anode production for metal electrolysis but adapted to reflect a change in material input and global applicability.
Original data source:
ecoinvent v3.8 cutoff system model
Original process: anode production, for metal electrolysis
Original geography: RER (Europe)
Modifications by Harpprecht et al. (2025):
Geographic scope changed from RER to global (GLO)
Material inputs modified:
Removed inputs such as coke and pitch (not applicable to nickel-based anodes)
Added nickel as the primary material input, based on its use in alkaline electrolysis anodes (e.g., Zhao et al. 2020; Lavelaine 2019)
Technosphere inputs (e.g., electricity, infrastructure) retained from the original dataset
Biosphere flows:
Water input kept as in the original
Other emissions to air or water not included due to lack of robust data
References:
Harpprecht, C. et al. (2025). Modifications as part of prospective LCI development for iron and steelmaking.
ecoinvent v3.8. Anode production, for metal electrolysis (RER).
Zhao, W. et al. (2020). Study on material degradation of nickel-based anodes in alkaline electrolysis.
Lavelaine, N. (2019). Nickel-based electrode materials for alkaline electrolysis: Performance and lifetime considerations.</t>
  </si>
  <si>
    <t>This dataset represents the production of graphite cathodes used in the electrowinning step of the SIDERWIN process for iron production. Graphite is selected based on its chemical stability and conductivity, as recommended by the IERO project (EC 2016, Task 2.6). Due to lack of specific graphite cathode datasets in ecoinvent, a proxy was created by adapting the existing dataset for graphite anodes used in Li-ion battery production.
Original data source:
ecoinvent v3.8 cutoff
Original process: market for anode, graphite, for Li-ion battery
Original reference flow: anode, graphite, for Li-ion battery
Geography: RoW
Modifications by Harpprecht et al. (2025):
Renamed the reference product from anode, graphite, for Li-ion battery to cathode, graphite
Renamed the dataset title from market for anode, graphite, for Li-ion battery to market for cathode, graphite
No changes to the underlying life cycle inventory except renaming; assumed production technology is suitable as a proxy for cathode manufacturing
References:
EC (2016). IERO Project – Innovative Electrochemical Reduction of Oxygen for Sustainable Iron Production. Task 2.6: Materials selection and design of electrodes.
ecoinvent v3.8. Anode, graphite, for Li-ion battery and associated market datasets.</t>
  </si>
  <si>
    <t>This dataset models the leaching step in the Siderwin process, used to purify hematite (Fe₂O₃) ore to ~98% purity before electrowinning. The process is inspired by the Bayer process for aluminium production (as represented in ecoinvent’s aluminium hydroxide production), using a 50 wt% NaOH–H₂O alkaline solution at ~110 °C. The gangue is precipitated through the formation of grossularite (Ca₃Al₂Si₃O₁₂), via addition of quicklime (CaO), following reactions documented in Siderwin (2019) and EC (2016).
1) Electrolyte input:
Based on EC (2016), optimal Faradaic yield is achieved when 40 wt% Fe₂O₃ is suspended in 60 wt% NaOH–H₂O solution. This yields a solution-to-Fe₂O₃ mass ratio of 1.5.
Worst-case: no electrolyte recycling → 1.5 kg NaOH–H₂O solution per 1 kg Fe₂O₃
Assumed case: 50% recycling → 0.75 kg solution/kg Fe₂O₃, as suggested in the final Siderwin webinar (2023)
2) Inert waste:
Impurities are precipitated by alkaline dissolution and lime treatment, forming the mineral grossular (Ca₃Al₂Si₃O₁₂) through the reaction:
3 SiO₂ + Al₂O₃ + 3 CaO → Ca₃Al₂Si₃O₁₂
This results in inert slag-like waste composed mainly of silicon-aluminate compounds.
References:
Siderwin (2019). Deliverable D7.1 – Technical performance of SIDERWIN process. EU H2020 project SIDERWIN (Grant No. 768788).
EC (2016). Electrochemical iron production – Process optimization and parameterization. European Commission internal report.
Siderwin Webinar (2023). Q&amp;A document from final webinar held on March 23, 2023. Available online
ecoinvent v3.8. Aluminium hydroxide production dataset (Bayer process proxy).</t>
  </si>
  <si>
    <t>This dataset models the electrowinning of iron from an alkaline NaOH-H₂O solution at 110 °C and 1.7 V, following the process described in the Siderwin project (Siderwin, 2019; EC, 2016). Iron oxide (Fe₂O₃, 98% purity) is reduced at the cathode to form solid iron plates, while oxygen gas is released at the anode. The resulting iron contains ~2% impurities, consistent with the mass balance reported in EC (2016).
Key inputs:
Electrolyte: 0.75 kg of 50 wt% NaOH-H₂O solution, assuming a 50% recycling rate, aligned with the upstream leaching step.
Cathodes: Graphite electrodes, with 0.00555 kg per kg Fe, adapted from the ecoinvent dataset "aluminium production, primary, liquid, prebake; IAI, EU27" (ecoinvent 3.8).
Anodes: Nickel-based anodes, similar to those in water electrolysis. Quantities are based on data from Zhao et al. (2020) and Lavelaine (2019).
Emissions:
CO₂: No direct CO₂ emissions occur (EC, 2016; West, 2020).
Oxygen: Released as a byproduct of iron reduction, based on stoichiometric calculation from Fe₂O₃ input. A correction was made to EC (2016)'s mass-to-volume conversion error.
Waterborne emissions: Electrolyte discharge assumed non-recycled; NaOH dissociates in water to Na⁺, OH⁻, and H₂O (exothermic reaction). These ions are considered emitted to water, scaled from the leaching stage input.
References:
EC (2016). Electrochemical process for iron production – Mass balance and technical parameters, European Commission, Siderwin project.
Siderwin (2019). Low-temperature iron electrowinning pilot project (H2020 No. 768788).
Zhao, Y., et al. (2020). Electrochemical processing of iron. [Exact reference details may vary].
Lavelaine, B. (2019). Electrolysis materials for Siderwin cells, CEA, Siderwin deliverables.
West, A. (2020). CO₂-free ironmaking via electrolysis: a literature review.
ecoinvent v3.8. aluminium production, primary, liquid, prebake; IAI, EU27.</t>
  </si>
  <si>
    <t>This dataset was created by Harpprecht et al. (2025) to model the pre-heating of hydrogen and recirculated process gas prior to entering the shaft furnace in a hydrogen-based direct reduction (H₂-DRI) system.
Hydrogen and recycled top gas are preheated electrically to a target temperature of ~940 °C before entering the shaft furnace. This is necessary to provide thermal energy for the endothermic iron ore reduction reaction.
According to Hölling &amp; Gellert (2018), 0.23 MWh per tonne of hot briquetted iron (tH₂BI) is required for this preheating step, assuming a gas temperature increase from 540 °C to 940 °C.
The total gas inflow to the furnace—which includes both fresh hydrogen and recycled top gas—is significantly larger than the stoichiometric hydrogen requirement. A gas circulation factor of 2.5–3.8 relative to hydrogen consumption is reported (Hölling &amp; Gellert, 2018; Li et al., 2022), and the heating demand scales accordingly.
Additionally, hydrogen losses due to top gas purging are accounted for, increasing the practical H₂ consumption by 20% over the theoretical minimum (Hölling &amp; Gellert, 2018). The entire gas stream entering the furnace is assumed to be electrically preheated, since all of it contributes to the thermal budget of the reduction process.
References
Hölling, M., &amp; Gellert, S. (2018). Direct reduction: transition from natural gas to hydrogen? In: International Congress on Science and Technology of Ironmaking 2018, ASMET.
Li, F., Chu, M., Tang, J., Liu, Z., Guo, J., Yan, R., &amp; Liu, P. (2022). Thermodynamic performance analysis and environmental impact assessment of an integrated system for hydrogen generation and steelmaking. Energy, 241, 122922. https://doi.org/10.1016/j.energy.2021.122922
Harpprecht, C., et al. (2025).</t>
  </si>
  <si>
    <t>market for blast furnace 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</si>
</sst>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color rgb="FF0070C0"/>
      <name val="Calibri"/>
      <family val="2"/>
      <scheme val="minor"/>
    </font>
    <font>
      <sz val="11"/>
      <color theme="1"/>
      <name val="Calibri"/>
      <family val="2"/>
    </font>
    <font>
      <b/>
      <i/>
      <sz val="8"/>
      <color theme="1"/>
      <name val="Arial"/>
      <family val="2"/>
    </font>
    <font>
      <sz val="11"/>
      <color rgb="FF006100"/>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b/>
      <sz val="11"/>
      <color rgb="FF000000"/>
      <name val="Calibri"/>
      <family val="2"/>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s>
  <cellStyleXfs count="7">
    <xf numFmtId="0" fontId="0" fillId="0" borderId="0"/>
    <xf numFmtId="0" fontId="11" fillId="2" borderId="0" applyNumberFormat="0" applyBorder="0" applyAlignment="0" applyProtection="0"/>
    <xf numFmtId="0" fontId="12" fillId="3" borderId="0" applyNumberFormat="0" applyBorder="0" applyAlignment="0" applyProtection="0"/>
    <xf numFmtId="0" fontId="14" fillId="4" borderId="0" applyNumberFormat="0" applyBorder="0" applyAlignment="0" applyProtection="0"/>
    <xf numFmtId="0" fontId="13" fillId="5" borderId="0" applyNumberFormat="0" applyBorder="0" applyAlignment="0" applyProtection="0"/>
    <xf numFmtId="0" fontId="13" fillId="0" borderId="0"/>
    <xf numFmtId="0" fontId="13" fillId="0" borderId="0"/>
  </cellStyleXfs>
  <cellXfs count="67">
    <xf numFmtId="0" fontId="0" fillId="0" borderId="0" xfId="0"/>
    <xf numFmtId="0" fontId="0" fillId="0" borderId="0" xfId="0" applyAlignment="1">
      <alignment horizontal="left" vertical="top"/>
    </xf>
    <xf numFmtId="0" fontId="0" fillId="6" borderId="0" xfId="0" applyFill="1"/>
    <xf numFmtId="0" fontId="0" fillId="6" borderId="0" xfId="0" applyFill="1" applyAlignment="1">
      <alignment horizontal="left" vertical="top"/>
    </xf>
    <xf numFmtId="0" fontId="0" fillId="6" borderId="0" xfId="0" applyFill="1" applyAlignment="1">
      <alignment horizontal="left" vertical="top" wrapText="1"/>
    </xf>
    <xf numFmtId="14" fontId="15" fillId="6" borderId="1" xfId="0" applyNumberFormat="1" applyFont="1" applyFill="1" applyBorder="1" applyAlignment="1">
      <alignment horizontal="left" vertical="top"/>
    </xf>
    <xf numFmtId="14" fontId="9" fillId="6" borderId="1" xfId="0" applyNumberFormat="1" applyFont="1" applyFill="1" applyBorder="1" applyAlignment="1">
      <alignment horizontal="left" vertical="top" wrapText="1"/>
    </xf>
    <xf numFmtId="14" fontId="0" fillId="6" borderId="0" xfId="0" applyNumberFormat="1" applyFill="1" applyAlignment="1">
      <alignment horizontal="left" vertical="top"/>
    </xf>
    <xf numFmtId="14" fontId="9" fillId="6" borderId="1" xfId="0" applyNumberFormat="1" applyFont="1" applyFill="1" applyBorder="1" applyAlignment="1">
      <alignment horizontal="left" vertical="top"/>
    </xf>
    <xf numFmtId="0" fontId="0" fillId="0" borderId="0" xfId="0" applyAlignment="1">
      <alignment horizontal="left" vertical="top" wrapText="1"/>
    </xf>
    <xf numFmtId="0" fontId="0" fillId="0" borderId="2" xfId="0" applyBorder="1"/>
    <xf numFmtId="14" fontId="15" fillId="6" borderId="0" xfId="0" applyNumberFormat="1" applyFont="1" applyFill="1" applyAlignment="1">
      <alignment horizontal="left" vertical="top"/>
    </xf>
    <xf numFmtId="0" fontId="13" fillId="0" borderId="0" xfId="4" applyFill="1" applyAlignment="1">
      <alignment horizontal="left" vertical="center"/>
    </xf>
    <xf numFmtId="0" fontId="13" fillId="0" borderId="0" xfId="4" applyFill="1" applyAlignment="1"/>
    <xf numFmtId="165" fontId="13" fillId="0" borderId="0" xfId="4" applyNumberFormat="1" applyFill="1" applyAlignment="1"/>
    <xf numFmtId="0" fontId="3" fillId="0" borderId="0" xfId="2" applyFont="1" applyFill="1" applyBorder="1" applyAlignment="1"/>
    <xf numFmtId="0" fontId="3" fillId="0" borderId="0" xfId="1" applyFont="1" applyFill="1" applyBorder="1" applyAlignment="1"/>
    <xf numFmtId="11" fontId="13" fillId="0" borderId="0" xfId="4" applyNumberFormat="1" applyFill="1" applyAlignment="1"/>
    <xf numFmtId="2" fontId="13" fillId="0" borderId="0" xfId="4" applyNumberFormat="1" applyFill="1" applyAlignment="1"/>
    <xf numFmtId="0" fontId="1" fillId="0" borderId="0" xfId="0" applyFont="1" applyAlignment="1">
      <alignment horizontal="left" vertical="center"/>
    </xf>
    <xf numFmtId="0" fontId="5" fillId="0" borderId="0" xfId="0" applyFont="1"/>
    <xf numFmtId="0" fontId="2" fillId="0" borderId="0" xfId="0" applyFont="1"/>
    <xf numFmtId="0" fontId="2"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top"/>
    </xf>
    <xf numFmtId="0" fontId="8" fillId="0" borderId="0" xfId="0" applyFont="1"/>
    <xf numFmtId="0" fontId="2" fillId="0" borderId="0" xfId="0" applyFont="1" applyAlignment="1">
      <alignment horizontal="right" vertical="center"/>
    </xf>
    <xf numFmtId="11" fontId="0" fillId="0" borderId="0" xfId="0" applyNumberFormat="1"/>
    <xf numFmtId="11" fontId="3" fillId="0" borderId="0" xfId="2" applyNumberFormat="1" applyFont="1" applyFill="1" applyAlignment="1"/>
    <xf numFmtId="164" fontId="0" fillId="0" borderId="0" xfId="0" applyNumberFormat="1"/>
    <xf numFmtId="0" fontId="3" fillId="0" borderId="0" xfId="2" applyFont="1" applyFill="1" applyAlignment="1"/>
    <xf numFmtId="0" fontId="7" fillId="0" borderId="0" xfId="0" applyFont="1"/>
    <xf numFmtId="0" fontId="4" fillId="0" borderId="0" xfId="0" applyFont="1"/>
    <xf numFmtId="165" fontId="0" fillId="0" borderId="0" xfId="0" applyNumberFormat="1"/>
    <xf numFmtId="165" fontId="3" fillId="0" borderId="0" xfId="2" applyNumberFormat="1" applyFont="1" applyFill="1" applyBorder="1" applyAlignment="1"/>
    <xf numFmtId="11" fontId="3" fillId="0" borderId="0" xfId="0" applyNumberFormat="1" applyFont="1"/>
    <xf numFmtId="165" fontId="3" fillId="0" borderId="0" xfId="1" applyNumberFormat="1" applyFont="1" applyFill="1" applyAlignment="1"/>
    <xf numFmtId="165" fontId="3" fillId="0" borderId="0" xfId="1" applyNumberFormat="1" applyFont="1" applyFill="1" applyBorder="1" applyAlignment="1"/>
    <xf numFmtId="11" fontId="3" fillId="0" borderId="0" xfId="2" applyNumberFormat="1" applyFont="1" applyFill="1" applyBorder="1" applyAlignment="1"/>
    <xf numFmtId="11" fontId="3" fillId="0" borderId="0" xfId="3" applyNumberFormat="1" applyFont="1" applyFill="1" applyBorder="1" applyAlignment="1"/>
    <xf numFmtId="0" fontId="0" fillId="0" borderId="0" xfId="0" applyAlignment="1">
      <alignment horizontal="right"/>
    </xf>
    <xf numFmtId="0" fontId="2" fillId="0" borderId="0" xfId="0" applyFont="1" applyAlignment="1">
      <alignment horizontal="left" vertical="center" wrapText="1"/>
    </xf>
    <xf numFmtId="0" fontId="3" fillId="0" borderId="0" xfId="1" applyFont="1" applyFill="1"/>
    <xf numFmtId="0" fontId="3" fillId="0" borderId="0" xfId="1" applyFont="1" applyFill="1" applyAlignment="1"/>
    <xf numFmtId="165" fontId="3" fillId="0" borderId="0" xfId="2" applyNumberFormat="1" applyFont="1" applyFill="1" applyAlignment="1"/>
    <xf numFmtId="0" fontId="3" fillId="0" borderId="0" xfId="0" applyFont="1" applyAlignment="1">
      <alignment horizontal="left"/>
    </xf>
    <xf numFmtId="0" fontId="10" fillId="0" borderId="0" xfId="0" applyFont="1"/>
    <xf numFmtId="0" fontId="3" fillId="0" borderId="0" xfId="0" applyFont="1" applyAlignment="1">
      <alignment horizontal="right" vertical="center"/>
    </xf>
    <xf numFmtId="0" fontId="6" fillId="0" borderId="0" xfId="0" applyFont="1"/>
    <xf numFmtId="0" fontId="3" fillId="0" borderId="0" xfId="0" applyFont="1" applyAlignment="1">
      <alignment horizontal="left" vertical="top"/>
    </xf>
    <xf numFmtId="11" fontId="13" fillId="0" borderId="0" xfId="4" applyNumberFormat="1" applyFill="1" applyAlignment="1">
      <alignment horizontal="right"/>
    </xf>
    <xf numFmtId="2" fontId="3" fillId="0" borderId="0" xfId="0" applyNumberFormat="1" applyFont="1" applyAlignment="1">
      <alignment horizontal="right" vertical="center"/>
    </xf>
    <xf numFmtId="2" fontId="3" fillId="0" borderId="0" xfId="2" applyNumberFormat="1" applyFont="1" applyFill="1" applyAlignment="1"/>
    <xf numFmtId="0" fontId="3"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11" fontId="2" fillId="0" borderId="0" xfId="0" applyNumberFormat="1" applyFont="1" applyAlignment="1">
      <alignment horizontal="left" vertical="center"/>
    </xf>
    <xf numFmtId="0" fontId="0" fillId="0" borderId="0" xfId="0" applyAlignment="1">
      <alignment horizontal="left" wrapText="1"/>
    </xf>
    <xf numFmtId="0" fontId="2" fillId="0" borderId="0" xfId="0" applyFont="1" applyAlignment="1">
      <alignment horizontal="left"/>
    </xf>
    <xf numFmtId="2" fontId="0" fillId="0" borderId="0" xfId="0" applyNumberFormat="1"/>
    <xf numFmtId="0" fontId="0" fillId="0" borderId="0" xfId="0" applyAlignment="1">
      <alignment horizontal="left" vertical="center"/>
    </xf>
    <xf numFmtId="0" fontId="0" fillId="0" borderId="0" xfId="0" applyAlignment="1">
      <alignment vertical="top" wrapText="1"/>
    </xf>
    <xf numFmtId="0" fontId="9" fillId="0" borderId="0" xfId="0" applyFont="1"/>
    <xf numFmtId="0" fontId="9" fillId="0" borderId="0" xfId="0" applyFont="1" applyAlignment="1">
      <alignment wrapText="1"/>
    </xf>
  </cellXfs>
  <cellStyles count="7">
    <cellStyle name="20% - Accent4" xfId="4" builtinId="42"/>
    <cellStyle name="Bad" xfId="2" builtinId="27"/>
    <cellStyle name="Good" xfId="1" builtinId="26"/>
    <cellStyle name="Neutral" xfId="3" builtinId="28"/>
    <cellStyle name="Normal" xfId="0" builtinId="0"/>
    <cellStyle name="Normal 11 3" xfId="5" xr:uid="{4243E912-2253-4684-93C1-1388F7615622}"/>
    <cellStyle name="Normal 2" xfId="6" xr:uid="{E3AB0A3E-904E-47AD-8432-F6D115CBF91B}"/>
  </cellStyles>
  <dxfs count="0"/>
  <tableStyles count="0" defaultTableStyle="TableStyleMedium2" defaultPivotStyle="PivotStyleLight16"/>
  <colors>
    <mruColors>
      <color rgb="FFEACEE9"/>
      <color rgb="FFA375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21C3-016F-43C3-87A6-3C8A3FBB2FA9}">
  <dimension ref="A1:R107"/>
  <sheetViews>
    <sheetView zoomScale="150" zoomScaleNormal="70" workbookViewId="0">
      <selection activeCell="C1" sqref="C1"/>
    </sheetView>
  </sheetViews>
  <sheetFormatPr baseColWidth="10" defaultColWidth="8.83203125" defaultRowHeight="15" x14ac:dyDescent="0.2"/>
  <cols>
    <col min="1" max="1" width="40.5" customWidth="1"/>
    <col min="2" max="2" width="26.83203125" customWidth="1"/>
    <col min="8" max="8" width="15.5" customWidth="1"/>
    <col min="9" max="9" width="19" customWidth="1"/>
  </cols>
  <sheetData>
    <row r="1" spans="1:18" ht="16" x14ac:dyDescent="0.2">
      <c r="A1" s="19" t="s">
        <v>0</v>
      </c>
      <c r="B1" s="19" t="s">
        <v>311</v>
      </c>
    </row>
    <row r="2" spans="1:18" x14ac:dyDescent="0.2">
      <c r="A2" s="20" t="s">
        <v>60</v>
      </c>
      <c r="B2" s="20" t="s">
        <v>61</v>
      </c>
    </row>
    <row r="3" spans="1:18" x14ac:dyDescent="0.2">
      <c r="A3" s="20"/>
      <c r="B3" s="20"/>
    </row>
    <row r="5" spans="1:18" ht="16" x14ac:dyDescent="0.2">
      <c r="A5" s="19" t="s">
        <v>1</v>
      </c>
      <c r="B5" s="20" t="s">
        <v>376</v>
      </c>
      <c r="C5" s="21"/>
      <c r="D5" s="21"/>
      <c r="E5" s="21"/>
      <c r="F5" s="21"/>
      <c r="G5" s="21"/>
      <c r="H5" s="21"/>
    </row>
    <row r="6" spans="1:18" x14ac:dyDescent="0.2">
      <c r="A6" s="22" t="s">
        <v>2</v>
      </c>
      <c r="B6" s="22">
        <v>1</v>
      </c>
      <c r="C6" s="21"/>
      <c r="D6" s="21"/>
      <c r="E6" s="21"/>
      <c r="F6" s="21"/>
      <c r="G6" s="21"/>
      <c r="H6" s="21"/>
    </row>
    <row r="7" spans="1:18" x14ac:dyDescent="0.2">
      <c r="A7" s="22" t="s">
        <v>3</v>
      </c>
      <c r="B7" s="22" t="s">
        <v>4</v>
      </c>
      <c r="C7" s="21"/>
      <c r="D7" s="21"/>
      <c r="E7" s="21"/>
      <c r="F7" s="21"/>
      <c r="G7" s="21"/>
      <c r="H7" s="21"/>
    </row>
    <row r="8" spans="1:18" x14ac:dyDescent="0.2">
      <c r="A8" s="22" t="s">
        <v>5</v>
      </c>
      <c r="B8" s="22" t="s">
        <v>377</v>
      </c>
      <c r="C8" s="21"/>
      <c r="D8" s="21"/>
      <c r="E8" s="21"/>
      <c r="F8" s="21"/>
      <c r="G8" s="21"/>
      <c r="H8" s="21"/>
    </row>
    <row r="9" spans="1:18" x14ac:dyDescent="0.2">
      <c r="A9" s="22" t="s">
        <v>6</v>
      </c>
      <c r="B9" s="22" t="s">
        <v>7</v>
      </c>
      <c r="C9" s="21"/>
      <c r="D9" s="21"/>
      <c r="E9" s="21"/>
      <c r="F9" s="21"/>
      <c r="G9" s="21"/>
      <c r="H9" s="21"/>
    </row>
    <row r="10" spans="1:18" x14ac:dyDescent="0.2">
      <c r="A10" s="22" t="s">
        <v>15</v>
      </c>
      <c r="B10" s="22" t="s">
        <v>389</v>
      </c>
      <c r="C10" s="21"/>
      <c r="D10" s="21"/>
      <c r="E10" s="21"/>
      <c r="F10" s="21"/>
      <c r="G10" s="21"/>
      <c r="H10" s="21"/>
    </row>
    <row r="11" spans="1:18" x14ac:dyDescent="0.2">
      <c r="A11" s="22" t="s">
        <v>8</v>
      </c>
      <c r="B11" s="22" t="s">
        <v>382</v>
      </c>
      <c r="C11" s="21"/>
      <c r="D11" s="21"/>
      <c r="E11" s="21"/>
      <c r="F11" s="21"/>
      <c r="G11" s="21"/>
      <c r="H11" s="21"/>
    </row>
    <row r="12" spans="1:18" ht="16" x14ac:dyDescent="0.2">
      <c r="A12" s="19" t="s">
        <v>9</v>
      </c>
      <c r="B12" s="22"/>
      <c r="C12" s="21"/>
      <c r="D12" s="21"/>
      <c r="E12" s="21"/>
      <c r="F12" s="21"/>
      <c r="G12" s="21"/>
      <c r="H12" s="21"/>
    </row>
    <row r="13" spans="1:18" x14ac:dyDescent="0.2">
      <c r="A13" s="23" t="s">
        <v>10</v>
      </c>
      <c r="B13" s="23" t="s">
        <v>11</v>
      </c>
      <c r="C13" s="23" t="s">
        <v>12</v>
      </c>
      <c r="D13" s="23" t="s">
        <v>3</v>
      </c>
      <c r="E13" s="23" t="s">
        <v>6</v>
      </c>
      <c r="F13" s="23" t="s">
        <v>13</v>
      </c>
      <c r="G13" s="23" t="s">
        <v>14</v>
      </c>
      <c r="H13" s="23" t="s">
        <v>5</v>
      </c>
      <c r="I13" s="23" t="s">
        <v>15</v>
      </c>
      <c r="J13" s="20" t="s">
        <v>63</v>
      </c>
      <c r="K13" s="20" t="s">
        <v>66</v>
      </c>
      <c r="L13" s="20" t="s">
        <v>64</v>
      </c>
      <c r="M13" s="20" t="s">
        <v>65</v>
      </c>
      <c r="N13" s="20" t="s">
        <v>62</v>
      </c>
      <c r="O13" s="20" t="s">
        <v>385</v>
      </c>
      <c r="P13" s="20" t="s">
        <v>386</v>
      </c>
      <c r="Q13" s="20" t="s">
        <v>387</v>
      </c>
      <c r="R13" s="20" t="s">
        <v>477</v>
      </c>
    </row>
    <row r="14" spans="1:18" x14ac:dyDescent="0.2">
      <c r="A14" s="24" t="str">
        <f>B5</f>
        <v>steel production, blast furnace-basic oxygen furnace, low-alloyed</v>
      </c>
      <c r="B14" s="22">
        <v>1</v>
      </c>
      <c r="C14" s="22" t="s">
        <v>311</v>
      </c>
      <c r="D14" s="22" t="s">
        <v>4</v>
      </c>
      <c r="E14" s="22" t="s">
        <v>7</v>
      </c>
      <c r="F14" s="22"/>
      <c r="G14" s="22" t="s">
        <v>16</v>
      </c>
      <c r="H14" s="22" t="str">
        <f>B8</f>
        <v>steel, low-alloyed</v>
      </c>
    </row>
    <row r="15" spans="1:18" x14ac:dyDescent="0.2">
      <c r="A15" t="s">
        <v>226</v>
      </c>
      <c r="B15">
        <v>0</v>
      </c>
      <c r="C15" t="s">
        <v>270</v>
      </c>
      <c r="D15" t="s">
        <v>54</v>
      </c>
      <c r="E15" t="s">
        <v>7</v>
      </c>
      <c r="G15" s="22" t="s">
        <v>18</v>
      </c>
      <c r="H15" t="s">
        <v>225</v>
      </c>
      <c r="I15" t="s">
        <v>228</v>
      </c>
      <c r="O15" t="s">
        <v>388</v>
      </c>
      <c r="P15" t="s">
        <v>377</v>
      </c>
      <c r="Q15" t="s">
        <v>54</v>
      </c>
    </row>
    <row r="16" spans="1:18" x14ac:dyDescent="0.2">
      <c r="A16" t="s">
        <v>230</v>
      </c>
      <c r="B16">
        <f>-0.1048976-0.0003008</f>
        <v>-0.1051984</v>
      </c>
      <c r="C16" t="s">
        <v>270</v>
      </c>
      <c r="D16" t="s">
        <v>54</v>
      </c>
      <c r="E16" t="s">
        <v>7</v>
      </c>
      <c r="G16" s="22" t="s">
        <v>18</v>
      </c>
      <c r="H16" t="s">
        <v>229</v>
      </c>
      <c r="I16" t="s">
        <v>383</v>
      </c>
      <c r="J16">
        <v>2</v>
      </c>
      <c r="K16" t="s">
        <v>227</v>
      </c>
      <c r="L16">
        <v>-2.25477064277392</v>
      </c>
      <c r="M16">
        <v>6.6520673478250303E-2</v>
      </c>
      <c r="R16" t="b">
        <v>1</v>
      </c>
    </row>
    <row r="17" spans="1:17" x14ac:dyDescent="0.2">
      <c r="A17" t="s">
        <v>232</v>
      </c>
      <c r="B17">
        <v>0</v>
      </c>
      <c r="C17" t="s">
        <v>270</v>
      </c>
      <c r="D17" t="s">
        <v>54</v>
      </c>
      <c r="E17" t="s">
        <v>7</v>
      </c>
      <c r="G17" s="22" t="s">
        <v>18</v>
      </c>
      <c r="H17" t="s">
        <v>231</v>
      </c>
      <c r="I17" t="s">
        <v>228</v>
      </c>
      <c r="O17" t="s">
        <v>388</v>
      </c>
      <c r="P17" t="s">
        <v>377</v>
      </c>
      <c r="Q17" t="s">
        <v>54</v>
      </c>
    </row>
    <row r="18" spans="1:17" x14ac:dyDescent="0.2">
      <c r="A18" t="s">
        <v>234</v>
      </c>
      <c r="B18">
        <v>0</v>
      </c>
      <c r="C18" t="s">
        <v>270</v>
      </c>
      <c r="D18" t="s">
        <v>4</v>
      </c>
      <c r="E18" t="s">
        <v>6</v>
      </c>
      <c r="G18" s="22" t="s">
        <v>18</v>
      </c>
      <c r="H18" t="s">
        <v>233</v>
      </c>
      <c r="I18" t="s">
        <v>112</v>
      </c>
      <c r="O18" t="s">
        <v>388</v>
      </c>
      <c r="P18" t="s">
        <v>377</v>
      </c>
      <c r="Q18" t="s">
        <v>54</v>
      </c>
    </row>
    <row r="19" spans="1:17" x14ac:dyDescent="0.2">
      <c r="A19" t="s">
        <v>27</v>
      </c>
      <c r="B19">
        <v>0</v>
      </c>
      <c r="C19" t="s">
        <v>270</v>
      </c>
      <c r="D19" t="s">
        <v>4</v>
      </c>
      <c r="E19" t="s">
        <v>28</v>
      </c>
      <c r="G19" s="22" t="s">
        <v>18</v>
      </c>
      <c r="H19" t="s">
        <v>29</v>
      </c>
      <c r="I19" t="s">
        <v>69</v>
      </c>
      <c r="O19" t="s">
        <v>388</v>
      </c>
      <c r="P19" t="s">
        <v>377</v>
      </c>
      <c r="Q19" t="s">
        <v>54</v>
      </c>
    </row>
    <row r="20" spans="1:17" x14ac:dyDescent="0.2">
      <c r="A20" t="s">
        <v>236</v>
      </c>
      <c r="B20">
        <v>0</v>
      </c>
      <c r="C20" t="s">
        <v>270</v>
      </c>
      <c r="D20" t="s">
        <v>54</v>
      </c>
      <c r="E20" t="s">
        <v>48</v>
      </c>
      <c r="G20" s="22" t="s">
        <v>18</v>
      </c>
      <c r="H20" t="s">
        <v>235</v>
      </c>
      <c r="I20" t="s">
        <v>69</v>
      </c>
      <c r="O20" t="s">
        <v>388</v>
      </c>
      <c r="P20" t="s">
        <v>377</v>
      </c>
      <c r="Q20" t="s">
        <v>54</v>
      </c>
    </row>
    <row r="21" spans="1:17" x14ac:dyDescent="0.2">
      <c r="A21" t="s">
        <v>238</v>
      </c>
      <c r="B21">
        <v>0</v>
      </c>
      <c r="C21" t="s">
        <v>270</v>
      </c>
      <c r="D21" t="s">
        <v>54</v>
      </c>
      <c r="E21" t="s">
        <v>7</v>
      </c>
      <c r="G21" s="22" t="s">
        <v>18</v>
      </c>
      <c r="H21" t="s">
        <v>237</v>
      </c>
      <c r="I21" t="s">
        <v>69</v>
      </c>
      <c r="O21" t="s">
        <v>388</v>
      </c>
      <c r="P21" t="s">
        <v>377</v>
      </c>
      <c r="Q21" t="s">
        <v>54</v>
      </c>
    </row>
    <row r="22" spans="1:17" x14ac:dyDescent="0.2">
      <c r="A22" t="s">
        <v>21</v>
      </c>
      <c r="B22">
        <v>0</v>
      </c>
      <c r="C22" t="s">
        <v>270</v>
      </c>
      <c r="D22" t="s">
        <v>54</v>
      </c>
      <c r="E22" t="s">
        <v>22</v>
      </c>
      <c r="G22" s="22" t="s">
        <v>18</v>
      </c>
      <c r="H22" t="s">
        <v>23</v>
      </c>
      <c r="I22" t="s">
        <v>69</v>
      </c>
      <c r="O22" t="s">
        <v>388</v>
      </c>
      <c r="P22" t="s">
        <v>377</v>
      </c>
      <c r="Q22" t="s">
        <v>54</v>
      </c>
    </row>
    <row r="23" spans="1:17" x14ac:dyDescent="0.2">
      <c r="A23" t="s">
        <v>135</v>
      </c>
      <c r="B23">
        <v>0</v>
      </c>
      <c r="C23" t="s">
        <v>270</v>
      </c>
      <c r="D23" t="s">
        <v>4</v>
      </c>
      <c r="E23" t="s">
        <v>7</v>
      </c>
      <c r="G23" s="22" t="s">
        <v>18</v>
      </c>
      <c r="H23" t="s">
        <v>138</v>
      </c>
      <c r="I23" t="s">
        <v>112</v>
      </c>
      <c r="O23" t="s">
        <v>388</v>
      </c>
      <c r="P23" t="s">
        <v>377</v>
      </c>
      <c r="Q23" t="s">
        <v>54</v>
      </c>
    </row>
    <row r="24" spans="1:17" x14ac:dyDescent="0.2">
      <c r="A24" t="s">
        <v>114</v>
      </c>
      <c r="B24">
        <v>0</v>
      </c>
      <c r="C24" t="s">
        <v>270</v>
      </c>
      <c r="D24" t="s">
        <v>4</v>
      </c>
      <c r="E24" t="s">
        <v>7</v>
      </c>
      <c r="G24" s="22" t="s">
        <v>18</v>
      </c>
      <c r="H24" t="s">
        <v>115</v>
      </c>
      <c r="I24" t="s">
        <v>112</v>
      </c>
      <c r="O24" t="s">
        <v>388</v>
      </c>
      <c r="P24" t="s">
        <v>377</v>
      </c>
      <c r="Q24" t="s">
        <v>54</v>
      </c>
    </row>
    <row r="25" spans="1:17" x14ac:dyDescent="0.2">
      <c r="A25" t="s">
        <v>119</v>
      </c>
      <c r="B25">
        <v>0</v>
      </c>
      <c r="C25" t="s">
        <v>270</v>
      </c>
      <c r="D25" t="s">
        <v>120</v>
      </c>
      <c r="E25" t="s">
        <v>7</v>
      </c>
      <c r="G25" s="22" t="s">
        <v>18</v>
      </c>
      <c r="H25" t="s">
        <v>122</v>
      </c>
      <c r="I25" t="s">
        <v>121</v>
      </c>
      <c r="O25" t="s">
        <v>388</v>
      </c>
      <c r="P25" t="s">
        <v>377</v>
      </c>
      <c r="Q25" t="s">
        <v>54</v>
      </c>
    </row>
    <row r="26" spans="1:17" x14ac:dyDescent="0.2">
      <c r="A26" t="s">
        <v>30</v>
      </c>
      <c r="B26">
        <v>0</v>
      </c>
      <c r="C26" t="s">
        <v>270</v>
      </c>
      <c r="D26" t="s">
        <v>4</v>
      </c>
      <c r="E26" t="s">
        <v>7</v>
      </c>
      <c r="G26" s="22" t="s">
        <v>18</v>
      </c>
      <c r="H26" t="s">
        <v>31</v>
      </c>
      <c r="I26" t="s">
        <v>69</v>
      </c>
      <c r="O26" t="s">
        <v>388</v>
      </c>
      <c r="P26" t="s">
        <v>377</v>
      </c>
      <c r="Q26" t="s">
        <v>54</v>
      </c>
    </row>
    <row r="27" spans="1:17" x14ac:dyDescent="0.2">
      <c r="A27" t="s">
        <v>240</v>
      </c>
      <c r="B27">
        <v>0</v>
      </c>
      <c r="C27" t="s">
        <v>270</v>
      </c>
      <c r="D27" t="s">
        <v>54</v>
      </c>
      <c r="E27" t="s">
        <v>7</v>
      </c>
      <c r="G27" s="22" t="s">
        <v>18</v>
      </c>
      <c r="H27" t="s">
        <v>239</v>
      </c>
      <c r="I27" t="s">
        <v>241</v>
      </c>
      <c r="O27" t="s">
        <v>388</v>
      </c>
      <c r="P27" t="s">
        <v>377</v>
      </c>
      <c r="Q27" t="s">
        <v>54</v>
      </c>
    </row>
    <row r="28" spans="1:17" x14ac:dyDescent="0.2">
      <c r="A28" t="s">
        <v>144</v>
      </c>
      <c r="B28">
        <v>0</v>
      </c>
      <c r="C28" t="s">
        <v>270</v>
      </c>
      <c r="D28" t="s">
        <v>4</v>
      </c>
      <c r="E28" t="s">
        <v>7</v>
      </c>
      <c r="G28" s="22" t="s">
        <v>18</v>
      </c>
      <c r="H28" t="s">
        <v>143</v>
      </c>
      <c r="I28" t="s">
        <v>112</v>
      </c>
      <c r="O28" t="s">
        <v>388</v>
      </c>
      <c r="P28" t="s">
        <v>377</v>
      </c>
      <c r="Q28" t="s">
        <v>54</v>
      </c>
    </row>
    <row r="29" spans="1:17" x14ac:dyDescent="0.2">
      <c r="A29" t="s">
        <v>47</v>
      </c>
      <c r="B29">
        <v>0</v>
      </c>
      <c r="C29" t="s">
        <v>270</v>
      </c>
      <c r="D29" t="s">
        <v>129</v>
      </c>
      <c r="E29" t="s">
        <v>48</v>
      </c>
      <c r="G29" s="22" t="s">
        <v>18</v>
      </c>
      <c r="H29" t="s">
        <v>49</v>
      </c>
      <c r="I29" t="s">
        <v>69</v>
      </c>
      <c r="O29" t="s">
        <v>388</v>
      </c>
      <c r="P29" t="s">
        <v>377</v>
      </c>
      <c r="Q29" t="s">
        <v>54</v>
      </c>
    </row>
    <row r="30" spans="1:17" x14ac:dyDescent="0.2">
      <c r="A30" t="s">
        <v>123</v>
      </c>
      <c r="B30">
        <v>0</v>
      </c>
      <c r="C30" t="s">
        <v>270</v>
      </c>
      <c r="D30" t="s">
        <v>120</v>
      </c>
      <c r="E30" t="s">
        <v>48</v>
      </c>
      <c r="G30" s="22" t="s">
        <v>18</v>
      </c>
      <c r="H30" t="s">
        <v>49</v>
      </c>
      <c r="I30" t="s">
        <v>69</v>
      </c>
      <c r="O30" t="s">
        <v>388</v>
      </c>
      <c r="P30" t="s">
        <v>377</v>
      </c>
      <c r="Q30" t="s">
        <v>54</v>
      </c>
    </row>
    <row r="31" spans="1:17" x14ac:dyDescent="0.2">
      <c r="A31" t="s">
        <v>24</v>
      </c>
      <c r="B31">
        <v>0</v>
      </c>
      <c r="C31" t="s">
        <v>270</v>
      </c>
      <c r="D31" t="s">
        <v>54</v>
      </c>
      <c r="E31" t="s">
        <v>7</v>
      </c>
      <c r="G31" s="22" t="s">
        <v>18</v>
      </c>
      <c r="H31" t="s">
        <v>26</v>
      </c>
      <c r="I31" t="s">
        <v>69</v>
      </c>
      <c r="O31" t="s">
        <v>388</v>
      </c>
      <c r="P31" t="s">
        <v>377</v>
      </c>
      <c r="Q31" t="s">
        <v>54</v>
      </c>
    </row>
    <row r="32" spans="1:17" x14ac:dyDescent="0.2">
      <c r="A32" t="s">
        <v>397</v>
      </c>
      <c r="B32">
        <f>0.867944612+0.198864791</f>
        <v>1.0668094029999999</v>
      </c>
      <c r="C32" t="s">
        <v>270</v>
      </c>
      <c r="D32" t="s">
        <v>54</v>
      </c>
      <c r="E32" t="s">
        <v>7</v>
      </c>
      <c r="G32" s="22" t="s">
        <v>18</v>
      </c>
      <c r="H32" t="s">
        <v>242</v>
      </c>
      <c r="I32" t="s">
        <v>384</v>
      </c>
      <c r="J32">
        <v>2</v>
      </c>
      <c r="K32" t="s">
        <v>214</v>
      </c>
      <c r="L32">
        <v>-0.14162737741770701</v>
      </c>
      <c r="M32">
        <v>5.8309518948453001E-2</v>
      </c>
    </row>
    <row r="33" spans="1:17" x14ac:dyDescent="0.2">
      <c r="A33" t="s">
        <v>127</v>
      </c>
      <c r="B33">
        <v>0</v>
      </c>
      <c r="C33" t="s">
        <v>270</v>
      </c>
      <c r="D33" t="s">
        <v>120</v>
      </c>
      <c r="E33" t="s">
        <v>7</v>
      </c>
      <c r="G33" s="22" t="s">
        <v>18</v>
      </c>
      <c r="H33" t="s">
        <v>128</v>
      </c>
      <c r="I33" t="s">
        <v>69</v>
      </c>
      <c r="O33" t="s">
        <v>388</v>
      </c>
      <c r="P33" t="s">
        <v>377</v>
      </c>
      <c r="Q33" t="s">
        <v>54</v>
      </c>
    </row>
    <row r="34" spans="1:17" x14ac:dyDescent="0.2">
      <c r="A34" t="s">
        <v>212</v>
      </c>
      <c r="B34">
        <v>0</v>
      </c>
      <c r="C34" t="s">
        <v>270</v>
      </c>
      <c r="D34" t="s">
        <v>129</v>
      </c>
      <c r="E34" t="s">
        <v>48</v>
      </c>
      <c r="G34" s="22" t="s">
        <v>18</v>
      </c>
      <c r="H34" t="s">
        <v>211</v>
      </c>
      <c r="I34" t="s">
        <v>69</v>
      </c>
      <c r="O34" t="s">
        <v>388</v>
      </c>
      <c r="P34" t="s">
        <v>377</v>
      </c>
      <c r="Q34" t="s">
        <v>54</v>
      </c>
    </row>
    <row r="35" spans="1:17" x14ac:dyDescent="0.2">
      <c r="A35" t="s">
        <v>212</v>
      </c>
      <c r="B35">
        <v>0</v>
      </c>
      <c r="C35" t="s">
        <v>270</v>
      </c>
      <c r="D35" t="s">
        <v>120</v>
      </c>
      <c r="E35" t="s">
        <v>48</v>
      </c>
      <c r="G35" s="22" t="s">
        <v>18</v>
      </c>
      <c r="H35" t="s">
        <v>211</v>
      </c>
      <c r="I35" t="s">
        <v>69</v>
      </c>
      <c r="O35" t="s">
        <v>388</v>
      </c>
      <c r="P35" t="s">
        <v>377</v>
      </c>
      <c r="Q35" t="s">
        <v>54</v>
      </c>
    </row>
    <row r="36" spans="1:17" x14ac:dyDescent="0.2">
      <c r="A36" t="s">
        <v>77</v>
      </c>
      <c r="B36">
        <v>0</v>
      </c>
      <c r="C36" t="s">
        <v>39</v>
      </c>
      <c r="E36" t="s">
        <v>7</v>
      </c>
      <c r="F36" t="s">
        <v>40</v>
      </c>
      <c r="G36" s="22" t="s">
        <v>41</v>
      </c>
      <c r="I36" t="s">
        <v>69</v>
      </c>
      <c r="N36" t="s">
        <v>78</v>
      </c>
      <c r="O36" t="s">
        <v>388</v>
      </c>
      <c r="P36" t="s">
        <v>377</v>
      </c>
      <c r="Q36" t="s">
        <v>54</v>
      </c>
    </row>
    <row r="37" spans="1:17" x14ac:dyDescent="0.2">
      <c r="A37" t="s">
        <v>103</v>
      </c>
      <c r="B37">
        <v>0</v>
      </c>
      <c r="C37" t="s">
        <v>39</v>
      </c>
      <c r="E37" t="s">
        <v>48</v>
      </c>
      <c r="F37" t="s">
        <v>104</v>
      </c>
      <c r="G37" s="22" t="s">
        <v>41</v>
      </c>
      <c r="I37" t="s">
        <v>69</v>
      </c>
      <c r="N37" t="s">
        <v>101</v>
      </c>
      <c r="O37" t="s">
        <v>388</v>
      </c>
      <c r="P37" t="s">
        <v>377</v>
      </c>
      <c r="Q37" t="s">
        <v>54</v>
      </c>
    </row>
    <row r="38" spans="1:17" x14ac:dyDescent="0.2">
      <c r="A38" t="s">
        <v>91</v>
      </c>
      <c r="B38">
        <v>0</v>
      </c>
      <c r="C38" t="s">
        <v>39</v>
      </c>
      <c r="E38" t="s">
        <v>7</v>
      </c>
      <c r="F38" t="s">
        <v>40</v>
      </c>
      <c r="G38" s="22" t="s">
        <v>41</v>
      </c>
      <c r="I38" t="s">
        <v>69</v>
      </c>
      <c r="O38" t="s">
        <v>388</v>
      </c>
      <c r="P38" t="s">
        <v>377</v>
      </c>
      <c r="Q38" t="s">
        <v>54</v>
      </c>
    </row>
    <row r="39" spans="1:17" x14ac:dyDescent="0.2">
      <c r="A39" t="s">
        <v>476</v>
      </c>
      <c r="B39">
        <v>0</v>
      </c>
      <c r="C39" t="s">
        <v>39</v>
      </c>
      <c r="E39" t="s">
        <v>7</v>
      </c>
      <c r="F39" t="s">
        <v>40</v>
      </c>
      <c r="G39" s="22" t="s">
        <v>41</v>
      </c>
      <c r="I39" t="s">
        <v>69</v>
      </c>
      <c r="N39" t="s">
        <v>79</v>
      </c>
      <c r="O39" t="s">
        <v>388</v>
      </c>
      <c r="P39" t="s">
        <v>377</v>
      </c>
      <c r="Q39" t="s">
        <v>54</v>
      </c>
    </row>
    <row r="40" spans="1:17" x14ac:dyDescent="0.2">
      <c r="A40" t="s">
        <v>44</v>
      </c>
      <c r="B40">
        <v>0</v>
      </c>
      <c r="C40" t="s">
        <v>39</v>
      </c>
      <c r="E40" t="s">
        <v>7</v>
      </c>
      <c r="F40" t="s">
        <v>40</v>
      </c>
      <c r="G40" s="22" t="s">
        <v>41</v>
      </c>
      <c r="I40" t="s">
        <v>69</v>
      </c>
      <c r="N40" t="s">
        <v>90</v>
      </c>
      <c r="O40" t="s">
        <v>388</v>
      </c>
      <c r="P40" t="s">
        <v>377</v>
      </c>
      <c r="Q40" t="s">
        <v>54</v>
      </c>
    </row>
    <row r="41" spans="1:17" x14ac:dyDescent="0.2">
      <c r="A41" t="s">
        <v>92</v>
      </c>
      <c r="B41">
        <v>0</v>
      </c>
      <c r="C41" t="s">
        <v>39</v>
      </c>
      <c r="E41" t="s">
        <v>7</v>
      </c>
      <c r="F41" t="s">
        <v>40</v>
      </c>
      <c r="G41" s="22" t="s">
        <v>41</v>
      </c>
      <c r="I41" t="s">
        <v>69</v>
      </c>
      <c r="O41" t="s">
        <v>388</v>
      </c>
      <c r="P41" t="s">
        <v>377</v>
      </c>
      <c r="Q41" t="s">
        <v>54</v>
      </c>
    </row>
    <row r="42" spans="1:17" x14ac:dyDescent="0.2">
      <c r="A42" t="s">
        <v>80</v>
      </c>
      <c r="B42">
        <v>0</v>
      </c>
      <c r="C42" t="s">
        <v>39</v>
      </c>
      <c r="E42" t="s">
        <v>7</v>
      </c>
      <c r="F42" t="s">
        <v>40</v>
      </c>
      <c r="G42" s="22" t="s">
        <v>41</v>
      </c>
      <c r="I42" t="s">
        <v>69</v>
      </c>
      <c r="N42" t="s">
        <v>81</v>
      </c>
      <c r="O42" t="s">
        <v>388</v>
      </c>
      <c r="P42" t="s">
        <v>377</v>
      </c>
      <c r="Q42" t="s">
        <v>54</v>
      </c>
    </row>
    <row r="43" spans="1:17" x14ac:dyDescent="0.2">
      <c r="A43" t="s">
        <v>218</v>
      </c>
      <c r="B43">
        <v>0</v>
      </c>
      <c r="C43" t="s">
        <v>39</v>
      </c>
      <c r="E43" t="s">
        <v>7</v>
      </c>
      <c r="F43" t="s">
        <v>40</v>
      </c>
      <c r="G43" s="22" t="s">
        <v>41</v>
      </c>
      <c r="I43" t="s">
        <v>69</v>
      </c>
      <c r="N43" t="s">
        <v>219</v>
      </c>
      <c r="O43" t="s">
        <v>388</v>
      </c>
      <c r="P43" t="s">
        <v>377</v>
      </c>
      <c r="Q43" t="s">
        <v>54</v>
      </c>
    </row>
    <row r="44" spans="1:17" x14ac:dyDescent="0.2">
      <c r="A44" t="s">
        <v>243</v>
      </c>
      <c r="B44">
        <v>0</v>
      </c>
      <c r="C44" t="s">
        <v>39</v>
      </c>
      <c r="E44" t="s">
        <v>7</v>
      </c>
      <c r="F44" t="s">
        <v>40</v>
      </c>
      <c r="G44" s="22" t="s">
        <v>41</v>
      </c>
      <c r="I44" t="s">
        <v>69</v>
      </c>
      <c r="N44" t="s">
        <v>244</v>
      </c>
      <c r="O44" t="s">
        <v>388</v>
      </c>
      <c r="P44" t="s">
        <v>377</v>
      </c>
      <c r="Q44" t="s">
        <v>54</v>
      </c>
    </row>
    <row r="45" spans="1:17" x14ac:dyDescent="0.2">
      <c r="A45" t="s">
        <v>85</v>
      </c>
      <c r="B45">
        <v>0</v>
      </c>
      <c r="C45" t="s">
        <v>39</v>
      </c>
      <c r="E45" t="s">
        <v>7</v>
      </c>
      <c r="F45" t="s">
        <v>40</v>
      </c>
      <c r="G45" s="22" t="s">
        <v>41</v>
      </c>
      <c r="I45" t="s">
        <v>69</v>
      </c>
      <c r="N45" t="s">
        <v>86</v>
      </c>
      <c r="O45" t="s">
        <v>388</v>
      </c>
      <c r="P45" t="s">
        <v>377</v>
      </c>
      <c r="Q45" t="s">
        <v>54</v>
      </c>
    </row>
    <row r="46" spans="1:17" x14ac:dyDescent="0.2">
      <c r="A46" t="s">
        <v>99</v>
      </c>
      <c r="B46">
        <v>0</v>
      </c>
      <c r="C46" t="s">
        <v>39</v>
      </c>
      <c r="E46" t="s">
        <v>48</v>
      </c>
      <c r="F46" t="s">
        <v>40</v>
      </c>
      <c r="G46" s="22" t="s">
        <v>41</v>
      </c>
      <c r="I46" t="s">
        <v>112</v>
      </c>
      <c r="N46" t="s">
        <v>101</v>
      </c>
      <c r="O46" t="s">
        <v>388</v>
      </c>
      <c r="P46" t="s">
        <v>377</v>
      </c>
      <c r="Q46" t="s">
        <v>54</v>
      </c>
    </row>
    <row r="47" spans="1:17" x14ac:dyDescent="0.2">
      <c r="A47" t="s">
        <v>245</v>
      </c>
      <c r="B47">
        <v>0</v>
      </c>
      <c r="C47" t="s">
        <v>39</v>
      </c>
      <c r="E47" t="s">
        <v>28</v>
      </c>
      <c r="F47" t="s">
        <v>40</v>
      </c>
      <c r="G47" s="22" t="s">
        <v>41</v>
      </c>
      <c r="I47" t="s">
        <v>246</v>
      </c>
      <c r="O47" t="s">
        <v>388</v>
      </c>
      <c r="P47" t="s">
        <v>377</v>
      </c>
      <c r="Q47" t="s">
        <v>54</v>
      </c>
    </row>
    <row r="48" spans="1:17" x14ac:dyDescent="0.2">
      <c r="A48" t="s">
        <v>42</v>
      </c>
      <c r="B48">
        <v>0</v>
      </c>
      <c r="C48" t="s">
        <v>39</v>
      </c>
      <c r="E48" t="s">
        <v>7</v>
      </c>
      <c r="F48" t="s">
        <v>40</v>
      </c>
      <c r="G48" s="22" t="s">
        <v>41</v>
      </c>
      <c r="I48" t="s">
        <v>69</v>
      </c>
      <c r="N48" t="s">
        <v>76</v>
      </c>
      <c r="O48" t="s">
        <v>388</v>
      </c>
      <c r="P48" t="s">
        <v>377</v>
      </c>
      <c r="Q48" t="s">
        <v>54</v>
      </c>
    </row>
    <row r="49" spans="1:18" x14ac:dyDescent="0.2">
      <c r="A49" t="s">
        <v>38</v>
      </c>
      <c r="B49">
        <v>0</v>
      </c>
      <c r="C49" t="s">
        <v>39</v>
      </c>
      <c r="E49" t="s">
        <v>7</v>
      </c>
      <c r="F49" t="s">
        <v>40</v>
      </c>
      <c r="G49" s="22" t="s">
        <v>41</v>
      </c>
      <c r="I49" t="s">
        <v>69</v>
      </c>
      <c r="N49" t="s">
        <v>73</v>
      </c>
      <c r="O49" t="s">
        <v>388</v>
      </c>
      <c r="P49" t="s">
        <v>377</v>
      </c>
      <c r="Q49" t="s">
        <v>54</v>
      </c>
    </row>
    <row r="51" spans="1:18" ht="16" x14ac:dyDescent="0.2">
      <c r="A51" s="19" t="s">
        <v>1</v>
      </c>
      <c r="B51" s="20" t="s">
        <v>378</v>
      </c>
      <c r="C51" s="21"/>
      <c r="D51" s="21"/>
      <c r="E51" s="21"/>
      <c r="F51" s="21"/>
      <c r="G51" s="21"/>
      <c r="H51" s="21"/>
    </row>
    <row r="52" spans="1:18" x14ac:dyDescent="0.2">
      <c r="A52" s="22" t="s">
        <v>2</v>
      </c>
      <c r="B52" s="22">
        <v>1</v>
      </c>
      <c r="C52" s="21"/>
      <c r="D52" s="21"/>
      <c r="E52" s="21"/>
      <c r="F52" s="21"/>
      <c r="G52" s="21"/>
      <c r="H52" s="21"/>
    </row>
    <row r="53" spans="1:18" x14ac:dyDescent="0.2">
      <c r="A53" s="22" t="s">
        <v>3</v>
      </c>
      <c r="B53" s="22" t="s">
        <v>4</v>
      </c>
      <c r="C53" s="21"/>
      <c r="D53" s="21"/>
      <c r="E53" s="21"/>
      <c r="F53" s="21"/>
      <c r="G53" s="21"/>
      <c r="H53" s="21"/>
    </row>
    <row r="54" spans="1:18" x14ac:dyDescent="0.2">
      <c r="A54" s="22" t="s">
        <v>5</v>
      </c>
      <c r="B54" s="22" t="s">
        <v>379</v>
      </c>
      <c r="C54" s="21"/>
      <c r="D54" s="21"/>
      <c r="E54" s="21"/>
      <c r="F54" s="21"/>
      <c r="G54" s="21"/>
      <c r="H54" s="21"/>
    </row>
    <row r="55" spans="1:18" x14ac:dyDescent="0.2">
      <c r="A55" s="22" t="s">
        <v>6</v>
      </c>
      <c r="B55" s="22" t="s">
        <v>7</v>
      </c>
      <c r="C55" s="21"/>
      <c r="D55" s="21"/>
      <c r="E55" s="21"/>
      <c r="F55" s="21"/>
      <c r="G55" s="21"/>
      <c r="H55" s="21"/>
    </row>
    <row r="56" spans="1:18" x14ac:dyDescent="0.2">
      <c r="A56" s="22" t="s">
        <v>15</v>
      </c>
      <c r="B56" s="22" t="s">
        <v>390</v>
      </c>
      <c r="C56" s="21"/>
      <c r="D56" s="21"/>
      <c r="E56" s="21"/>
      <c r="F56" s="21"/>
      <c r="G56" s="21"/>
      <c r="H56" s="21"/>
    </row>
    <row r="57" spans="1:18" x14ac:dyDescent="0.2">
      <c r="A57" s="22" t="s">
        <v>8</v>
      </c>
      <c r="B57" s="22" t="s">
        <v>382</v>
      </c>
      <c r="C57" s="21"/>
      <c r="D57" s="21"/>
      <c r="E57" s="21"/>
      <c r="F57" s="21"/>
      <c r="G57" s="21"/>
      <c r="H57" s="21"/>
    </row>
    <row r="58" spans="1:18" ht="16" x14ac:dyDescent="0.2">
      <c r="A58" s="19" t="s">
        <v>9</v>
      </c>
      <c r="B58" s="22"/>
      <c r="C58" s="21"/>
      <c r="D58" s="21"/>
      <c r="E58" s="21"/>
      <c r="F58" s="21"/>
      <c r="G58" s="21"/>
      <c r="H58" s="21"/>
    </row>
    <row r="59" spans="1:18" x14ac:dyDescent="0.2">
      <c r="A59" s="23" t="s">
        <v>10</v>
      </c>
      <c r="B59" s="23" t="s">
        <v>11</v>
      </c>
      <c r="C59" s="23" t="s">
        <v>12</v>
      </c>
      <c r="D59" s="23" t="s">
        <v>3</v>
      </c>
      <c r="E59" s="23" t="s">
        <v>6</v>
      </c>
      <c r="F59" s="23" t="s">
        <v>13</v>
      </c>
      <c r="G59" s="23" t="s">
        <v>14</v>
      </c>
      <c r="H59" s="23" t="s">
        <v>5</v>
      </c>
      <c r="I59" s="23" t="s">
        <v>15</v>
      </c>
      <c r="J59" s="20" t="s">
        <v>63</v>
      </c>
      <c r="K59" s="20" t="s">
        <v>66</v>
      </c>
      <c r="L59" s="20" t="s">
        <v>64</v>
      </c>
      <c r="M59" s="20" t="s">
        <v>65</v>
      </c>
      <c r="N59" s="20" t="s">
        <v>62</v>
      </c>
      <c r="O59" s="20" t="s">
        <v>385</v>
      </c>
      <c r="P59" s="20" t="s">
        <v>386</v>
      </c>
      <c r="Q59" s="20" t="s">
        <v>387</v>
      </c>
      <c r="R59" s="20" t="s">
        <v>477</v>
      </c>
    </row>
    <row r="60" spans="1:18" x14ac:dyDescent="0.2">
      <c r="A60" s="24" t="str">
        <f>B51</f>
        <v>steel production, blast furnace-basic oxygen furnace, unalloyed</v>
      </c>
      <c r="B60" s="22">
        <v>1</v>
      </c>
      <c r="C60" s="22" t="s">
        <v>311</v>
      </c>
      <c r="D60" s="22" t="s">
        <v>4</v>
      </c>
      <c r="E60" s="22" t="s">
        <v>7</v>
      </c>
      <c r="F60" s="22"/>
      <c r="G60" s="22" t="s">
        <v>16</v>
      </c>
      <c r="H60" s="22" t="str">
        <f>B54</f>
        <v>steel, unalloyed</v>
      </c>
    </row>
    <row r="61" spans="1:18" x14ac:dyDescent="0.2">
      <c r="A61" t="s">
        <v>226</v>
      </c>
      <c r="B61">
        <v>0</v>
      </c>
      <c r="C61" t="s">
        <v>270</v>
      </c>
      <c r="D61" t="s">
        <v>54</v>
      </c>
      <c r="E61" t="s">
        <v>7</v>
      </c>
      <c r="G61" s="22" t="s">
        <v>18</v>
      </c>
      <c r="H61" t="s">
        <v>225</v>
      </c>
      <c r="I61" t="s">
        <v>228</v>
      </c>
      <c r="O61" t="s">
        <v>391</v>
      </c>
      <c r="P61" t="s">
        <v>392</v>
      </c>
      <c r="Q61" t="s">
        <v>54</v>
      </c>
    </row>
    <row r="62" spans="1:18" x14ac:dyDescent="0.2">
      <c r="A62" t="s">
        <v>230</v>
      </c>
      <c r="B62">
        <f>-0.1048976-0.0003008</f>
        <v>-0.1051984</v>
      </c>
      <c r="C62" t="s">
        <v>270</v>
      </c>
      <c r="D62" t="s">
        <v>54</v>
      </c>
      <c r="E62" t="s">
        <v>7</v>
      </c>
      <c r="G62" s="22" t="s">
        <v>18</v>
      </c>
      <c r="H62" t="s">
        <v>229</v>
      </c>
      <c r="I62" t="s">
        <v>383</v>
      </c>
      <c r="J62">
        <v>2</v>
      </c>
      <c r="K62" t="s">
        <v>227</v>
      </c>
      <c r="L62">
        <v>-2.25477064277392</v>
      </c>
      <c r="M62">
        <v>6.6520673478250303E-2</v>
      </c>
      <c r="R62" t="b">
        <v>1</v>
      </c>
    </row>
    <row r="63" spans="1:18" x14ac:dyDescent="0.2">
      <c r="A63" t="s">
        <v>232</v>
      </c>
      <c r="B63">
        <v>0</v>
      </c>
      <c r="C63" t="s">
        <v>270</v>
      </c>
      <c r="D63" t="s">
        <v>54</v>
      </c>
      <c r="E63" t="s">
        <v>7</v>
      </c>
      <c r="G63" s="22" t="s">
        <v>18</v>
      </c>
      <c r="H63" t="s">
        <v>231</v>
      </c>
      <c r="I63" t="s">
        <v>228</v>
      </c>
      <c r="O63" t="s">
        <v>391</v>
      </c>
      <c r="P63" t="s">
        <v>379</v>
      </c>
      <c r="Q63" t="s">
        <v>54</v>
      </c>
    </row>
    <row r="64" spans="1:18" x14ac:dyDescent="0.2">
      <c r="A64" t="s">
        <v>234</v>
      </c>
      <c r="B64">
        <v>0</v>
      </c>
      <c r="C64" t="s">
        <v>270</v>
      </c>
      <c r="D64" t="s">
        <v>4</v>
      </c>
      <c r="E64" t="s">
        <v>6</v>
      </c>
      <c r="G64" s="22" t="s">
        <v>18</v>
      </c>
      <c r="H64" t="s">
        <v>233</v>
      </c>
      <c r="I64" t="s">
        <v>112</v>
      </c>
      <c r="O64" t="s">
        <v>391</v>
      </c>
      <c r="P64" t="s">
        <v>379</v>
      </c>
      <c r="Q64" t="s">
        <v>54</v>
      </c>
    </row>
    <row r="65" spans="1:17" x14ac:dyDescent="0.2">
      <c r="A65" t="s">
        <v>27</v>
      </c>
      <c r="B65">
        <v>0</v>
      </c>
      <c r="C65" t="s">
        <v>270</v>
      </c>
      <c r="D65" t="s">
        <v>4</v>
      </c>
      <c r="E65" t="s">
        <v>28</v>
      </c>
      <c r="G65" s="22" t="s">
        <v>18</v>
      </c>
      <c r="H65" t="s">
        <v>29</v>
      </c>
      <c r="I65" t="s">
        <v>69</v>
      </c>
      <c r="O65" t="s">
        <v>391</v>
      </c>
      <c r="P65" t="s">
        <v>379</v>
      </c>
      <c r="Q65" t="s">
        <v>54</v>
      </c>
    </row>
    <row r="66" spans="1:17" x14ac:dyDescent="0.2">
      <c r="A66" t="s">
        <v>236</v>
      </c>
      <c r="B66">
        <v>0</v>
      </c>
      <c r="C66" t="s">
        <v>270</v>
      </c>
      <c r="D66" t="s">
        <v>54</v>
      </c>
      <c r="E66" t="s">
        <v>48</v>
      </c>
      <c r="G66" s="22" t="s">
        <v>18</v>
      </c>
      <c r="H66" t="s">
        <v>235</v>
      </c>
      <c r="I66" t="s">
        <v>69</v>
      </c>
      <c r="O66" t="s">
        <v>391</v>
      </c>
      <c r="P66" t="s">
        <v>379</v>
      </c>
      <c r="Q66" t="s">
        <v>54</v>
      </c>
    </row>
    <row r="67" spans="1:17" x14ac:dyDescent="0.2">
      <c r="A67" t="s">
        <v>238</v>
      </c>
      <c r="B67">
        <v>0</v>
      </c>
      <c r="C67" t="s">
        <v>270</v>
      </c>
      <c r="D67" t="s">
        <v>54</v>
      </c>
      <c r="E67" t="s">
        <v>7</v>
      </c>
      <c r="G67" s="22" t="s">
        <v>18</v>
      </c>
      <c r="H67" t="s">
        <v>237</v>
      </c>
      <c r="I67" t="s">
        <v>69</v>
      </c>
      <c r="O67" t="s">
        <v>391</v>
      </c>
      <c r="P67" t="s">
        <v>379</v>
      </c>
      <c r="Q67" t="s">
        <v>54</v>
      </c>
    </row>
    <row r="68" spans="1:17" x14ac:dyDescent="0.2">
      <c r="A68" t="s">
        <v>21</v>
      </c>
      <c r="B68">
        <v>0</v>
      </c>
      <c r="C68" t="s">
        <v>270</v>
      </c>
      <c r="D68" t="s">
        <v>54</v>
      </c>
      <c r="E68" t="s">
        <v>22</v>
      </c>
      <c r="G68" s="22" t="s">
        <v>18</v>
      </c>
      <c r="H68" t="s">
        <v>23</v>
      </c>
      <c r="I68" t="s">
        <v>69</v>
      </c>
      <c r="O68" t="s">
        <v>391</v>
      </c>
      <c r="P68" t="s">
        <v>379</v>
      </c>
      <c r="Q68" t="s">
        <v>54</v>
      </c>
    </row>
    <row r="69" spans="1:17" x14ac:dyDescent="0.2">
      <c r="A69" t="s">
        <v>135</v>
      </c>
      <c r="B69">
        <v>0</v>
      </c>
      <c r="C69" t="s">
        <v>270</v>
      </c>
      <c r="D69" t="s">
        <v>4</v>
      </c>
      <c r="E69" t="s">
        <v>7</v>
      </c>
      <c r="G69" s="22" t="s">
        <v>18</v>
      </c>
      <c r="H69" t="s">
        <v>138</v>
      </c>
      <c r="I69" t="s">
        <v>112</v>
      </c>
      <c r="O69" t="s">
        <v>391</v>
      </c>
      <c r="P69" t="s">
        <v>379</v>
      </c>
      <c r="Q69" t="s">
        <v>54</v>
      </c>
    </row>
    <row r="70" spans="1:17" x14ac:dyDescent="0.2">
      <c r="A70" t="s">
        <v>119</v>
      </c>
      <c r="B70">
        <v>0</v>
      </c>
      <c r="C70" t="s">
        <v>270</v>
      </c>
      <c r="D70" t="s">
        <v>120</v>
      </c>
      <c r="E70" t="s">
        <v>7</v>
      </c>
      <c r="G70" s="22" t="s">
        <v>18</v>
      </c>
      <c r="H70" t="s">
        <v>122</v>
      </c>
      <c r="I70" t="s">
        <v>121</v>
      </c>
      <c r="O70" t="s">
        <v>391</v>
      </c>
      <c r="P70" t="s">
        <v>379</v>
      </c>
      <c r="Q70" t="s">
        <v>54</v>
      </c>
    </row>
    <row r="71" spans="1:17" x14ac:dyDescent="0.2">
      <c r="A71" t="s">
        <v>30</v>
      </c>
      <c r="B71">
        <v>0</v>
      </c>
      <c r="C71" t="s">
        <v>270</v>
      </c>
      <c r="D71" t="s">
        <v>4</v>
      </c>
      <c r="E71" t="s">
        <v>7</v>
      </c>
      <c r="G71" s="22" t="s">
        <v>18</v>
      </c>
      <c r="H71" t="s">
        <v>31</v>
      </c>
      <c r="I71" t="s">
        <v>69</v>
      </c>
      <c r="O71" t="s">
        <v>391</v>
      </c>
      <c r="P71" t="s">
        <v>379</v>
      </c>
      <c r="Q71" t="s">
        <v>54</v>
      </c>
    </row>
    <row r="72" spans="1:17" x14ac:dyDescent="0.2">
      <c r="A72" t="s">
        <v>240</v>
      </c>
      <c r="B72">
        <v>0</v>
      </c>
      <c r="C72" t="s">
        <v>270</v>
      </c>
      <c r="D72" t="s">
        <v>54</v>
      </c>
      <c r="E72" t="s">
        <v>7</v>
      </c>
      <c r="G72" s="22" t="s">
        <v>18</v>
      </c>
      <c r="H72" t="s">
        <v>239</v>
      </c>
      <c r="I72" t="s">
        <v>241</v>
      </c>
      <c r="O72" t="s">
        <v>391</v>
      </c>
      <c r="P72" t="s">
        <v>379</v>
      </c>
      <c r="Q72" t="s">
        <v>54</v>
      </c>
    </row>
    <row r="73" spans="1:17" x14ac:dyDescent="0.2">
      <c r="A73" t="s">
        <v>47</v>
      </c>
      <c r="B73">
        <v>0</v>
      </c>
      <c r="C73" t="s">
        <v>270</v>
      </c>
      <c r="D73" t="s">
        <v>129</v>
      </c>
      <c r="E73" t="s">
        <v>48</v>
      </c>
      <c r="G73" s="22" t="s">
        <v>18</v>
      </c>
      <c r="H73" t="s">
        <v>49</v>
      </c>
      <c r="I73" t="s">
        <v>69</v>
      </c>
      <c r="O73" t="s">
        <v>391</v>
      </c>
      <c r="P73" t="s">
        <v>379</v>
      </c>
      <c r="Q73" t="s">
        <v>54</v>
      </c>
    </row>
    <row r="74" spans="1:17" x14ac:dyDescent="0.2">
      <c r="A74" t="s">
        <v>123</v>
      </c>
      <c r="B74">
        <v>0</v>
      </c>
      <c r="C74" t="s">
        <v>270</v>
      </c>
      <c r="D74" t="s">
        <v>120</v>
      </c>
      <c r="E74" t="s">
        <v>48</v>
      </c>
      <c r="G74" s="22" t="s">
        <v>18</v>
      </c>
      <c r="H74" t="s">
        <v>49</v>
      </c>
      <c r="I74" t="s">
        <v>69</v>
      </c>
      <c r="O74" t="s">
        <v>391</v>
      </c>
      <c r="P74" t="s">
        <v>379</v>
      </c>
      <c r="Q74" t="s">
        <v>54</v>
      </c>
    </row>
    <row r="75" spans="1:17" x14ac:dyDescent="0.2">
      <c r="A75" t="s">
        <v>24</v>
      </c>
      <c r="B75">
        <v>0</v>
      </c>
      <c r="C75" t="s">
        <v>270</v>
      </c>
      <c r="D75" t="s">
        <v>54</v>
      </c>
      <c r="E75" t="s">
        <v>7</v>
      </c>
      <c r="G75" s="22" t="s">
        <v>18</v>
      </c>
      <c r="H75" t="s">
        <v>26</v>
      </c>
      <c r="I75" t="s">
        <v>69</v>
      </c>
      <c r="O75" t="s">
        <v>391</v>
      </c>
      <c r="P75" t="s">
        <v>379</v>
      </c>
      <c r="Q75" t="s">
        <v>54</v>
      </c>
    </row>
    <row r="76" spans="1:17" x14ac:dyDescent="0.2">
      <c r="A76" t="s">
        <v>397</v>
      </c>
      <c r="B76">
        <f>0.86462087+0.23211055</f>
        <v>1.09673142</v>
      </c>
      <c r="C76" t="s">
        <v>270</v>
      </c>
      <c r="D76" t="s">
        <v>54</v>
      </c>
      <c r="E76" t="s">
        <v>7</v>
      </c>
      <c r="G76" s="22" t="s">
        <v>18</v>
      </c>
      <c r="H76" t="s">
        <v>242</v>
      </c>
      <c r="I76" t="s">
        <v>393</v>
      </c>
      <c r="J76">
        <v>2</v>
      </c>
      <c r="K76" t="s">
        <v>214</v>
      </c>
      <c r="L76">
        <v>-0.14546416871006601</v>
      </c>
      <c r="M76">
        <v>5.8309518948453001E-2</v>
      </c>
    </row>
    <row r="77" spans="1:17" x14ac:dyDescent="0.2">
      <c r="A77" t="s">
        <v>127</v>
      </c>
      <c r="B77">
        <v>0</v>
      </c>
      <c r="C77" t="s">
        <v>270</v>
      </c>
      <c r="D77" t="s">
        <v>120</v>
      </c>
      <c r="E77" t="s">
        <v>7</v>
      </c>
      <c r="G77" s="22" t="s">
        <v>18</v>
      </c>
      <c r="H77" t="s">
        <v>128</v>
      </c>
      <c r="I77" t="s">
        <v>69</v>
      </c>
      <c r="O77" t="s">
        <v>391</v>
      </c>
      <c r="P77" t="s">
        <v>379</v>
      </c>
      <c r="Q77" t="s">
        <v>54</v>
      </c>
    </row>
    <row r="78" spans="1:17" x14ac:dyDescent="0.2">
      <c r="A78" t="s">
        <v>212</v>
      </c>
      <c r="B78">
        <v>0</v>
      </c>
      <c r="C78" t="s">
        <v>270</v>
      </c>
      <c r="D78" t="s">
        <v>129</v>
      </c>
      <c r="E78" t="s">
        <v>48</v>
      </c>
      <c r="G78" s="22" t="s">
        <v>18</v>
      </c>
      <c r="H78" t="s">
        <v>211</v>
      </c>
      <c r="I78" t="s">
        <v>69</v>
      </c>
      <c r="O78" t="s">
        <v>391</v>
      </c>
      <c r="P78" t="s">
        <v>379</v>
      </c>
      <c r="Q78" t="s">
        <v>54</v>
      </c>
    </row>
    <row r="79" spans="1:17" x14ac:dyDescent="0.2">
      <c r="A79" t="s">
        <v>212</v>
      </c>
      <c r="B79">
        <v>0</v>
      </c>
      <c r="C79" t="s">
        <v>270</v>
      </c>
      <c r="D79" t="s">
        <v>120</v>
      </c>
      <c r="E79" t="s">
        <v>48</v>
      </c>
      <c r="G79" s="22" t="s">
        <v>18</v>
      </c>
      <c r="H79" t="s">
        <v>211</v>
      </c>
      <c r="I79" t="s">
        <v>69</v>
      </c>
      <c r="O79" t="s">
        <v>391</v>
      </c>
      <c r="P79" t="s">
        <v>379</v>
      </c>
      <c r="Q79" t="s">
        <v>54</v>
      </c>
    </row>
    <row r="80" spans="1:17" x14ac:dyDescent="0.2">
      <c r="A80" t="s">
        <v>38</v>
      </c>
      <c r="B80">
        <v>0</v>
      </c>
      <c r="C80" t="s">
        <v>39</v>
      </c>
      <c r="E80" t="s">
        <v>7</v>
      </c>
      <c r="F80" t="s">
        <v>40</v>
      </c>
      <c r="G80" s="22" t="s">
        <v>41</v>
      </c>
      <c r="I80" t="s">
        <v>69</v>
      </c>
      <c r="N80" t="s">
        <v>73</v>
      </c>
      <c r="O80" t="s">
        <v>391</v>
      </c>
      <c r="P80" t="s">
        <v>379</v>
      </c>
      <c r="Q80" t="s">
        <v>54</v>
      </c>
    </row>
    <row r="81" spans="1:17" x14ac:dyDescent="0.2">
      <c r="A81" t="s">
        <v>42</v>
      </c>
      <c r="B81">
        <v>0</v>
      </c>
      <c r="C81" t="s">
        <v>39</v>
      </c>
      <c r="E81" t="s">
        <v>7</v>
      </c>
      <c r="F81" t="s">
        <v>40</v>
      </c>
      <c r="G81" s="22" t="s">
        <v>41</v>
      </c>
      <c r="I81" t="s">
        <v>69</v>
      </c>
      <c r="N81" t="s">
        <v>76</v>
      </c>
      <c r="O81" t="s">
        <v>391</v>
      </c>
      <c r="P81" t="s">
        <v>379</v>
      </c>
      <c r="Q81" t="s">
        <v>54</v>
      </c>
    </row>
    <row r="82" spans="1:17" x14ac:dyDescent="0.2">
      <c r="A82" t="s">
        <v>77</v>
      </c>
      <c r="B82">
        <v>0</v>
      </c>
      <c r="C82" t="s">
        <v>39</v>
      </c>
      <c r="E82" t="s">
        <v>7</v>
      </c>
      <c r="F82" t="s">
        <v>40</v>
      </c>
      <c r="G82" s="22" t="s">
        <v>41</v>
      </c>
      <c r="I82" t="s">
        <v>69</v>
      </c>
      <c r="N82" t="s">
        <v>78</v>
      </c>
      <c r="O82" t="s">
        <v>391</v>
      </c>
      <c r="P82" t="s">
        <v>379</v>
      </c>
      <c r="Q82" t="s">
        <v>54</v>
      </c>
    </row>
    <row r="83" spans="1:17" x14ac:dyDescent="0.2">
      <c r="A83" t="s">
        <v>476</v>
      </c>
      <c r="B83">
        <v>0</v>
      </c>
      <c r="C83" t="s">
        <v>39</v>
      </c>
      <c r="E83" t="s">
        <v>7</v>
      </c>
      <c r="F83" t="s">
        <v>40</v>
      </c>
      <c r="G83" s="22" t="s">
        <v>41</v>
      </c>
      <c r="I83" t="s">
        <v>69</v>
      </c>
      <c r="N83" t="s">
        <v>79</v>
      </c>
      <c r="O83" t="s">
        <v>391</v>
      </c>
      <c r="P83" t="s">
        <v>379</v>
      </c>
      <c r="Q83" t="s">
        <v>54</v>
      </c>
    </row>
    <row r="84" spans="1:17" x14ac:dyDescent="0.2">
      <c r="A84" t="s">
        <v>80</v>
      </c>
      <c r="B84">
        <v>0</v>
      </c>
      <c r="C84" t="s">
        <v>39</v>
      </c>
      <c r="E84" t="s">
        <v>7</v>
      </c>
      <c r="F84" t="s">
        <v>40</v>
      </c>
      <c r="G84" s="22" t="s">
        <v>41</v>
      </c>
      <c r="I84" t="s">
        <v>69</v>
      </c>
      <c r="N84" t="s">
        <v>81</v>
      </c>
      <c r="O84" t="s">
        <v>391</v>
      </c>
      <c r="P84" t="s">
        <v>379</v>
      </c>
      <c r="Q84" t="s">
        <v>54</v>
      </c>
    </row>
    <row r="85" spans="1:17" x14ac:dyDescent="0.2">
      <c r="A85" t="s">
        <v>245</v>
      </c>
      <c r="B85">
        <v>0</v>
      </c>
      <c r="C85" t="s">
        <v>39</v>
      </c>
      <c r="E85" t="s">
        <v>28</v>
      </c>
      <c r="F85" t="s">
        <v>40</v>
      </c>
      <c r="G85" s="22" t="s">
        <v>41</v>
      </c>
      <c r="I85" t="s">
        <v>246</v>
      </c>
      <c r="O85" t="s">
        <v>391</v>
      </c>
      <c r="P85" t="s">
        <v>379</v>
      </c>
      <c r="Q85" t="s">
        <v>54</v>
      </c>
    </row>
    <row r="86" spans="1:17" x14ac:dyDescent="0.2">
      <c r="A86" t="s">
        <v>243</v>
      </c>
      <c r="B86">
        <v>0</v>
      </c>
      <c r="C86" t="s">
        <v>39</v>
      </c>
      <c r="E86" t="s">
        <v>7</v>
      </c>
      <c r="F86" t="s">
        <v>40</v>
      </c>
      <c r="G86" s="22" t="s">
        <v>41</v>
      </c>
      <c r="I86" t="s">
        <v>69</v>
      </c>
      <c r="N86" t="s">
        <v>244</v>
      </c>
      <c r="O86" t="s">
        <v>391</v>
      </c>
      <c r="P86" t="s">
        <v>379</v>
      </c>
      <c r="Q86" t="s">
        <v>54</v>
      </c>
    </row>
    <row r="87" spans="1:17" x14ac:dyDescent="0.2">
      <c r="A87" t="s">
        <v>85</v>
      </c>
      <c r="B87">
        <v>0</v>
      </c>
      <c r="C87" t="s">
        <v>39</v>
      </c>
      <c r="E87" t="s">
        <v>7</v>
      </c>
      <c r="F87" t="s">
        <v>40</v>
      </c>
      <c r="G87" s="22" t="s">
        <v>41</v>
      </c>
      <c r="I87" t="s">
        <v>69</v>
      </c>
      <c r="N87" t="s">
        <v>86</v>
      </c>
      <c r="O87" t="s">
        <v>391</v>
      </c>
      <c r="P87" t="s">
        <v>379</v>
      </c>
      <c r="Q87" t="s">
        <v>54</v>
      </c>
    </row>
    <row r="88" spans="1:17" x14ac:dyDescent="0.2">
      <c r="A88" t="s">
        <v>218</v>
      </c>
      <c r="B88">
        <v>0</v>
      </c>
      <c r="C88" t="s">
        <v>39</v>
      </c>
      <c r="E88" t="s">
        <v>7</v>
      </c>
      <c r="F88" t="s">
        <v>40</v>
      </c>
      <c r="G88" s="22" t="s">
        <v>41</v>
      </c>
      <c r="I88" t="s">
        <v>69</v>
      </c>
      <c r="N88" t="s">
        <v>219</v>
      </c>
      <c r="O88" t="s">
        <v>391</v>
      </c>
      <c r="P88" t="s">
        <v>379</v>
      </c>
      <c r="Q88" t="s">
        <v>54</v>
      </c>
    </row>
    <row r="89" spans="1:17" x14ac:dyDescent="0.2">
      <c r="A89" t="s">
        <v>44</v>
      </c>
      <c r="B89">
        <v>0</v>
      </c>
      <c r="C89" t="s">
        <v>39</v>
      </c>
      <c r="E89" t="s">
        <v>7</v>
      </c>
      <c r="F89" t="s">
        <v>40</v>
      </c>
      <c r="G89" s="22" t="s">
        <v>41</v>
      </c>
      <c r="I89" t="s">
        <v>69</v>
      </c>
      <c r="N89" t="s">
        <v>90</v>
      </c>
      <c r="O89" t="s">
        <v>391</v>
      </c>
      <c r="P89" t="s">
        <v>379</v>
      </c>
      <c r="Q89" t="s">
        <v>54</v>
      </c>
    </row>
    <row r="90" spans="1:17" x14ac:dyDescent="0.2">
      <c r="A90" t="s">
        <v>91</v>
      </c>
      <c r="B90">
        <v>0</v>
      </c>
      <c r="C90" t="s">
        <v>39</v>
      </c>
      <c r="E90" t="s">
        <v>7</v>
      </c>
      <c r="F90" t="s">
        <v>40</v>
      </c>
      <c r="G90" s="22" t="s">
        <v>41</v>
      </c>
      <c r="I90" t="s">
        <v>69</v>
      </c>
      <c r="O90" t="s">
        <v>391</v>
      </c>
      <c r="P90" t="s">
        <v>379</v>
      </c>
      <c r="Q90" t="s">
        <v>54</v>
      </c>
    </row>
    <row r="91" spans="1:17" x14ac:dyDescent="0.2">
      <c r="A91" t="s">
        <v>92</v>
      </c>
      <c r="B91">
        <v>0</v>
      </c>
      <c r="C91" t="s">
        <v>39</v>
      </c>
      <c r="E91" t="s">
        <v>7</v>
      </c>
      <c r="F91" t="s">
        <v>40</v>
      </c>
      <c r="G91" s="22" t="s">
        <v>41</v>
      </c>
      <c r="I91" t="s">
        <v>69</v>
      </c>
      <c r="O91" t="s">
        <v>391</v>
      </c>
      <c r="P91" t="s">
        <v>379</v>
      </c>
      <c r="Q91" t="s">
        <v>54</v>
      </c>
    </row>
    <row r="92" spans="1:17" x14ac:dyDescent="0.2">
      <c r="A92" t="s">
        <v>99</v>
      </c>
      <c r="B92">
        <v>0</v>
      </c>
      <c r="C92" t="s">
        <v>39</v>
      </c>
      <c r="E92" t="s">
        <v>48</v>
      </c>
      <c r="F92" t="s">
        <v>40</v>
      </c>
      <c r="G92" s="22" t="s">
        <v>41</v>
      </c>
      <c r="I92" t="s">
        <v>112</v>
      </c>
      <c r="N92" t="s">
        <v>101</v>
      </c>
      <c r="O92" t="s">
        <v>391</v>
      </c>
      <c r="P92" t="s">
        <v>379</v>
      </c>
      <c r="Q92" t="s">
        <v>54</v>
      </c>
    </row>
    <row r="93" spans="1:17" x14ac:dyDescent="0.2">
      <c r="A93" t="s">
        <v>103</v>
      </c>
      <c r="B93">
        <v>0</v>
      </c>
      <c r="C93" t="s">
        <v>39</v>
      </c>
      <c r="E93" t="s">
        <v>48</v>
      </c>
      <c r="F93" t="s">
        <v>104</v>
      </c>
      <c r="G93" s="22" t="s">
        <v>41</v>
      </c>
      <c r="I93" t="s">
        <v>69</v>
      </c>
      <c r="N93" t="s">
        <v>101</v>
      </c>
      <c r="O93" t="s">
        <v>391</v>
      </c>
      <c r="P93" t="s">
        <v>379</v>
      </c>
      <c r="Q93" t="s">
        <v>54</v>
      </c>
    </row>
    <row r="95" spans="1:17" x14ac:dyDescent="0.2">
      <c r="A95" s="20" t="s">
        <v>1</v>
      </c>
      <c r="B95" s="20" t="s">
        <v>380</v>
      </c>
      <c r="C95" s="25"/>
      <c r="D95" s="25"/>
      <c r="E95" s="25"/>
      <c r="F95" s="25"/>
      <c r="G95" s="25"/>
      <c r="H95" s="25"/>
      <c r="I95" s="25"/>
    </row>
    <row r="96" spans="1:17" x14ac:dyDescent="0.2">
      <c r="A96" t="s">
        <v>5</v>
      </c>
      <c r="B96" t="s">
        <v>381</v>
      </c>
      <c r="C96" s="25"/>
      <c r="D96" s="25"/>
      <c r="E96" s="25"/>
      <c r="F96" s="25"/>
      <c r="G96" s="25"/>
      <c r="H96" s="25"/>
      <c r="I96" s="25"/>
    </row>
    <row r="97" spans="1:12" x14ac:dyDescent="0.2">
      <c r="A97" t="s">
        <v>3</v>
      </c>
      <c r="B97" t="s">
        <v>4</v>
      </c>
      <c r="C97" s="25"/>
      <c r="D97" s="25"/>
      <c r="E97" s="25"/>
      <c r="F97" s="25"/>
      <c r="G97" s="25"/>
      <c r="H97" s="25"/>
      <c r="I97" s="25"/>
    </row>
    <row r="98" spans="1:12" x14ac:dyDescent="0.2">
      <c r="A98" t="s">
        <v>15</v>
      </c>
      <c r="B98" s="26" t="s">
        <v>394</v>
      </c>
      <c r="C98" s="25"/>
      <c r="D98" s="25"/>
      <c r="E98" s="25"/>
      <c r="F98" s="25"/>
      <c r="G98" s="25"/>
      <c r="H98" s="25"/>
      <c r="I98" s="25"/>
    </row>
    <row r="99" spans="1:12" x14ac:dyDescent="0.2">
      <c r="A99" s="22" t="s">
        <v>8</v>
      </c>
      <c r="B99" s="22" t="s">
        <v>382</v>
      </c>
      <c r="C99" s="21"/>
      <c r="D99" s="21"/>
      <c r="E99" s="21"/>
      <c r="F99" s="21"/>
      <c r="G99" s="21"/>
      <c r="H99" s="21"/>
    </row>
    <row r="100" spans="1:12" x14ac:dyDescent="0.2">
      <c r="A100" t="s">
        <v>2</v>
      </c>
      <c r="B100">
        <v>1</v>
      </c>
      <c r="C100" s="25"/>
      <c r="D100" s="25"/>
      <c r="E100" s="25"/>
      <c r="F100" s="25"/>
      <c r="G100" s="25"/>
      <c r="H100" s="25"/>
      <c r="I100" s="25"/>
    </row>
    <row r="101" spans="1:12" x14ac:dyDescent="0.2">
      <c r="A101" t="s">
        <v>6</v>
      </c>
      <c r="B101" t="s">
        <v>7</v>
      </c>
      <c r="C101" s="25"/>
      <c r="D101" s="25"/>
      <c r="E101" s="25"/>
      <c r="F101" s="25"/>
      <c r="G101" s="25"/>
      <c r="H101" s="25"/>
      <c r="I101" s="25"/>
    </row>
    <row r="102" spans="1:12" x14ac:dyDescent="0.2">
      <c r="A102" t="s">
        <v>9</v>
      </c>
      <c r="I102" s="25"/>
    </row>
    <row r="103" spans="1:12" x14ac:dyDescent="0.2">
      <c r="A103" s="20" t="s">
        <v>10</v>
      </c>
      <c r="B103" s="20" t="s">
        <v>11</v>
      </c>
      <c r="C103" s="20" t="s">
        <v>12</v>
      </c>
      <c r="D103" s="20" t="s">
        <v>3</v>
      </c>
      <c r="E103" s="20" t="s">
        <v>6</v>
      </c>
      <c r="F103" s="20" t="s">
        <v>13</v>
      </c>
      <c r="G103" s="20" t="s">
        <v>14</v>
      </c>
      <c r="H103" s="20" t="s">
        <v>5</v>
      </c>
      <c r="I103" s="20" t="s">
        <v>15</v>
      </c>
      <c r="J103" s="20" t="s">
        <v>385</v>
      </c>
      <c r="K103" s="20" t="s">
        <v>386</v>
      </c>
      <c r="L103" s="20" t="s">
        <v>387</v>
      </c>
    </row>
    <row r="104" spans="1:12" x14ac:dyDescent="0.2">
      <c r="A104" t="str">
        <f>B95</f>
        <v>alloys production, for low-alloyed steel</v>
      </c>
      <c r="B104">
        <v>1</v>
      </c>
      <c r="C104" s="22" t="s">
        <v>311</v>
      </c>
      <c r="D104" t="str">
        <f>B97</f>
        <v>GLO</v>
      </c>
      <c r="E104" t="str">
        <f>B101</f>
        <v>kilogram</v>
      </c>
      <c r="G104" t="s">
        <v>16</v>
      </c>
      <c r="H104" t="str">
        <f>B96</f>
        <v>alloys, for low-alloyed steel</v>
      </c>
      <c r="J104" s="27"/>
    </row>
    <row r="105" spans="1:12" x14ac:dyDescent="0.2">
      <c r="A105" t="s">
        <v>135</v>
      </c>
      <c r="B105">
        <v>0</v>
      </c>
      <c r="C105" t="s">
        <v>270</v>
      </c>
      <c r="D105" t="s">
        <v>4</v>
      </c>
      <c r="E105" t="s">
        <v>7</v>
      </c>
      <c r="G105" s="25" t="s">
        <v>18</v>
      </c>
      <c r="H105" t="s">
        <v>138</v>
      </c>
      <c r="I105" s="1" t="s">
        <v>395</v>
      </c>
      <c r="J105" t="s">
        <v>388</v>
      </c>
      <c r="K105" t="s">
        <v>377</v>
      </c>
      <c r="L105" t="s">
        <v>54</v>
      </c>
    </row>
    <row r="106" spans="1:12" x14ac:dyDescent="0.2">
      <c r="A106" t="s">
        <v>114</v>
      </c>
      <c r="B106">
        <v>0</v>
      </c>
      <c r="C106" t="s">
        <v>270</v>
      </c>
      <c r="D106" t="s">
        <v>4</v>
      </c>
      <c r="E106" t="s">
        <v>7</v>
      </c>
      <c r="G106" s="25" t="s">
        <v>18</v>
      </c>
      <c r="H106" t="s">
        <v>115</v>
      </c>
      <c r="I106" s="1" t="s">
        <v>295</v>
      </c>
      <c r="J106" t="s">
        <v>388</v>
      </c>
      <c r="K106" t="s">
        <v>377</v>
      </c>
      <c r="L106" t="s">
        <v>54</v>
      </c>
    </row>
    <row r="107" spans="1:12" x14ac:dyDescent="0.2">
      <c r="A107" t="s">
        <v>144</v>
      </c>
      <c r="B107">
        <v>0</v>
      </c>
      <c r="C107" t="s">
        <v>270</v>
      </c>
      <c r="D107" t="s">
        <v>4</v>
      </c>
      <c r="E107" t="s">
        <v>7</v>
      </c>
      <c r="G107" s="25" t="s">
        <v>18</v>
      </c>
      <c r="H107" t="s">
        <v>143</v>
      </c>
      <c r="I107" s="1" t="s">
        <v>296</v>
      </c>
      <c r="J107" t="s">
        <v>388</v>
      </c>
      <c r="K107" t="s">
        <v>377</v>
      </c>
      <c r="L107" t="s">
        <v>54</v>
      </c>
    </row>
  </sheetData>
  <autoFilter ref="A1:Q107" xr:uid="{AFAF21C3-016F-43C3-87A6-3C8A3FBB2FA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29AF-C665-4316-B7B0-6CC676F383B3}">
  <dimension ref="A1:R157"/>
  <sheetViews>
    <sheetView tabSelected="1" topLeftCell="M1" zoomScale="91" zoomScaleNormal="70" workbookViewId="0">
      <selection activeCell="R18" sqref="R18"/>
    </sheetView>
  </sheetViews>
  <sheetFormatPr baseColWidth="10" defaultColWidth="8.83203125" defaultRowHeight="15" x14ac:dyDescent="0.2"/>
  <cols>
    <col min="1" max="1" width="40.5" customWidth="1"/>
    <col min="2" max="2" width="48.1640625" customWidth="1"/>
    <col min="8" max="8" width="15.5" customWidth="1"/>
    <col min="9" max="9" width="19" customWidth="1"/>
  </cols>
  <sheetData>
    <row r="1" spans="1:17" ht="16" x14ac:dyDescent="0.2">
      <c r="A1" s="19" t="s">
        <v>1</v>
      </c>
      <c r="B1" s="19" t="s">
        <v>396</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242</v>
      </c>
      <c r="C4" s="21"/>
      <c r="D4" s="21"/>
      <c r="E4" s="21"/>
      <c r="F4" s="21"/>
      <c r="G4" s="21"/>
      <c r="H4" s="21"/>
    </row>
    <row r="5" spans="1:17" x14ac:dyDescent="0.2">
      <c r="A5" s="22" t="s">
        <v>6</v>
      </c>
      <c r="B5" s="22" t="s">
        <v>7</v>
      </c>
      <c r="C5" s="21"/>
      <c r="D5" s="21"/>
      <c r="E5" s="21"/>
      <c r="F5" s="21"/>
      <c r="G5" s="21"/>
      <c r="H5" s="21"/>
    </row>
    <row r="6" spans="1:17" x14ac:dyDescent="0.2">
      <c r="A6" s="22" t="s">
        <v>15</v>
      </c>
      <c r="B6" s="22" t="s">
        <v>400</v>
      </c>
      <c r="C6" s="21"/>
      <c r="D6" s="21"/>
      <c r="E6" s="21"/>
      <c r="F6" s="21"/>
      <c r="G6" s="21"/>
      <c r="H6" s="21"/>
    </row>
    <row r="7" spans="1:17" x14ac:dyDescent="0.2">
      <c r="A7" s="22" t="s">
        <v>8</v>
      </c>
      <c r="B7" s="22" t="s">
        <v>382</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x14ac:dyDescent="0.2">
      <c r="A10" s="24" t="str">
        <f>B1</f>
        <v>pig iron production, blast furnace, with carbon capture and storage</v>
      </c>
      <c r="B10" s="28">
        <v>1</v>
      </c>
      <c r="C10" s="22" t="s">
        <v>311</v>
      </c>
      <c r="D10" s="22" t="s">
        <v>4</v>
      </c>
      <c r="E10" s="22" t="s">
        <v>7</v>
      </c>
      <c r="F10" s="22"/>
      <c r="G10" s="22" t="s">
        <v>16</v>
      </c>
      <c r="H10" s="22" t="str">
        <f>B4</f>
        <v>pig iron</v>
      </c>
    </row>
    <row r="11" spans="1:17" x14ac:dyDescent="0.2">
      <c r="A11" t="s">
        <v>45</v>
      </c>
      <c r="B11" s="29">
        <v>0</v>
      </c>
      <c r="C11" s="24" t="s">
        <v>270</v>
      </c>
      <c r="D11" t="s">
        <v>4</v>
      </c>
      <c r="E11" t="s">
        <v>6</v>
      </c>
      <c r="G11" t="s">
        <v>18</v>
      </c>
      <c r="H11" t="s">
        <v>46</v>
      </c>
      <c r="I11" t="s">
        <v>202</v>
      </c>
      <c r="O11" t="s">
        <v>397</v>
      </c>
      <c r="P11" t="s">
        <v>242</v>
      </c>
      <c r="Q11" t="s">
        <v>54</v>
      </c>
    </row>
    <row r="12" spans="1:17" x14ac:dyDescent="0.2">
      <c r="A12" t="s">
        <v>52</v>
      </c>
      <c r="B12" s="29">
        <v>0</v>
      </c>
      <c r="C12" s="24" t="s">
        <v>270</v>
      </c>
      <c r="D12" t="s">
        <v>54</v>
      </c>
      <c r="E12" t="s">
        <v>7</v>
      </c>
      <c r="G12" t="s">
        <v>18</v>
      </c>
      <c r="H12" t="s">
        <v>53</v>
      </c>
      <c r="I12" t="s">
        <v>203</v>
      </c>
      <c r="O12" t="s">
        <v>397</v>
      </c>
      <c r="P12" t="s">
        <v>242</v>
      </c>
      <c r="Q12" t="s">
        <v>54</v>
      </c>
    </row>
    <row r="13" spans="1:17" x14ac:dyDescent="0.2">
      <c r="A13" t="s">
        <v>489</v>
      </c>
      <c r="B13" s="29">
        <v>0.27500000000000002</v>
      </c>
      <c r="C13" s="24" t="s">
        <v>270</v>
      </c>
      <c r="D13" t="s">
        <v>4</v>
      </c>
      <c r="E13" t="s">
        <v>7</v>
      </c>
      <c r="G13" t="s">
        <v>18</v>
      </c>
      <c r="H13" t="s">
        <v>204</v>
      </c>
      <c r="I13" t="s">
        <v>205</v>
      </c>
    </row>
    <row r="14" spans="1:17" x14ac:dyDescent="0.2">
      <c r="A14" t="s">
        <v>207</v>
      </c>
      <c r="B14" s="29">
        <v>0</v>
      </c>
      <c r="C14" s="24" t="s">
        <v>270</v>
      </c>
      <c r="D14" t="s">
        <v>129</v>
      </c>
      <c r="E14" t="s">
        <v>7</v>
      </c>
      <c r="G14" t="s">
        <v>18</v>
      </c>
      <c r="H14" t="s">
        <v>206</v>
      </c>
      <c r="I14" t="s">
        <v>203</v>
      </c>
      <c r="O14" t="s">
        <v>397</v>
      </c>
      <c r="P14" t="s">
        <v>242</v>
      </c>
      <c r="Q14" t="s">
        <v>54</v>
      </c>
    </row>
    <row r="15" spans="1:17" x14ac:dyDescent="0.2">
      <c r="A15" t="s">
        <v>207</v>
      </c>
      <c r="B15" s="29">
        <v>0</v>
      </c>
      <c r="C15" s="24" t="s">
        <v>270</v>
      </c>
      <c r="D15" t="s">
        <v>120</v>
      </c>
      <c r="E15" t="s">
        <v>7</v>
      </c>
      <c r="G15" t="s">
        <v>18</v>
      </c>
      <c r="H15" t="s">
        <v>206</v>
      </c>
      <c r="I15" t="s">
        <v>203</v>
      </c>
      <c r="O15" t="s">
        <v>397</v>
      </c>
      <c r="P15" t="s">
        <v>242</v>
      </c>
      <c r="Q15" t="s">
        <v>54</v>
      </c>
    </row>
    <row r="16" spans="1:17" x14ac:dyDescent="0.2">
      <c r="A16" t="s">
        <v>27</v>
      </c>
      <c r="B16" s="29">
        <v>0</v>
      </c>
      <c r="C16" s="24" t="s">
        <v>270</v>
      </c>
      <c r="D16" t="s">
        <v>4</v>
      </c>
      <c r="E16" t="s">
        <v>28</v>
      </c>
      <c r="G16" t="s">
        <v>18</v>
      </c>
      <c r="H16" t="s">
        <v>29</v>
      </c>
      <c r="I16" t="s">
        <v>202</v>
      </c>
      <c r="O16" t="s">
        <v>397</v>
      </c>
      <c r="P16" t="s">
        <v>242</v>
      </c>
      <c r="Q16" t="s">
        <v>54</v>
      </c>
    </row>
    <row r="17" spans="1:17" x14ac:dyDescent="0.2">
      <c r="A17" t="s">
        <v>116</v>
      </c>
      <c r="B17" s="29">
        <v>0</v>
      </c>
      <c r="C17" s="24" t="s">
        <v>270</v>
      </c>
      <c r="D17" t="s">
        <v>117</v>
      </c>
      <c r="E17" t="s">
        <v>7</v>
      </c>
      <c r="G17" t="s">
        <v>18</v>
      </c>
      <c r="H17" t="s">
        <v>118</v>
      </c>
      <c r="I17" t="s">
        <v>202</v>
      </c>
      <c r="O17" t="s">
        <v>397</v>
      </c>
      <c r="P17" t="s">
        <v>242</v>
      </c>
      <c r="Q17" t="s">
        <v>54</v>
      </c>
    </row>
    <row r="18" spans="1:17" x14ac:dyDescent="0.2">
      <c r="A18" t="s">
        <v>119</v>
      </c>
      <c r="B18" s="29">
        <v>0</v>
      </c>
      <c r="C18" s="24" t="s">
        <v>270</v>
      </c>
      <c r="D18" t="s">
        <v>120</v>
      </c>
      <c r="E18" t="s">
        <v>7</v>
      </c>
      <c r="G18" t="s">
        <v>18</v>
      </c>
      <c r="H18" t="s">
        <v>122</v>
      </c>
      <c r="I18" t="s">
        <v>69</v>
      </c>
      <c r="O18" t="s">
        <v>397</v>
      </c>
      <c r="P18" t="s">
        <v>242</v>
      </c>
      <c r="Q18" t="s">
        <v>54</v>
      </c>
    </row>
    <row r="19" spans="1:17" x14ac:dyDescent="0.2">
      <c r="A19" t="s">
        <v>30</v>
      </c>
      <c r="B19" s="29">
        <v>0</v>
      </c>
      <c r="C19" s="24" t="s">
        <v>270</v>
      </c>
      <c r="D19" t="s">
        <v>4</v>
      </c>
      <c r="E19" t="s">
        <v>7</v>
      </c>
      <c r="G19" t="s">
        <v>18</v>
      </c>
      <c r="H19" t="s">
        <v>31</v>
      </c>
      <c r="I19" t="s">
        <v>202</v>
      </c>
      <c r="O19" t="s">
        <v>397</v>
      </c>
      <c r="P19" t="s">
        <v>242</v>
      </c>
      <c r="Q19" t="s">
        <v>54</v>
      </c>
    </row>
    <row r="20" spans="1:17" x14ac:dyDescent="0.2">
      <c r="A20" t="s">
        <v>50</v>
      </c>
      <c r="B20" s="29">
        <v>0</v>
      </c>
      <c r="C20" s="24" t="s">
        <v>270</v>
      </c>
      <c r="D20" t="s">
        <v>4</v>
      </c>
      <c r="E20" t="s">
        <v>7</v>
      </c>
      <c r="G20" t="s">
        <v>18</v>
      </c>
      <c r="H20" t="s">
        <v>51</v>
      </c>
      <c r="I20" t="s">
        <v>202</v>
      </c>
      <c r="O20" t="s">
        <v>397</v>
      </c>
      <c r="P20" t="s">
        <v>242</v>
      </c>
      <c r="Q20" t="s">
        <v>54</v>
      </c>
    </row>
    <row r="21" spans="1:17" x14ac:dyDescent="0.2">
      <c r="A21" t="s">
        <v>209</v>
      </c>
      <c r="B21" s="29">
        <v>0</v>
      </c>
      <c r="C21" s="24" t="s">
        <v>270</v>
      </c>
      <c r="D21" t="s">
        <v>54</v>
      </c>
      <c r="E21" t="s">
        <v>7</v>
      </c>
      <c r="G21" t="s">
        <v>18</v>
      </c>
      <c r="H21" t="s">
        <v>208</v>
      </c>
      <c r="I21" t="s">
        <v>202</v>
      </c>
      <c r="O21" t="s">
        <v>397</v>
      </c>
      <c r="P21" t="s">
        <v>242</v>
      </c>
      <c r="Q21" t="s">
        <v>54</v>
      </c>
    </row>
    <row r="22" spans="1:17" x14ac:dyDescent="0.2">
      <c r="A22" t="s">
        <v>32</v>
      </c>
      <c r="B22" s="29">
        <v>0</v>
      </c>
      <c r="C22" s="24" t="s">
        <v>270</v>
      </c>
      <c r="D22" t="s">
        <v>120</v>
      </c>
      <c r="E22" t="s">
        <v>7</v>
      </c>
      <c r="G22" t="s">
        <v>18</v>
      </c>
      <c r="H22" t="s">
        <v>33</v>
      </c>
      <c r="I22" t="s">
        <v>202</v>
      </c>
      <c r="O22" t="s">
        <v>397</v>
      </c>
      <c r="P22" t="s">
        <v>242</v>
      </c>
      <c r="Q22" t="s">
        <v>54</v>
      </c>
    </row>
    <row r="23" spans="1:17" x14ac:dyDescent="0.2">
      <c r="A23" t="s">
        <v>47</v>
      </c>
      <c r="B23" s="29">
        <v>0</v>
      </c>
      <c r="C23" s="24" t="s">
        <v>270</v>
      </c>
      <c r="D23" t="s">
        <v>129</v>
      </c>
      <c r="E23" t="s">
        <v>48</v>
      </c>
      <c r="G23" t="s">
        <v>18</v>
      </c>
      <c r="H23" t="s">
        <v>49</v>
      </c>
      <c r="I23" t="s">
        <v>202</v>
      </c>
      <c r="O23" t="s">
        <v>397</v>
      </c>
      <c r="P23" t="s">
        <v>242</v>
      </c>
      <c r="Q23" t="s">
        <v>54</v>
      </c>
    </row>
    <row r="24" spans="1:17" x14ac:dyDescent="0.2">
      <c r="A24" t="s">
        <v>123</v>
      </c>
      <c r="B24" s="29">
        <v>0</v>
      </c>
      <c r="C24" s="24" t="s">
        <v>270</v>
      </c>
      <c r="D24" t="s">
        <v>120</v>
      </c>
      <c r="E24" t="s">
        <v>48</v>
      </c>
      <c r="G24" t="s">
        <v>18</v>
      </c>
      <c r="H24" t="s">
        <v>49</v>
      </c>
      <c r="I24" t="s">
        <v>202</v>
      </c>
      <c r="O24" t="s">
        <v>397</v>
      </c>
      <c r="P24" t="s">
        <v>242</v>
      </c>
      <c r="Q24" t="s">
        <v>54</v>
      </c>
    </row>
    <row r="25" spans="1:17" x14ac:dyDescent="0.2">
      <c r="A25" t="s">
        <v>210</v>
      </c>
      <c r="B25" s="29">
        <v>0</v>
      </c>
      <c r="C25" s="24" t="s">
        <v>270</v>
      </c>
      <c r="D25" t="s">
        <v>4</v>
      </c>
      <c r="E25" t="s">
        <v>7</v>
      </c>
      <c r="G25" t="s">
        <v>18</v>
      </c>
      <c r="H25" t="s">
        <v>20</v>
      </c>
      <c r="I25" t="s">
        <v>202</v>
      </c>
      <c r="O25" t="s">
        <v>397</v>
      </c>
      <c r="P25" t="s">
        <v>242</v>
      </c>
      <c r="Q25" t="s">
        <v>54</v>
      </c>
    </row>
    <row r="26" spans="1:17" x14ac:dyDescent="0.2">
      <c r="A26" t="s">
        <v>212</v>
      </c>
      <c r="B26" s="29">
        <v>0</v>
      </c>
      <c r="C26" s="24" t="s">
        <v>270</v>
      </c>
      <c r="D26" t="s">
        <v>129</v>
      </c>
      <c r="E26" t="s">
        <v>48</v>
      </c>
      <c r="G26" t="s">
        <v>18</v>
      </c>
      <c r="H26" t="s">
        <v>211</v>
      </c>
      <c r="I26" t="s">
        <v>69</v>
      </c>
      <c r="O26" t="s">
        <v>397</v>
      </c>
      <c r="P26" t="s">
        <v>242</v>
      </c>
      <c r="Q26" t="s">
        <v>54</v>
      </c>
    </row>
    <row r="27" spans="1:17" x14ac:dyDescent="0.2">
      <c r="A27" t="s">
        <v>212</v>
      </c>
      <c r="B27" s="29">
        <v>0</v>
      </c>
      <c r="C27" s="24" t="s">
        <v>270</v>
      </c>
      <c r="D27" t="s">
        <v>120</v>
      </c>
      <c r="E27" t="s">
        <v>48</v>
      </c>
      <c r="G27" t="s">
        <v>18</v>
      </c>
      <c r="H27" t="s">
        <v>211</v>
      </c>
      <c r="I27" t="s">
        <v>69</v>
      </c>
      <c r="O27" t="s">
        <v>397</v>
      </c>
      <c r="P27" t="s">
        <v>242</v>
      </c>
      <c r="Q27" t="s">
        <v>54</v>
      </c>
    </row>
    <row r="28" spans="1:17" x14ac:dyDescent="0.2">
      <c r="A28" t="s">
        <v>38</v>
      </c>
      <c r="B28" s="29">
        <v>0</v>
      </c>
      <c r="C28" t="s">
        <v>39</v>
      </c>
      <c r="E28" t="s">
        <v>7</v>
      </c>
      <c r="F28" t="s">
        <v>40</v>
      </c>
      <c r="G28" t="s">
        <v>41</v>
      </c>
      <c r="I28" t="s">
        <v>202</v>
      </c>
      <c r="N28" t="s">
        <v>73</v>
      </c>
      <c r="O28" t="s">
        <v>397</v>
      </c>
      <c r="P28" t="s">
        <v>242</v>
      </c>
      <c r="Q28" t="s">
        <v>54</v>
      </c>
    </row>
    <row r="29" spans="1:17" x14ac:dyDescent="0.2">
      <c r="A29" t="s">
        <v>42</v>
      </c>
      <c r="B29" s="29">
        <v>0</v>
      </c>
      <c r="C29" t="s">
        <v>39</v>
      </c>
      <c r="E29" t="s">
        <v>7</v>
      </c>
      <c r="F29" t="s">
        <v>40</v>
      </c>
      <c r="G29" t="s">
        <v>41</v>
      </c>
      <c r="I29" t="s">
        <v>202</v>
      </c>
      <c r="N29" t="s">
        <v>76</v>
      </c>
      <c r="O29" t="s">
        <v>397</v>
      </c>
      <c r="P29" t="s">
        <v>242</v>
      </c>
      <c r="Q29" t="s">
        <v>54</v>
      </c>
    </row>
    <row r="30" spans="1:17" x14ac:dyDescent="0.2">
      <c r="A30" t="s">
        <v>80</v>
      </c>
      <c r="B30" s="29">
        <v>0</v>
      </c>
      <c r="C30" t="s">
        <v>39</v>
      </c>
      <c r="E30" t="s">
        <v>7</v>
      </c>
      <c r="F30" t="s">
        <v>40</v>
      </c>
      <c r="G30" t="s">
        <v>41</v>
      </c>
      <c r="I30" t="s">
        <v>202</v>
      </c>
      <c r="N30" t="s">
        <v>81</v>
      </c>
      <c r="O30" t="s">
        <v>397</v>
      </c>
      <c r="P30" t="s">
        <v>242</v>
      </c>
      <c r="Q30" t="s">
        <v>54</v>
      </c>
    </row>
    <row r="31" spans="1:17" x14ac:dyDescent="0.2">
      <c r="A31" t="s">
        <v>216</v>
      </c>
      <c r="B31" s="29">
        <v>0</v>
      </c>
      <c r="C31" t="s">
        <v>39</v>
      </c>
      <c r="E31" t="s">
        <v>7</v>
      </c>
      <c r="F31" t="s">
        <v>40</v>
      </c>
      <c r="G31" t="s">
        <v>41</v>
      </c>
      <c r="I31" t="s">
        <v>202</v>
      </c>
      <c r="N31" t="s">
        <v>217</v>
      </c>
      <c r="O31" t="s">
        <v>397</v>
      </c>
      <c r="P31" t="s">
        <v>242</v>
      </c>
      <c r="Q31" t="s">
        <v>54</v>
      </c>
    </row>
    <row r="32" spans="1:17" x14ac:dyDescent="0.2">
      <c r="A32" t="s">
        <v>85</v>
      </c>
      <c r="B32" s="29">
        <v>0</v>
      </c>
      <c r="C32" t="s">
        <v>39</v>
      </c>
      <c r="E32" t="s">
        <v>7</v>
      </c>
      <c r="F32" t="s">
        <v>40</v>
      </c>
      <c r="G32" t="s">
        <v>41</v>
      </c>
      <c r="I32" t="s">
        <v>202</v>
      </c>
      <c r="N32" t="s">
        <v>86</v>
      </c>
      <c r="O32" t="s">
        <v>397</v>
      </c>
      <c r="P32" t="s">
        <v>242</v>
      </c>
      <c r="Q32" t="s">
        <v>54</v>
      </c>
    </row>
    <row r="33" spans="1:17" x14ac:dyDescent="0.2">
      <c r="A33" t="s">
        <v>218</v>
      </c>
      <c r="B33" s="29">
        <v>0</v>
      </c>
      <c r="C33" t="s">
        <v>39</v>
      </c>
      <c r="E33" t="s">
        <v>7</v>
      </c>
      <c r="F33" t="s">
        <v>40</v>
      </c>
      <c r="G33" t="s">
        <v>41</v>
      </c>
      <c r="I33" t="s">
        <v>202</v>
      </c>
      <c r="N33" t="s">
        <v>219</v>
      </c>
      <c r="O33" t="s">
        <v>397</v>
      </c>
      <c r="P33" t="s">
        <v>242</v>
      </c>
      <c r="Q33" t="s">
        <v>54</v>
      </c>
    </row>
    <row r="34" spans="1:17" x14ac:dyDescent="0.2">
      <c r="A34" t="s">
        <v>88</v>
      </c>
      <c r="B34" s="29">
        <v>0</v>
      </c>
      <c r="C34" t="s">
        <v>39</v>
      </c>
      <c r="E34" t="s">
        <v>7</v>
      </c>
      <c r="F34" t="s">
        <v>40</v>
      </c>
      <c r="G34" t="s">
        <v>41</v>
      </c>
      <c r="I34" t="s">
        <v>202</v>
      </c>
      <c r="N34" t="s">
        <v>89</v>
      </c>
      <c r="O34" t="s">
        <v>397</v>
      </c>
      <c r="P34" t="s">
        <v>242</v>
      </c>
      <c r="Q34" t="s">
        <v>54</v>
      </c>
    </row>
    <row r="35" spans="1:17" ht="14" customHeight="1" x14ac:dyDescent="0.2">
      <c r="A35" t="s">
        <v>44</v>
      </c>
      <c r="B35" s="30">
        <f>0.000079787*(1-0.8)</f>
        <v>1.5957399999999997E-5</v>
      </c>
      <c r="C35" t="s">
        <v>39</v>
      </c>
      <c r="E35" t="s">
        <v>7</v>
      </c>
      <c r="F35" t="s">
        <v>40</v>
      </c>
      <c r="G35" t="s">
        <v>41</v>
      </c>
      <c r="I35" t="s">
        <v>335</v>
      </c>
      <c r="J35">
        <v>2</v>
      </c>
      <c r="K35" t="s">
        <v>215</v>
      </c>
      <c r="L35">
        <v>-9.4361499740475097</v>
      </c>
      <c r="M35">
        <v>0.20371548787463301</v>
      </c>
      <c r="N35" t="s">
        <v>90</v>
      </c>
    </row>
    <row r="36" spans="1:17" ht="14" customHeight="1" x14ac:dyDescent="0.2">
      <c r="A36" t="s">
        <v>92</v>
      </c>
      <c r="B36" s="30">
        <f>0.000028723*(1-0.5)</f>
        <v>1.43615E-5</v>
      </c>
      <c r="C36" t="s">
        <v>39</v>
      </c>
      <c r="E36" t="s">
        <v>7</v>
      </c>
      <c r="F36" t="s">
        <v>40</v>
      </c>
      <c r="G36" t="s">
        <v>41</v>
      </c>
      <c r="I36" t="s">
        <v>336</v>
      </c>
      <c r="J36">
        <v>2</v>
      </c>
      <c r="K36" t="s">
        <v>215</v>
      </c>
      <c r="L36">
        <v>-10.4578123624149</v>
      </c>
      <c r="M36">
        <v>0.54909015653169302</v>
      </c>
    </row>
    <row r="37" spans="1:17" ht="14" customHeight="1" x14ac:dyDescent="0.2">
      <c r="A37" t="s">
        <v>94</v>
      </c>
      <c r="B37" s="30">
        <f>0.0000015957*(1-0.5)</f>
        <v>7.9785000000000001E-7</v>
      </c>
      <c r="C37" t="s">
        <v>39</v>
      </c>
      <c r="E37" t="s">
        <v>7</v>
      </c>
      <c r="F37" t="s">
        <v>40</v>
      </c>
      <c r="G37" t="s">
        <v>41</v>
      </c>
      <c r="I37" t="s">
        <v>337</v>
      </c>
      <c r="J37">
        <v>2</v>
      </c>
      <c r="K37" t="s">
        <v>215</v>
      </c>
      <c r="L37">
        <v>-13.348198046529999</v>
      </c>
      <c r="M37">
        <v>0.20371548787463301</v>
      </c>
    </row>
    <row r="38" spans="1:17" ht="14" customHeight="1" x14ac:dyDescent="0.2">
      <c r="A38" t="s">
        <v>96</v>
      </c>
      <c r="B38" s="30">
        <f>0.0000015957*(1-0.5)</f>
        <v>7.9785000000000001E-7</v>
      </c>
      <c r="C38" t="s">
        <v>39</v>
      </c>
      <c r="E38" t="s">
        <v>7</v>
      </c>
      <c r="F38" t="s">
        <v>40</v>
      </c>
      <c r="G38" t="s">
        <v>41</v>
      </c>
      <c r="I38" t="s">
        <v>337</v>
      </c>
      <c r="J38">
        <v>2</v>
      </c>
      <c r="K38" t="s">
        <v>215</v>
      </c>
      <c r="L38">
        <v>-13.348198046529999</v>
      </c>
      <c r="M38">
        <v>0.348568501158667</v>
      </c>
    </row>
    <row r="39" spans="1:17" ht="14" customHeight="1" x14ac:dyDescent="0.2">
      <c r="A39" t="s">
        <v>99</v>
      </c>
      <c r="B39" s="29">
        <v>0</v>
      </c>
      <c r="C39" t="s">
        <v>39</v>
      </c>
      <c r="E39" t="s">
        <v>48</v>
      </c>
      <c r="F39" t="s">
        <v>40</v>
      </c>
      <c r="G39" t="s">
        <v>41</v>
      </c>
      <c r="I39" t="s">
        <v>220</v>
      </c>
      <c r="N39" t="s">
        <v>101</v>
      </c>
      <c r="O39" t="s">
        <v>397</v>
      </c>
      <c r="P39" t="s">
        <v>242</v>
      </c>
      <c r="Q39" t="s">
        <v>54</v>
      </c>
    </row>
    <row r="40" spans="1:17" ht="14" customHeight="1" x14ac:dyDescent="0.2">
      <c r="A40" t="s">
        <v>99</v>
      </c>
      <c r="B40" s="29">
        <v>0</v>
      </c>
      <c r="C40" t="s">
        <v>39</v>
      </c>
      <c r="E40" t="s">
        <v>48</v>
      </c>
      <c r="F40" t="s">
        <v>100</v>
      </c>
      <c r="G40" t="s">
        <v>41</v>
      </c>
      <c r="I40" t="s">
        <v>220</v>
      </c>
      <c r="N40" t="s">
        <v>101</v>
      </c>
      <c r="O40" t="s">
        <v>397</v>
      </c>
      <c r="P40" t="s">
        <v>242</v>
      </c>
      <c r="Q40" t="s">
        <v>54</v>
      </c>
    </row>
    <row r="41" spans="1:17" ht="14" customHeight="1" x14ac:dyDescent="0.2">
      <c r="A41" t="s">
        <v>103</v>
      </c>
      <c r="B41" s="29">
        <v>0</v>
      </c>
      <c r="C41" t="s">
        <v>39</v>
      </c>
      <c r="E41" t="s">
        <v>48</v>
      </c>
      <c r="F41" t="s">
        <v>104</v>
      </c>
      <c r="G41" t="s">
        <v>41</v>
      </c>
      <c r="I41" t="s">
        <v>221</v>
      </c>
      <c r="N41" t="s">
        <v>101</v>
      </c>
      <c r="O41" t="s">
        <v>397</v>
      </c>
      <c r="P41" t="s">
        <v>242</v>
      </c>
      <c r="Q41" t="s">
        <v>54</v>
      </c>
    </row>
    <row r="42" spans="1:17" ht="14" customHeight="1" x14ac:dyDescent="0.2">
      <c r="A42" t="s">
        <v>178</v>
      </c>
      <c r="B42" s="29">
        <v>0</v>
      </c>
      <c r="C42" t="s">
        <v>39</v>
      </c>
      <c r="E42" t="s">
        <v>48</v>
      </c>
      <c r="F42" t="s">
        <v>104</v>
      </c>
      <c r="G42" t="s">
        <v>41</v>
      </c>
      <c r="I42" t="s">
        <v>222</v>
      </c>
      <c r="N42" t="s">
        <v>101</v>
      </c>
      <c r="O42" t="s">
        <v>397</v>
      </c>
      <c r="P42" t="s">
        <v>242</v>
      </c>
      <c r="Q42" t="s">
        <v>54</v>
      </c>
    </row>
    <row r="43" spans="1:17" ht="14" customHeight="1" x14ac:dyDescent="0.2">
      <c r="A43" t="str">
        <f>B45</f>
        <v>carbon dioxide, captured at pig iron production plant, using monoethanolamine</v>
      </c>
      <c r="B43" s="31">
        <f>(0.5*1.322*0.54/(1-0.54))/1.1</f>
        <v>0.70541501976284593</v>
      </c>
      <c r="C43" t="s">
        <v>311</v>
      </c>
      <c r="D43" t="s">
        <v>4</v>
      </c>
      <c r="E43" t="s">
        <v>7</v>
      </c>
      <c r="G43" t="s">
        <v>18</v>
      </c>
      <c r="H43" t="str">
        <f>B49</f>
        <v>carbon dioxide, captured</v>
      </c>
      <c r="I43" s="32" t="s">
        <v>338</v>
      </c>
    </row>
    <row r="44" spans="1:17" ht="13.5" customHeight="1" x14ac:dyDescent="0.2"/>
    <row r="45" spans="1:17" x14ac:dyDescent="0.2">
      <c r="A45" s="20" t="s">
        <v>1</v>
      </c>
      <c r="B45" s="20" t="s">
        <v>398</v>
      </c>
      <c r="C45" s="25"/>
      <c r="D45" s="25"/>
      <c r="E45" s="25"/>
      <c r="F45" s="25"/>
      <c r="G45" s="25"/>
      <c r="H45" s="25"/>
      <c r="I45" s="25"/>
      <c r="J45" s="25"/>
    </row>
    <row r="46" spans="1:17" x14ac:dyDescent="0.2">
      <c r="A46" s="25" t="s">
        <v>15</v>
      </c>
      <c r="B46" s="25" t="s">
        <v>401</v>
      </c>
      <c r="C46" s="25"/>
      <c r="D46" s="25"/>
      <c r="E46" s="25"/>
      <c r="F46" s="25"/>
      <c r="G46" s="25"/>
      <c r="H46" s="25"/>
      <c r="I46" s="25"/>
      <c r="J46" s="25"/>
    </row>
    <row r="47" spans="1:17" x14ac:dyDescent="0.2">
      <c r="A47" s="22" t="s">
        <v>8</v>
      </c>
      <c r="B47" s="22" t="s">
        <v>382</v>
      </c>
      <c r="C47" s="21"/>
      <c r="D47" s="21"/>
      <c r="E47" s="21"/>
      <c r="F47" s="21"/>
      <c r="G47" s="21"/>
      <c r="H47" s="21"/>
    </row>
    <row r="48" spans="1:17" x14ac:dyDescent="0.2">
      <c r="A48" s="25" t="s">
        <v>3</v>
      </c>
      <c r="B48" s="25" t="s">
        <v>4</v>
      </c>
      <c r="C48" s="25"/>
      <c r="D48" s="25"/>
      <c r="E48" s="25"/>
      <c r="F48" s="25"/>
      <c r="G48" s="25"/>
      <c r="H48" s="25"/>
      <c r="I48" s="25"/>
      <c r="J48" s="25"/>
    </row>
    <row r="49" spans="1:10" x14ac:dyDescent="0.2">
      <c r="A49" s="25" t="s">
        <v>5</v>
      </c>
      <c r="B49" s="25" t="s">
        <v>399</v>
      </c>
      <c r="C49" s="25"/>
      <c r="D49" s="25"/>
      <c r="E49" s="25"/>
      <c r="F49" s="25"/>
      <c r="G49" s="25"/>
      <c r="H49" s="25"/>
      <c r="I49" s="25"/>
      <c r="J49" s="25"/>
    </row>
    <row r="50" spans="1:10" x14ac:dyDescent="0.2">
      <c r="A50" s="25" t="s">
        <v>6</v>
      </c>
      <c r="B50" s="25" t="s">
        <v>7</v>
      </c>
      <c r="C50" s="25"/>
      <c r="D50" s="25"/>
      <c r="E50" s="25"/>
      <c r="F50" s="25"/>
      <c r="G50" s="25"/>
      <c r="H50" s="25"/>
      <c r="I50" s="25"/>
      <c r="J50" s="25"/>
    </row>
    <row r="51" spans="1:10" ht="16" x14ac:dyDescent="0.2">
      <c r="A51" s="33" t="s">
        <v>9</v>
      </c>
      <c r="B51" s="25"/>
      <c r="C51" s="25"/>
      <c r="D51" s="25"/>
      <c r="E51" s="25"/>
      <c r="F51" s="25"/>
      <c r="G51" s="25"/>
      <c r="H51" s="25"/>
      <c r="I51" s="25"/>
      <c r="J51" s="25"/>
    </row>
    <row r="52" spans="1:10" x14ac:dyDescent="0.2">
      <c r="A52" s="34" t="s">
        <v>10</v>
      </c>
      <c r="B52" s="34" t="s">
        <v>11</v>
      </c>
      <c r="C52" s="34" t="s">
        <v>12</v>
      </c>
      <c r="D52" s="34" t="s">
        <v>3</v>
      </c>
      <c r="E52" s="34" t="s">
        <v>6</v>
      </c>
      <c r="F52" s="34" t="s">
        <v>13</v>
      </c>
      <c r="G52" s="34" t="s">
        <v>14</v>
      </c>
      <c r="H52" s="34" t="s">
        <v>5</v>
      </c>
      <c r="I52" s="34" t="s">
        <v>15</v>
      </c>
      <c r="J52" s="25"/>
    </row>
    <row r="53" spans="1:10" x14ac:dyDescent="0.2">
      <c r="A53" t="str">
        <f>B45</f>
        <v>carbon dioxide, captured at pig iron production plant, using monoethanolamine</v>
      </c>
      <c r="B53" s="35">
        <v>1</v>
      </c>
      <c r="C53" s="22" t="s">
        <v>311</v>
      </c>
      <c r="D53" s="25" t="s">
        <v>4</v>
      </c>
      <c r="E53" s="25" t="s">
        <v>7</v>
      </c>
      <c r="F53" s="25"/>
      <c r="G53" s="25" t="s">
        <v>16</v>
      </c>
      <c r="H53" s="25" t="str">
        <f>B49</f>
        <v>carbon dioxide, captured</v>
      </c>
      <c r="I53" s="25"/>
      <c r="J53" s="25"/>
    </row>
    <row r="54" spans="1:10" x14ac:dyDescent="0.2">
      <c r="A54" t="s">
        <v>247</v>
      </c>
      <c r="B54" s="35">
        <v>1</v>
      </c>
      <c r="D54" t="s">
        <v>54</v>
      </c>
      <c r="E54" t="s">
        <v>7</v>
      </c>
      <c r="G54" t="s">
        <v>18</v>
      </c>
      <c r="H54" t="s">
        <v>247</v>
      </c>
      <c r="I54" s="15" t="s">
        <v>248</v>
      </c>
      <c r="J54" s="25"/>
    </row>
    <row r="55" spans="1:10" x14ac:dyDescent="0.2">
      <c r="A55" s="13" t="s">
        <v>38</v>
      </c>
      <c r="B55" s="14">
        <v>-1</v>
      </c>
      <c r="C55" s="25" t="s">
        <v>39</v>
      </c>
      <c r="D55" s="25"/>
      <c r="E55" s="25" t="s">
        <v>7</v>
      </c>
      <c r="F55" s="25" t="s">
        <v>40</v>
      </c>
      <c r="G55" s="25" t="s">
        <v>41</v>
      </c>
      <c r="H55" s="25"/>
      <c r="I55" s="25" t="s">
        <v>266</v>
      </c>
    </row>
    <row r="56" spans="1:10" x14ac:dyDescent="0.2">
      <c r="A56" s="13" t="s">
        <v>253</v>
      </c>
      <c r="B56" s="14">
        <f>1.4/1000</f>
        <v>1.4E-3</v>
      </c>
      <c r="C56" s="25" t="s">
        <v>270</v>
      </c>
      <c r="D56" s="25" t="s">
        <v>4</v>
      </c>
      <c r="E56" s="25" t="s">
        <v>7</v>
      </c>
      <c r="F56" s="25"/>
      <c r="G56" s="25" t="s">
        <v>18</v>
      </c>
      <c r="H56" s="25" t="s">
        <v>254</v>
      </c>
      <c r="I56" t="s">
        <v>264</v>
      </c>
    </row>
    <row r="57" spans="1:10" ht="14.75" customHeight="1" x14ac:dyDescent="0.2">
      <c r="A57" s="16" t="s">
        <v>47</v>
      </c>
      <c r="B57" s="36">
        <f>2.71/39</f>
        <v>6.9487179487179487E-2</v>
      </c>
      <c r="C57" s="25" t="s">
        <v>270</v>
      </c>
      <c r="D57" s="25" t="s">
        <v>4</v>
      </c>
      <c r="E57" s="25" t="s">
        <v>48</v>
      </c>
      <c r="F57" s="25"/>
      <c r="G57" s="25" t="s">
        <v>18</v>
      </c>
      <c r="H57" s="25" t="s">
        <v>49</v>
      </c>
      <c r="I57" t="s">
        <v>339</v>
      </c>
    </row>
    <row r="58" spans="1:10" x14ac:dyDescent="0.2">
      <c r="A58" s="13" t="s">
        <v>255</v>
      </c>
      <c r="B58" s="14">
        <f>0.473</f>
        <v>0.47299999999999998</v>
      </c>
      <c r="C58" s="25" t="s">
        <v>270</v>
      </c>
      <c r="D58" s="25" t="s">
        <v>4</v>
      </c>
      <c r="E58" s="25" t="s">
        <v>7</v>
      </c>
      <c r="F58" s="25"/>
      <c r="G58" s="25" t="s">
        <v>18</v>
      </c>
      <c r="H58" s="25" t="s">
        <v>256</v>
      </c>
      <c r="I58" t="s">
        <v>265</v>
      </c>
    </row>
    <row r="59" spans="1:10" x14ac:dyDescent="0.2">
      <c r="A59" s="13" t="s">
        <v>257</v>
      </c>
      <c r="B59" s="14">
        <f>-B56*0.227/(0.227+0.006)</f>
        <v>-1.3639484978540772E-3</v>
      </c>
      <c r="C59" s="25" t="s">
        <v>270</v>
      </c>
      <c r="D59" s="25" t="s">
        <v>129</v>
      </c>
      <c r="E59" s="25" t="s">
        <v>7</v>
      </c>
      <c r="F59" s="25"/>
      <c r="G59" s="25" t="s">
        <v>18</v>
      </c>
      <c r="H59" s="25" t="s">
        <v>258</v>
      </c>
      <c r="I59" s="25" t="s">
        <v>259</v>
      </c>
    </row>
    <row r="60" spans="1:10" x14ac:dyDescent="0.2">
      <c r="A60" s="13" t="s">
        <v>260</v>
      </c>
      <c r="B60" s="17">
        <f>1.4/1000*(0.006/0.227+0.006)</f>
        <v>4.5404405286343617E-5</v>
      </c>
      <c r="C60" s="25" t="s">
        <v>39</v>
      </c>
      <c r="D60" s="25"/>
      <c r="E60" s="25" t="s">
        <v>7</v>
      </c>
      <c r="F60" s="25" t="s">
        <v>40</v>
      </c>
      <c r="G60" s="25" t="s">
        <v>41</v>
      </c>
      <c r="H60" s="25"/>
      <c r="I60" s="25" t="s">
        <v>261</v>
      </c>
    </row>
    <row r="61" spans="1:10" x14ac:dyDescent="0.2">
      <c r="A61" s="13" t="s">
        <v>99</v>
      </c>
      <c r="B61" s="17">
        <f>B58/1000</f>
        <v>4.7299999999999995E-4</v>
      </c>
      <c r="C61" s="25" t="s">
        <v>39</v>
      </c>
      <c r="D61" s="25"/>
      <c r="E61" s="25" t="s">
        <v>48</v>
      </c>
      <c r="F61" s="25" t="s">
        <v>40</v>
      </c>
      <c r="G61" s="25" t="s">
        <v>41</v>
      </c>
      <c r="H61" s="37"/>
      <c r="I61" s="25" t="s">
        <v>265</v>
      </c>
    </row>
    <row r="62" spans="1:10" x14ac:dyDescent="0.2">
      <c r="A62" t="s">
        <v>262</v>
      </c>
      <c r="B62" s="38">
        <f>0.06/1000</f>
        <v>5.9999999999999995E-5</v>
      </c>
      <c r="C62" s="25" t="s">
        <v>270</v>
      </c>
      <c r="D62" s="25" t="s">
        <v>4</v>
      </c>
      <c r="E62" s="25" t="s">
        <v>7</v>
      </c>
      <c r="G62" s="25" t="s">
        <v>18</v>
      </c>
      <c r="H62" t="s">
        <v>263</v>
      </c>
      <c r="I62" t="s">
        <v>340</v>
      </c>
    </row>
    <row r="63" spans="1:10" x14ac:dyDescent="0.2">
      <c r="A63" s="16" t="s">
        <v>38</v>
      </c>
      <c r="B63" s="39">
        <f>B57*39*0.056</f>
        <v>0.15176000000000001</v>
      </c>
      <c r="C63" s="25" t="s">
        <v>39</v>
      </c>
      <c r="D63" s="25"/>
      <c r="E63" s="25" t="s">
        <v>7</v>
      </c>
      <c r="F63" s="25" t="s">
        <v>40</v>
      </c>
      <c r="G63" s="25" t="s">
        <v>41</v>
      </c>
      <c r="H63" s="25"/>
      <c r="I63" s="15" t="s">
        <v>341</v>
      </c>
    </row>
    <row r="64" spans="1:10" x14ac:dyDescent="0.2">
      <c r="A64" s="15" t="s">
        <v>251</v>
      </c>
      <c r="B64" s="40">
        <f>0.85*0.000079787/0.70542</f>
        <v>9.6139817413739312E-5</v>
      </c>
      <c r="C64" s="25" t="s">
        <v>270</v>
      </c>
      <c r="D64" s="25" t="s">
        <v>54</v>
      </c>
      <c r="E64" s="25" t="s">
        <v>7</v>
      </c>
      <c r="F64" s="25"/>
      <c r="G64" s="25" t="s">
        <v>18</v>
      </c>
      <c r="H64" s="25" t="s">
        <v>252</v>
      </c>
      <c r="I64" s="25" t="s">
        <v>342</v>
      </c>
    </row>
    <row r="65" spans="1:18" x14ac:dyDescent="0.2">
      <c r="A65" s="16" t="s">
        <v>186</v>
      </c>
      <c r="B65" s="41">
        <f>0.00013298*1.25/0.70542</f>
        <v>2.3563976070993165E-4</v>
      </c>
      <c r="C65" s="25" t="s">
        <v>270</v>
      </c>
      <c r="D65" s="25" t="s">
        <v>4</v>
      </c>
      <c r="E65" s="25" t="s">
        <v>7</v>
      </c>
      <c r="F65" s="25"/>
      <c r="G65" s="25" t="s">
        <v>18</v>
      </c>
      <c r="H65" s="25" t="s">
        <v>187</v>
      </c>
      <c r="I65" s="15" t="s">
        <v>343</v>
      </c>
    </row>
    <row r="66" spans="1:18" ht="16" x14ac:dyDescent="0.2">
      <c r="A66" s="19"/>
      <c r="B66" s="20"/>
      <c r="C66" s="21"/>
      <c r="D66" s="21"/>
      <c r="E66" s="21"/>
      <c r="F66" s="21"/>
      <c r="G66" s="21"/>
      <c r="H66" s="21"/>
    </row>
    <row r="67" spans="1:18" ht="16" x14ac:dyDescent="0.2">
      <c r="A67" s="19" t="s">
        <v>1</v>
      </c>
      <c r="B67" s="20" t="s">
        <v>463</v>
      </c>
      <c r="C67" s="21"/>
      <c r="D67" s="21"/>
      <c r="E67" s="21"/>
      <c r="F67" s="21"/>
      <c r="G67" s="21"/>
      <c r="H67" s="21"/>
    </row>
    <row r="68" spans="1:18" x14ac:dyDescent="0.2">
      <c r="A68" s="22" t="s">
        <v>2</v>
      </c>
      <c r="B68" s="22">
        <v>1</v>
      </c>
      <c r="C68" s="21"/>
      <c r="D68" s="21"/>
      <c r="E68" s="21"/>
      <c r="F68" s="21"/>
      <c r="G68" s="21"/>
      <c r="H68" s="21"/>
    </row>
    <row r="69" spans="1:18" x14ac:dyDescent="0.2">
      <c r="A69" s="22" t="s">
        <v>3</v>
      </c>
      <c r="B69" s="22" t="s">
        <v>4</v>
      </c>
      <c r="C69" s="21"/>
      <c r="D69" s="21"/>
      <c r="E69" s="21"/>
      <c r="F69" s="21"/>
      <c r="G69" s="21"/>
      <c r="H69" s="21"/>
    </row>
    <row r="70" spans="1:18" x14ac:dyDescent="0.2">
      <c r="A70" s="22" t="s">
        <v>5</v>
      </c>
      <c r="B70" s="22" t="s">
        <v>377</v>
      </c>
      <c r="C70" s="21"/>
      <c r="D70" s="21"/>
      <c r="E70" s="21"/>
      <c r="F70" s="21"/>
      <c r="G70" s="21"/>
      <c r="H70" s="21"/>
    </row>
    <row r="71" spans="1:18" x14ac:dyDescent="0.2">
      <c r="A71" s="22" t="s">
        <v>6</v>
      </c>
      <c r="B71" s="22" t="s">
        <v>7</v>
      </c>
      <c r="C71" s="21"/>
      <c r="D71" s="21"/>
      <c r="E71" s="21"/>
      <c r="F71" s="21"/>
      <c r="G71" s="21"/>
      <c r="H71" s="21"/>
    </row>
    <row r="72" spans="1:18" x14ac:dyDescent="0.2">
      <c r="A72" s="22" t="s">
        <v>15</v>
      </c>
      <c r="B72" s="22" t="s">
        <v>402</v>
      </c>
      <c r="C72" s="21"/>
      <c r="D72" s="21"/>
      <c r="E72" s="21"/>
      <c r="F72" s="21"/>
      <c r="G72" s="21"/>
      <c r="H72" s="21"/>
    </row>
    <row r="73" spans="1:18" x14ac:dyDescent="0.2">
      <c r="A73" s="22" t="s">
        <v>8</v>
      </c>
      <c r="B73" s="22" t="s">
        <v>382</v>
      </c>
      <c r="C73" s="21"/>
      <c r="D73" s="21"/>
      <c r="E73" s="21"/>
      <c r="F73" s="21"/>
      <c r="G73" s="21"/>
      <c r="H73" s="21"/>
    </row>
    <row r="74" spans="1:18" ht="16" x14ac:dyDescent="0.2">
      <c r="A74" s="19" t="s">
        <v>9</v>
      </c>
      <c r="B74" s="22"/>
      <c r="C74" s="21"/>
      <c r="D74" s="21"/>
      <c r="E74" s="21"/>
      <c r="F74" s="21"/>
      <c r="G74" s="21"/>
      <c r="H74" s="21"/>
    </row>
    <row r="75" spans="1:18" x14ac:dyDescent="0.2">
      <c r="A75" s="23" t="s">
        <v>10</v>
      </c>
      <c r="B75" s="23" t="s">
        <v>11</v>
      </c>
      <c r="C75" s="23" t="s">
        <v>12</v>
      </c>
      <c r="D75" s="23" t="s">
        <v>3</v>
      </c>
      <c r="E75" s="23" t="s">
        <v>6</v>
      </c>
      <c r="F75" s="23" t="s">
        <v>13</v>
      </c>
      <c r="G75" s="23" t="s">
        <v>14</v>
      </c>
      <c r="H75" s="23" t="s">
        <v>5</v>
      </c>
      <c r="I75" s="23" t="s">
        <v>15</v>
      </c>
      <c r="J75" s="20" t="s">
        <v>63</v>
      </c>
      <c r="K75" s="20" t="s">
        <v>66</v>
      </c>
      <c r="L75" s="20" t="s">
        <v>64</v>
      </c>
      <c r="M75" s="20" t="s">
        <v>65</v>
      </c>
      <c r="N75" s="20" t="s">
        <v>62</v>
      </c>
      <c r="O75" s="20" t="s">
        <v>385</v>
      </c>
      <c r="P75" s="20" t="s">
        <v>386</v>
      </c>
      <c r="Q75" s="20" t="s">
        <v>387</v>
      </c>
      <c r="R75" s="20" t="s">
        <v>477</v>
      </c>
    </row>
    <row r="76" spans="1:18" x14ac:dyDescent="0.2">
      <c r="A76" s="24" t="str">
        <f>B67</f>
        <v>steel production, blast furnace-basic oxygen furnace, with carbon capture and storage, low-alloyed</v>
      </c>
      <c r="B76" s="22">
        <v>1</v>
      </c>
      <c r="C76" s="22" t="s">
        <v>311</v>
      </c>
      <c r="D76" s="22" t="s">
        <v>4</v>
      </c>
      <c r="E76" s="22" t="s">
        <v>7</v>
      </c>
      <c r="F76" s="22"/>
      <c r="G76" s="22" t="s">
        <v>16</v>
      </c>
      <c r="H76" s="22" t="str">
        <f>B70</f>
        <v>steel, low-alloyed</v>
      </c>
    </row>
    <row r="77" spans="1:18" x14ac:dyDescent="0.2">
      <c r="A77" s="24" t="str">
        <f>B1</f>
        <v>pig iron production, blast furnace, with carbon capture and storage</v>
      </c>
      <c r="B77" s="22">
        <f>0+0.198864791+0.867944612</f>
        <v>1.0668094029999999</v>
      </c>
      <c r="C77" s="22" t="s">
        <v>311</v>
      </c>
      <c r="D77" s="22" t="s">
        <v>4</v>
      </c>
      <c r="E77" s="22" t="s">
        <v>7</v>
      </c>
      <c r="F77" s="22"/>
      <c r="G77" s="22" t="s">
        <v>18</v>
      </c>
      <c r="H77" s="22" t="str">
        <f>B4</f>
        <v>pig iron</v>
      </c>
      <c r="I77" t="s">
        <v>344</v>
      </c>
    </row>
    <row r="78" spans="1:18" x14ac:dyDescent="0.2">
      <c r="A78" t="s">
        <v>226</v>
      </c>
      <c r="B78">
        <v>0</v>
      </c>
      <c r="C78" t="s">
        <v>270</v>
      </c>
      <c r="D78" t="s">
        <v>54</v>
      </c>
      <c r="E78" t="s">
        <v>7</v>
      </c>
      <c r="G78" s="22" t="s">
        <v>18</v>
      </c>
      <c r="H78" t="s">
        <v>225</v>
      </c>
      <c r="I78" t="s">
        <v>228</v>
      </c>
      <c r="O78" t="s">
        <v>388</v>
      </c>
      <c r="P78" t="s">
        <v>377</v>
      </c>
      <c r="Q78" t="s">
        <v>54</v>
      </c>
    </row>
    <row r="79" spans="1:18" x14ac:dyDescent="0.2">
      <c r="A79" t="s">
        <v>230</v>
      </c>
      <c r="B79">
        <f>-0.1048976-0.0003008</f>
        <v>-0.1051984</v>
      </c>
      <c r="C79" t="s">
        <v>270</v>
      </c>
      <c r="D79" t="s">
        <v>54</v>
      </c>
      <c r="E79" t="s">
        <v>7</v>
      </c>
      <c r="G79" s="22" t="s">
        <v>18</v>
      </c>
      <c r="H79" t="s">
        <v>229</v>
      </c>
      <c r="I79" t="s">
        <v>383</v>
      </c>
      <c r="J79">
        <v>2</v>
      </c>
      <c r="K79" t="s">
        <v>227</v>
      </c>
      <c r="L79">
        <v>-2.25477064277392</v>
      </c>
      <c r="M79">
        <v>6.6520673478250303E-2</v>
      </c>
      <c r="R79" t="b">
        <v>1</v>
      </c>
    </row>
    <row r="80" spans="1:18" x14ac:dyDescent="0.2">
      <c r="A80" t="s">
        <v>232</v>
      </c>
      <c r="B80">
        <v>0</v>
      </c>
      <c r="C80" t="s">
        <v>270</v>
      </c>
      <c r="D80" t="s">
        <v>54</v>
      </c>
      <c r="E80" t="s">
        <v>7</v>
      </c>
      <c r="G80" s="22" t="s">
        <v>18</v>
      </c>
      <c r="H80" t="s">
        <v>231</v>
      </c>
      <c r="I80" t="s">
        <v>228</v>
      </c>
      <c r="O80" t="s">
        <v>388</v>
      </c>
      <c r="P80" t="s">
        <v>377</v>
      </c>
      <c r="Q80" t="s">
        <v>54</v>
      </c>
    </row>
    <row r="81" spans="1:17" x14ac:dyDescent="0.2">
      <c r="A81" t="s">
        <v>234</v>
      </c>
      <c r="B81">
        <v>0</v>
      </c>
      <c r="C81" t="s">
        <v>270</v>
      </c>
      <c r="D81" t="s">
        <v>4</v>
      </c>
      <c r="E81" t="s">
        <v>6</v>
      </c>
      <c r="G81" s="22" t="s">
        <v>18</v>
      </c>
      <c r="H81" t="s">
        <v>233</v>
      </c>
      <c r="I81" t="s">
        <v>112</v>
      </c>
      <c r="O81" t="s">
        <v>388</v>
      </c>
      <c r="P81" t="s">
        <v>377</v>
      </c>
      <c r="Q81" t="s">
        <v>54</v>
      </c>
    </row>
    <row r="82" spans="1:17" x14ac:dyDescent="0.2">
      <c r="A82" t="s">
        <v>27</v>
      </c>
      <c r="B82">
        <v>0</v>
      </c>
      <c r="C82" t="s">
        <v>270</v>
      </c>
      <c r="D82" t="s">
        <v>4</v>
      </c>
      <c r="E82" t="s">
        <v>28</v>
      </c>
      <c r="G82" s="22" t="s">
        <v>18</v>
      </c>
      <c r="H82" t="s">
        <v>29</v>
      </c>
      <c r="I82" t="s">
        <v>69</v>
      </c>
      <c r="O82" t="s">
        <v>388</v>
      </c>
      <c r="P82" t="s">
        <v>377</v>
      </c>
      <c r="Q82" t="s">
        <v>54</v>
      </c>
    </row>
    <row r="83" spans="1:17" x14ac:dyDescent="0.2">
      <c r="A83" t="s">
        <v>236</v>
      </c>
      <c r="B83">
        <v>0</v>
      </c>
      <c r="C83" t="s">
        <v>270</v>
      </c>
      <c r="D83" t="s">
        <v>54</v>
      </c>
      <c r="E83" t="s">
        <v>48</v>
      </c>
      <c r="G83" s="22" t="s">
        <v>18</v>
      </c>
      <c r="H83" t="s">
        <v>235</v>
      </c>
      <c r="I83" t="s">
        <v>69</v>
      </c>
      <c r="O83" t="s">
        <v>388</v>
      </c>
      <c r="P83" t="s">
        <v>377</v>
      </c>
      <c r="Q83" t="s">
        <v>54</v>
      </c>
    </row>
    <row r="84" spans="1:17" x14ac:dyDescent="0.2">
      <c r="A84" t="s">
        <v>238</v>
      </c>
      <c r="B84">
        <v>0</v>
      </c>
      <c r="C84" t="s">
        <v>270</v>
      </c>
      <c r="D84" t="s">
        <v>54</v>
      </c>
      <c r="E84" t="s">
        <v>7</v>
      </c>
      <c r="G84" s="22" t="s">
        <v>18</v>
      </c>
      <c r="H84" t="s">
        <v>237</v>
      </c>
      <c r="I84" t="s">
        <v>69</v>
      </c>
      <c r="O84" t="s">
        <v>388</v>
      </c>
      <c r="P84" t="s">
        <v>377</v>
      </c>
      <c r="Q84" t="s">
        <v>54</v>
      </c>
    </row>
    <row r="85" spans="1:17" x14ac:dyDescent="0.2">
      <c r="A85" t="s">
        <v>21</v>
      </c>
      <c r="B85">
        <v>0</v>
      </c>
      <c r="C85" t="s">
        <v>270</v>
      </c>
      <c r="D85" t="s">
        <v>54</v>
      </c>
      <c r="E85" t="s">
        <v>22</v>
      </c>
      <c r="G85" s="22" t="s">
        <v>18</v>
      </c>
      <c r="H85" t="s">
        <v>23</v>
      </c>
      <c r="I85" t="s">
        <v>69</v>
      </c>
      <c r="O85" t="s">
        <v>388</v>
      </c>
      <c r="P85" t="s">
        <v>377</v>
      </c>
      <c r="Q85" t="s">
        <v>54</v>
      </c>
    </row>
    <row r="86" spans="1:17" x14ac:dyDescent="0.2">
      <c r="A86" t="s">
        <v>135</v>
      </c>
      <c r="B86">
        <v>0</v>
      </c>
      <c r="C86" t="s">
        <v>270</v>
      </c>
      <c r="D86" t="s">
        <v>4</v>
      </c>
      <c r="E86" t="s">
        <v>7</v>
      </c>
      <c r="G86" s="22" t="s">
        <v>18</v>
      </c>
      <c r="H86" t="s">
        <v>138</v>
      </c>
      <c r="I86" t="s">
        <v>112</v>
      </c>
      <c r="O86" t="s">
        <v>388</v>
      </c>
      <c r="P86" t="s">
        <v>377</v>
      </c>
      <c r="Q86" t="s">
        <v>54</v>
      </c>
    </row>
    <row r="87" spans="1:17" x14ac:dyDescent="0.2">
      <c r="A87" t="s">
        <v>114</v>
      </c>
      <c r="B87">
        <v>0</v>
      </c>
      <c r="C87" t="s">
        <v>270</v>
      </c>
      <c r="D87" t="s">
        <v>4</v>
      </c>
      <c r="E87" t="s">
        <v>7</v>
      </c>
      <c r="G87" s="22" t="s">
        <v>18</v>
      </c>
      <c r="H87" t="s">
        <v>115</v>
      </c>
      <c r="I87" t="s">
        <v>112</v>
      </c>
      <c r="O87" t="s">
        <v>388</v>
      </c>
      <c r="P87" t="s">
        <v>377</v>
      </c>
      <c r="Q87" t="s">
        <v>54</v>
      </c>
    </row>
    <row r="88" spans="1:17" x14ac:dyDescent="0.2">
      <c r="A88" t="s">
        <v>119</v>
      </c>
      <c r="B88">
        <v>0</v>
      </c>
      <c r="C88" t="s">
        <v>270</v>
      </c>
      <c r="D88" t="s">
        <v>120</v>
      </c>
      <c r="E88" t="s">
        <v>7</v>
      </c>
      <c r="G88" s="22" t="s">
        <v>18</v>
      </c>
      <c r="H88" t="s">
        <v>122</v>
      </c>
      <c r="I88" t="s">
        <v>121</v>
      </c>
      <c r="O88" t="s">
        <v>388</v>
      </c>
      <c r="P88" t="s">
        <v>377</v>
      </c>
      <c r="Q88" t="s">
        <v>54</v>
      </c>
    </row>
    <row r="89" spans="1:17" x14ac:dyDescent="0.2">
      <c r="A89" t="s">
        <v>30</v>
      </c>
      <c r="B89">
        <v>0</v>
      </c>
      <c r="C89" t="s">
        <v>270</v>
      </c>
      <c r="D89" t="s">
        <v>4</v>
      </c>
      <c r="E89" t="s">
        <v>7</v>
      </c>
      <c r="G89" s="22" t="s">
        <v>18</v>
      </c>
      <c r="H89" t="s">
        <v>31</v>
      </c>
      <c r="I89" t="s">
        <v>69</v>
      </c>
      <c r="O89" t="s">
        <v>388</v>
      </c>
      <c r="P89" t="s">
        <v>377</v>
      </c>
      <c r="Q89" t="s">
        <v>54</v>
      </c>
    </row>
    <row r="90" spans="1:17" x14ac:dyDescent="0.2">
      <c r="A90" t="s">
        <v>240</v>
      </c>
      <c r="B90">
        <v>0</v>
      </c>
      <c r="C90" t="s">
        <v>270</v>
      </c>
      <c r="D90" t="s">
        <v>54</v>
      </c>
      <c r="E90" t="s">
        <v>7</v>
      </c>
      <c r="G90" s="22" t="s">
        <v>18</v>
      </c>
      <c r="H90" t="s">
        <v>239</v>
      </c>
      <c r="I90" t="s">
        <v>241</v>
      </c>
      <c r="O90" t="s">
        <v>388</v>
      </c>
      <c r="P90" t="s">
        <v>377</v>
      </c>
      <c r="Q90" t="s">
        <v>54</v>
      </c>
    </row>
    <row r="91" spans="1:17" x14ac:dyDescent="0.2">
      <c r="A91" t="s">
        <v>144</v>
      </c>
      <c r="B91">
        <v>0</v>
      </c>
      <c r="C91" t="s">
        <v>270</v>
      </c>
      <c r="D91" t="s">
        <v>4</v>
      </c>
      <c r="E91" t="s">
        <v>7</v>
      </c>
      <c r="G91" s="22" t="s">
        <v>18</v>
      </c>
      <c r="H91" t="s">
        <v>143</v>
      </c>
      <c r="I91" t="s">
        <v>112</v>
      </c>
      <c r="O91" t="s">
        <v>388</v>
      </c>
      <c r="P91" t="s">
        <v>377</v>
      </c>
      <c r="Q91" t="s">
        <v>54</v>
      </c>
    </row>
    <row r="92" spans="1:17" x14ac:dyDescent="0.2">
      <c r="A92" t="s">
        <v>47</v>
      </c>
      <c r="B92">
        <v>0</v>
      </c>
      <c r="C92" t="s">
        <v>270</v>
      </c>
      <c r="D92" t="s">
        <v>129</v>
      </c>
      <c r="E92" t="s">
        <v>48</v>
      </c>
      <c r="G92" s="22" t="s">
        <v>18</v>
      </c>
      <c r="H92" t="s">
        <v>49</v>
      </c>
      <c r="I92" t="s">
        <v>69</v>
      </c>
      <c r="O92" t="s">
        <v>388</v>
      </c>
      <c r="P92" t="s">
        <v>377</v>
      </c>
      <c r="Q92" t="s">
        <v>54</v>
      </c>
    </row>
    <row r="93" spans="1:17" x14ac:dyDescent="0.2">
      <c r="A93" t="s">
        <v>123</v>
      </c>
      <c r="B93">
        <v>0</v>
      </c>
      <c r="C93" t="s">
        <v>270</v>
      </c>
      <c r="D93" t="s">
        <v>120</v>
      </c>
      <c r="E93" t="s">
        <v>48</v>
      </c>
      <c r="G93" s="22" t="s">
        <v>18</v>
      </c>
      <c r="H93" t="s">
        <v>49</v>
      </c>
      <c r="I93" t="s">
        <v>69</v>
      </c>
      <c r="O93" t="s">
        <v>388</v>
      </c>
      <c r="P93" t="s">
        <v>377</v>
      </c>
      <c r="Q93" t="s">
        <v>54</v>
      </c>
    </row>
    <row r="94" spans="1:17" x14ac:dyDescent="0.2">
      <c r="A94" t="s">
        <v>24</v>
      </c>
      <c r="B94">
        <v>0</v>
      </c>
      <c r="C94" t="s">
        <v>270</v>
      </c>
      <c r="D94" t="s">
        <v>54</v>
      </c>
      <c r="E94" t="s">
        <v>7</v>
      </c>
      <c r="G94" s="22" t="s">
        <v>18</v>
      </c>
      <c r="H94" t="s">
        <v>26</v>
      </c>
      <c r="I94" t="s">
        <v>69</v>
      </c>
      <c r="O94" t="s">
        <v>388</v>
      </c>
      <c r="P94" t="s">
        <v>377</v>
      </c>
      <c r="Q94" t="s">
        <v>54</v>
      </c>
    </row>
    <row r="95" spans="1:17" x14ac:dyDescent="0.2">
      <c r="A95" t="s">
        <v>127</v>
      </c>
      <c r="B95">
        <v>0</v>
      </c>
      <c r="C95" t="s">
        <v>270</v>
      </c>
      <c r="D95" t="s">
        <v>120</v>
      </c>
      <c r="E95" t="s">
        <v>7</v>
      </c>
      <c r="G95" s="22" t="s">
        <v>18</v>
      </c>
      <c r="H95" t="s">
        <v>128</v>
      </c>
      <c r="I95" t="s">
        <v>69</v>
      </c>
      <c r="O95" t="s">
        <v>388</v>
      </c>
      <c r="P95" t="s">
        <v>377</v>
      </c>
      <c r="Q95" t="s">
        <v>54</v>
      </c>
    </row>
    <row r="96" spans="1:17" x14ac:dyDescent="0.2">
      <c r="A96" t="s">
        <v>212</v>
      </c>
      <c r="B96">
        <v>0</v>
      </c>
      <c r="C96" t="s">
        <v>270</v>
      </c>
      <c r="D96" t="s">
        <v>129</v>
      </c>
      <c r="E96" t="s">
        <v>48</v>
      </c>
      <c r="G96" s="22" t="s">
        <v>18</v>
      </c>
      <c r="H96" t="s">
        <v>211</v>
      </c>
      <c r="I96" t="s">
        <v>69</v>
      </c>
      <c r="O96" t="s">
        <v>388</v>
      </c>
      <c r="P96" t="s">
        <v>377</v>
      </c>
      <c r="Q96" t="s">
        <v>54</v>
      </c>
    </row>
    <row r="97" spans="1:17" x14ac:dyDescent="0.2">
      <c r="A97" t="s">
        <v>212</v>
      </c>
      <c r="B97">
        <v>0</v>
      </c>
      <c r="C97" t="s">
        <v>270</v>
      </c>
      <c r="D97" t="s">
        <v>120</v>
      </c>
      <c r="E97" t="s">
        <v>48</v>
      </c>
      <c r="G97" s="22" t="s">
        <v>18</v>
      </c>
      <c r="H97" t="s">
        <v>211</v>
      </c>
      <c r="I97" t="s">
        <v>69</v>
      </c>
      <c r="O97" t="s">
        <v>388</v>
      </c>
      <c r="P97" t="s">
        <v>377</v>
      </c>
      <c r="Q97" t="s">
        <v>54</v>
      </c>
    </row>
    <row r="98" spans="1:17" x14ac:dyDescent="0.2">
      <c r="A98" t="s">
        <v>77</v>
      </c>
      <c r="B98">
        <v>0</v>
      </c>
      <c r="C98" t="s">
        <v>39</v>
      </c>
      <c r="E98" t="s">
        <v>7</v>
      </c>
      <c r="F98" t="s">
        <v>40</v>
      </c>
      <c r="G98" s="22" t="s">
        <v>41</v>
      </c>
      <c r="I98" t="s">
        <v>69</v>
      </c>
      <c r="N98" t="s">
        <v>78</v>
      </c>
      <c r="O98" t="s">
        <v>388</v>
      </c>
      <c r="P98" t="s">
        <v>377</v>
      </c>
      <c r="Q98" t="s">
        <v>54</v>
      </c>
    </row>
    <row r="99" spans="1:17" x14ac:dyDescent="0.2">
      <c r="A99" t="s">
        <v>103</v>
      </c>
      <c r="B99">
        <v>0</v>
      </c>
      <c r="C99" t="s">
        <v>39</v>
      </c>
      <c r="E99" t="s">
        <v>48</v>
      </c>
      <c r="F99" t="s">
        <v>104</v>
      </c>
      <c r="G99" s="22" t="s">
        <v>41</v>
      </c>
      <c r="I99" t="s">
        <v>69</v>
      </c>
      <c r="N99" t="s">
        <v>101</v>
      </c>
      <c r="O99" t="s">
        <v>388</v>
      </c>
      <c r="P99" t="s">
        <v>377</v>
      </c>
      <c r="Q99" t="s">
        <v>54</v>
      </c>
    </row>
    <row r="100" spans="1:17" x14ac:dyDescent="0.2">
      <c r="A100" t="s">
        <v>91</v>
      </c>
      <c r="B100">
        <v>0</v>
      </c>
      <c r="C100" t="s">
        <v>39</v>
      </c>
      <c r="E100" t="s">
        <v>7</v>
      </c>
      <c r="F100" t="s">
        <v>40</v>
      </c>
      <c r="G100" s="22" t="s">
        <v>41</v>
      </c>
      <c r="I100" t="s">
        <v>69</v>
      </c>
      <c r="O100" t="s">
        <v>388</v>
      </c>
      <c r="P100" t="s">
        <v>377</v>
      </c>
      <c r="Q100" t="s">
        <v>54</v>
      </c>
    </row>
    <row r="101" spans="1:17" x14ac:dyDescent="0.2">
      <c r="A101" t="s">
        <v>476</v>
      </c>
      <c r="B101">
        <v>0</v>
      </c>
      <c r="C101" t="s">
        <v>39</v>
      </c>
      <c r="E101" t="s">
        <v>7</v>
      </c>
      <c r="F101" t="s">
        <v>40</v>
      </c>
      <c r="G101" s="22" t="s">
        <v>41</v>
      </c>
      <c r="I101" t="s">
        <v>69</v>
      </c>
      <c r="N101" t="s">
        <v>79</v>
      </c>
      <c r="O101" t="s">
        <v>388</v>
      </c>
      <c r="P101" t="s">
        <v>377</v>
      </c>
      <c r="Q101" t="s">
        <v>54</v>
      </c>
    </row>
    <row r="102" spans="1:17" x14ac:dyDescent="0.2">
      <c r="A102" t="s">
        <v>44</v>
      </c>
      <c r="B102">
        <v>0</v>
      </c>
      <c r="C102" t="s">
        <v>39</v>
      </c>
      <c r="E102" t="s">
        <v>7</v>
      </c>
      <c r="F102" t="s">
        <v>40</v>
      </c>
      <c r="G102" s="22" t="s">
        <v>41</v>
      </c>
      <c r="I102" t="s">
        <v>69</v>
      </c>
      <c r="N102" t="s">
        <v>90</v>
      </c>
      <c r="O102" t="s">
        <v>388</v>
      </c>
      <c r="P102" t="s">
        <v>377</v>
      </c>
      <c r="Q102" t="s">
        <v>54</v>
      </c>
    </row>
    <row r="103" spans="1:17" x14ac:dyDescent="0.2">
      <c r="A103" t="s">
        <v>92</v>
      </c>
      <c r="B103">
        <v>0</v>
      </c>
      <c r="C103" t="s">
        <v>39</v>
      </c>
      <c r="E103" t="s">
        <v>7</v>
      </c>
      <c r="F103" t="s">
        <v>40</v>
      </c>
      <c r="G103" s="22" t="s">
        <v>41</v>
      </c>
      <c r="I103" t="s">
        <v>69</v>
      </c>
      <c r="O103" t="s">
        <v>388</v>
      </c>
      <c r="P103" t="s">
        <v>377</v>
      </c>
      <c r="Q103" t="s">
        <v>54</v>
      </c>
    </row>
    <row r="104" spans="1:17" x14ac:dyDescent="0.2">
      <c r="A104" t="s">
        <v>80</v>
      </c>
      <c r="B104">
        <v>0</v>
      </c>
      <c r="C104" t="s">
        <v>39</v>
      </c>
      <c r="E104" t="s">
        <v>7</v>
      </c>
      <c r="F104" t="s">
        <v>40</v>
      </c>
      <c r="G104" s="22" t="s">
        <v>41</v>
      </c>
      <c r="I104" t="s">
        <v>69</v>
      </c>
      <c r="N104" t="s">
        <v>81</v>
      </c>
      <c r="O104" t="s">
        <v>388</v>
      </c>
      <c r="P104" t="s">
        <v>377</v>
      </c>
      <c r="Q104" t="s">
        <v>54</v>
      </c>
    </row>
    <row r="105" spans="1:17" x14ac:dyDescent="0.2">
      <c r="A105" t="s">
        <v>218</v>
      </c>
      <c r="B105">
        <v>0</v>
      </c>
      <c r="C105" t="s">
        <v>39</v>
      </c>
      <c r="E105" t="s">
        <v>7</v>
      </c>
      <c r="F105" t="s">
        <v>40</v>
      </c>
      <c r="G105" s="22" t="s">
        <v>41</v>
      </c>
      <c r="I105" t="s">
        <v>69</v>
      </c>
      <c r="N105" t="s">
        <v>219</v>
      </c>
      <c r="O105" t="s">
        <v>388</v>
      </c>
      <c r="P105" t="s">
        <v>377</v>
      </c>
      <c r="Q105" t="s">
        <v>54</v>
      </c>
    </row>
    <row r="106" spans="1:17" x14ac:dyDescent="0.2">
      <c r="A106" t="s">
        <v>243</v>
      </c>
      <c r="B106">
        <v>0</v>
      </c>
      <c r="C106" t="s">
        <v>39</v>
      </c>
      <c r="E106" t="s">
        <v>7</v>
      </c>
      <c r="F106" t="s">
        <v>40</v>
      </c>
      <c r="G106" s="22" t="s">
        <v>41</v>
      </c>
      <c r="I106" t="s">
        <v>69</v>
      </c>
      <c r="N106" t="s">
        <v>244</v>
      </c>
      <c r="O106" t="s">
        <v>388</v>
      </c>
      <c r="P106" t="s">
        <v>377</v>
      </c>
      <c r="Q106" t="s">
        <v>54</v>
      </c>
    </row>
    <row r="107" spans="1:17" x14ac:dyDescent="0.2">
      <c r="A107" t="s">
        <v>85</v>
      </c>
      <c r="B107">
        <v>0</v>
      </c>
      <c r="C107" t="s">
        <v>39</v>
      </c>
      <c r="E107" t="s">
        <v>7</v>
      </c>
      <c r="F107" t="s">
        <v>40</v>
      </c>
      <c r="G107" s="22" t="s">
        <v>41</v>
      </c>
      <c r="I107" t="s">
        <v>69</v>
      </c>
      <c r="N107" t="s">
        <v>86</v>
      </c>
      <c r="O107" t="s">
        <v>388</v>
      </c>
      <c r="P107" t="s">
        <v>377</v>
      </c>
      <c r="Q107" t="s">
        <v>54</v>
      </c>
    </row>
    <row r="108" spans="1:17" x14ac:dyDescent="0.2">
      <c r="A108" t="s">
        <v>99</v>
      </c>
      <c r="B108">
        <v>0</v>
      </c>
      <c r="C108" t="s">
        <v>39</v>
      </c>
      <c r="E108" t="s">
        <v>48</v>
      </c>
      <c r="F108" t="s">
        <v>40</v>
      </c>
      <c r="G108" s="22" t="s">
        <v>41</v>
      </c>
      <c r="I108" t="s">
        <v>112</v>
      </c>
      <c r="N108" t="s">
        <v>101</v>
      </c>
      <c r="O108" t="s">
        <v>388</v>
      </c>
      <c r="P108" t="s">
        <v>377</v>
      </c>
      <c r="Q108" t="s">
        <v>54</v>
      </c>
    </row>
    <row r="109" spans="1:17" x14ac:dyDescent="0.2">
      <c r="A109" t="s">
        <v>245</v>
      </c>
      <c r="B109">
        <v>0</v>
      </c>
      <c r="C109" t="s">
        <v>39</v>
      </c>
      <c r="E109" t="s">
        <v>28</v>
      </c>
      <c r="F109" t="s">
        <v>40</v>
      </c>
      <c r="G109" s="22" t="s">
        <v>41</v>
      </c>
      <c r="I109" t="s">
        <v>246</v>
      </c>
      <c r="O109" t="s">
        <v>388</v>
      </c>
      <c r="P109" t="s">
        <v>377</v>
      </c>
      <c r="Q109" t="s">
        <v>54</v>
      </c>
    </row>
    <row r="110" spans="1:17" x14ac:dyDescent="0.2">
      <c r="A110" t="s">
        <v>42</v>
      </c>
      <c r="B110">
        <v>0</v>
      </c>
      <c r="C110" t="s">
        <v>39</v>
      </c>
      <c r="E110" t="s">
        <v>7</v>
      </c>
      <c r="F110" t="s">
        <v>40</v>
      </c>
      <c r="G110" s="22" t="s">
        <v>41</v>
      </c>
      <c r="I110" t="s">
        <v>69</v>
      </c>
      <c r="N110" t="s">
        <v>76</v>
      </c>
      <c r="O110" t="s">
        <v>388</v>
      </c>
      <c r="P110" t="s">
        <v>377</v>
      </c>
      <c r="Q110" t="s">
        <v>54</v>
      </c>
    </row>
    <row r="111" spans="1:17" x14ac:dyDescent="0.2">
      <c r="A111" t="s">
        <v>38</v>
      </c>
      <c r="B111">
        <v>0</v>
      </c>
      <c r="C111" t="s">
        <v>39</v>
      </c>
      <c r="E111" t="s">
        <v>7</v>
      </c>
      <c r="F111" t="s">
        <v>40</v>
      </c>
      <c r="G111" s="22" t="s">
        <v>41</v>
      </c>
      <c r="I111" t="s">
        <v>69</v>
      </c>
      <c r="N111" t="s">
        <v>73</v>
      </c>
      <c r="O111" t="s">
        <v>388</v>
      </c>
      <c r="P111" t="s">
        <v>377</v>
      </c>
      <c r="Q111" t="s">
        <v>54</v>
      </c>
    </row>
    <row r="113" spans="1:18" ht="16" x14ac:dyDescent="0.2">
      <c r="A113" s="19" t="s">
        <v>1</v>
      </c>
      <c r="B113" s="20" t="s">
        <v>464</v>
      </c>
      <c r="C113" s="21"/>
      <c r="D113" s="21"/>
      <c r="E113" s="21"/>
      <c r="F113" s="21"/>
      <c r="G113" s="21"/>
      <c r="H113" s="21"/>
    </row>
    <row r="114" spans="1:18" x14ac:dyDescent="0.2">
      <c r="A114" s="22" t="s">
        <v>2</v>
      </c>
      <c r="B114" s="22">
        <v>1</v>
      </c>
      <c r="C114" s="21"/>
      <c r="D114" s="21"/>
      <c r="E114" s="21"/>
      <c r="F114" s="21"/>
      <c r="G114" s="21"/>
      <c r="H114" s="21"/>
    </row>
    <row r="115" spans="1:18" x14ac:dyDescent="0.2">
      <c r="A115" s="22" t="s">
        <v>3</v>
      </c>
      <c r="B115" s="22" t="s">
        <v>4</v>
      </c>
      <c r="C115" s="21"/>
      <c r="D115" s="21"/>
      <c r="E115" s="21"/>
      <c r="F115" s="21"/>
      <c r="G115" s="21"/>
      <c r="H115" s="21"/>
    </row>
    <row r="116" spans="1:18" x14ac:dyDescent="0.2">
      <c r="A116" s="22" t="s">
        <v>5</v>
      </c>
      <c r="B116" s="22" t="s">
        <v>379</v>
      </c>
      <c r="C116" s="21"/>
      <c r="D116" s="21"/>
      <c r="E116" s="21"/>
      <c r="F116" s="21"/>
      <c r="G116" s="21"/>
      <c r="H116" s="21"/>
    </row>
    <row r="117" spans="1:18" x14ac:dyDescent="0.2">
      <c r="A117" s="22" t="s">
        <v>6</v>
      </c>
      <c r="B117" s="22" t="s">
        <v>7</v>
      </c>
      <c r="C117" s="21"/>
      <c r="D117" s="21"/>
      <c r="E117" s="21"/>
      <c r="F117" s="21"/>
      <c r="G117" s="21"/>
      <c r="H117" s="21"/>
    </row>
    <row r="118" spans="1:18" x14ac:dyDescent="0.2">
      <c r="A118" s="22" t="s">
        <v>15</v>
      </c>
      <c r="B118" s="22" t="s">
        <v>403</v>
      </c>
      <c r="C118" s="21"/>
      <c r="D118" s="21"/>
      <c r="E118" s="21"/>
      <c r="F118" s="21"/>
      <c r="G118" s="21"/>
      <c r="H118" s="21"/>
    </row>
    <row r="119" spans="1:18" ht="16" x14ac:dyDescent="0.2">
      <c r="A119" s="19" t="s">
        <v>9</v>
      </c>
      <c r="B119" s="22"/>
      <c r="C119" s="21"/>
      <c r="D119" s="21"/>
      <c r="E119" s="21"/>
      <c r="F119" s="21"/>
      <c r="G119" s="21"/>
      <c r="H119" s="21"/>
    </row>
    <row r="120" spans="1:18" x14ac:dyDescent="0.2">
      <c r="A120" s="23" t="s">
        <v>10</v>
      </c>
      <c r="B120" s="23" t="s">
        <v>11</v>
      </c>
      <c r="C120" s="23" t="s">
        <v>12</v>
      </c>
      <c r="D120" s="23" t="s">
        <v>3</v>
      </c>
      <c r="E120" s="23" t="s">
        <v>6</v>
      </c>
      <c r="F120" s="23" t="s">
        <v>13</v>
      </c>
      <c r="G120" s="23" t="s">
        <v>14</v>
      </c>
      <c r="H120" s="23" t="s">
        <v>5</v>
      </c>
      <c r="I120" s="23" t="s">
        <v>15</v>
      </c>
      <c r="J120" s="20" t="s">
        <v>63</v>
      </c>
      <c r="K120" s="20" t="s">
        <v>66</v>
      </c>
      <c r="L120" s="20" t="s">
        <v>64</v>
      </c>
      <c r="M120" s="20" t="s">
        <v>65</v>
      </c>
      <c r="N120" s="20" t="s">
        <v>62</v>
      </c>
      <c r="O120" s="20" t="s">
        <v>385</v>
      </c>
      <c r="P120" s="20" t="s">
        <v>386</v>
      </c>
      <c r="Q120" s="20" t="s">
        <v>387</v>
      </c>
      <c r="R120" s="20" t="s">
        <v>477</v>
      </c>
    </row>
    <row r="121" spans="1:18" x14ac:dyDescent="0.2">
      <c r="A121" s="24" t="str">
        <f>B113</f>
        <v>steel production, blast furnace-basic oxygen furnace, with carbon capture and storage, unalloyed</v>
      </c>
      <c r="B121" s="28">
        <v>1</v>
      </c>
      <c r="C121" s="22" t="s">
        <v>311</v>
      </c>
      <c r="D121" s="22" t="s">
        <v>4</v>
      </c>
      <c r="E121" s="22" t="s">
        <v>7</v>
      </c>
      <c r="F121" s="22"/>
      <c r="G121" s="22" t="s">
        <v>16</v>
      </c>
      <c r="H121" s="22" t="str">
        <f>B116</f>
        <v>steel, unalloyed</v>
      </c>
    </row>
    <row r="122" spans="1:18" x14ac:dyDescent="0.2">
      <c r="A122" s="24" t="str">
        <f>B1</f>
        <v>pig iron production, blast furnace, with carbon capture and storage</v>
      </c>
      <c r="B122" s="28">
        <f>0.23211055+0.86462087</f>
        <v>1.09673142</v>
      </c>
      <c r="C122" s="22" t="s">
        <v>311</v>
      </c>
      <c r="D122" s="22" t="s">
        <v>4</v>
      </c>
      <c r="E122" s="22" t="s">
        <v>7</v>
      </c>
      <c r="F122" s="22"/>
      <c r="G122" s="22" t="s">
        <v>18</v>
      </c>
      <c r="H122" s="22" t="str">
        <f>B4</f>
        <v>pig iron</v>
      </c>
      <c r="I122" t="s">
        <v>345</v>
      </c>
    </row>
    <row r="123" spans="1:18" x14ac:dyDescent="0.2">
      <c r="A123" t="s">
        <v>226</v>
      </c>
      <c r="B123" s="42">
        <v>0</v>
      </c>
      <c r="C123" t="s">
        <v>270</v>
      </c>
      <c r="D123" t="s">
        <v>54</v>
      </c>
      <c r="E123" t="s">
        <v>7</v>
      </c>
      <c r="G123" s="22" t="s">
        <v>18</v>
      </c>
      <c r="H123" t="s">
        <v>225</v>
      </c>
      <c r="I123" t="s">
        <v>228</v>
      </c>
      <c r="O123" t="s">
        <v>391</v>
      </c>
      <c r="P123" t="s">
        <v>392</v>
      </c>
      <c r="Q123" t="s">
        <v>54</v>
      </c>
    </row>
    <row r="124" spans="1:18" x14ac:dyDescent="0.2">
      <c r="A124" t="s">
        <v>230</v>
      </c>
      <c r="B124" s="42">
        <f>-0.1048976-0.0003008</f>
        <v>-0.1051984</v>
      </c>
      <c r="C124" t="s">
        <v>270</v>
      </c>
      <c r="D124" t="s">
        <v>54</v>
      </c>
      <c r="E124" t="s">
        <v>7</v>
      </c>
      <c r="G124" s="22" t="s">
        <v>18</v>
      </c>
      <c r="H124" t="s">
        <v>229</v>
      </c>
      <c r="I124" t="s">
        <v>334</v>
      </c>
      <c r="J124">
        <v>2</v>
      </c>
      <c r="K124" t="s">
        <v>227</v>
      </c>
      <c r="L124">
        <v>-2.25477064277392</v>
      </c>
      <c r="M124">
        <v>6.6520673478250303E-2</v>
      </c>
      <c r="R124" t="b">
        <v>1</v>
      </c>
    </row>
    <row r="125" spans="1:18" x14ac:dyDescent="0.2">
      <c r="A125" t="s">
        <v>232</v>
      </c>
      <c r="B125" s="42">
        <v>0</v>
      </c>
      <c r="C125" t="s">
        <v>270</v>
      </c>
      <c r="D125" t="s">
        <v>54</v>
      </c>
      <c r="E125" t="s">
        <v>7</v>
      </c>
      <c r="G125" s="22" t="s">
        <v>18</v>
      </c>
      <c r="H125" t="s">
        <v>231</v>
      </c>
      <c r="I125" t="s">
        <v>228</v>
      </c>
      <c r="O125" t="s">
        <v>391</v>
      </c>
      <c r="P125" t="s">
        <v>379</v>
      </c>
      <c r="Q125" t="s">
        <v>54</v>
      </c>
    </row>
    <row r="126" spans="1:18" x14ac:dyDescent="0.2">
      <c r="A126" t="s">
        <v>234</v>
      </c>
      <c r="B126" s="42">
        <v>0</v>
      </c>
      <c r="C126" t="s">
        <v>270</v>
      </c>
      <c r="D126" t="s">
        <v>4</v>
      </c>
      <c r="E126" t="s">
        <v>6</v>
      </c>
      <c r="G126" s="22" t="s">
        <v>18</v>
      </c>
      <c r="H126" t="s">
        <v>233</v>
      </c>
      <c r="I126" t="s">
        <v>112</v>
      </c>
      <c r="O126" t="s">
        <v>391</v>
      </c>
      <c r="P126" t="s">
        <v>379</v>
      </c>
      <c r="Q126" t="s">
        <v>54</v>
      </c>
    </row>
    <row r="127" spans="1:18" x14ac:dyDescent="0.2">
      <c r="A127" t="s">
        <v>27</v>
      </c>
      <c r="B127" s="42">
        <v>0</v>
      </c>
      <c r="C127" t="s">
        <v>270</v>
      </c>
      <c r="D127" t="s">
        <v>4</v>
      </c>
      <c r="E127" t="s">
        <v>28</v>
      </c>
      <c r="G127" s="22" t="s">
        <v>18</v>
      </c>
      <c r="H127" t="s">
        <v>29</v>
      </c>
      <c r="I127" t="s">
        <v>69</v>
      </c>
      <c r="O127" t="s">
        <v>391</v>
      </c>
      <c r="P127" t="s">
        <v>379</v>
      </c>
      <c r="Q127" t="s">
        <v>54</v>
      </c>
    </row>
    <row r="128" spans="1:18" x14ac:dyDescent="0.2">
      <c r="A128" t="s">
        <v>236</v>
      </c>
      <c r="B128" s="42">
        <v>0</v>
      </c>
      <c r="C128" t="s">
        <v>270</v>
      </c>
      <c r="D128" t="s">
        <v>54</v>
      </c>
      <c r="E128" t="s">
        <v>48</v>
      </c>
      <c r="G128" s="22" t="s">
        <v>18</v>
      </c>
      <c r="H128" t="s">
        <v>235</v>
      </c>
      <c r="I128" t="s">
        <v>69</v>
      </c>
      <c r="O128" t="s">
        <v>391</v>
      </c>
      <c r="P128" t="s">
        <v>379</v>
      </c>
      <c r="Q128" t="s">
        <v>54</v>
      </c>
    </row>
    <row r="129" spans="1:17" x14ac:dyDescent="0.2">
      <c r="A129" t="s">
        <v>238</v>
      </c>
      <c r="B129" s="42">
        <v>0</v>
      </c>
      <c r="C129" t="s">
        <v>270</v>
      </c>
      <c r="D129" t="s">
        <v>54</v>
      </c>
      <c r="E129" t="s">
        <v>7</v>
      </c>
      <c r="G129" s="22" t="s">
        <v>18</v>
      </c>
      <c r="H129" t="s">
        <v>237</v>
      </c>
      <c r="I129" t="s">
        <v>69</v>
      </c>
      <c r="O129" t="s">
        <v>391</v>
      </c>
      <c r="P129" t="s">
        <v>379</v>
      </c>
      <c r="Q129" t="s">
        <v>54</v>
      </c>
    </row>
    <row r="130" spans="1:17" x14ac:dyDescent="0.2">
      <c r="A130" t="s">
        <v>21</v>
      </c>
      <c r="B130" s="42">
        <v>0</v>
      </c>
      <c r="C130" t="s">
        <v>270</v>
      </c>
      <c r="D130" t="s">
        <v>54</v>
      </c>
      <c r="E130" t="s">
        <v>22</v>
      </c>
      <c r="G130" s="22" t="s">
        <v>18</v>
      </c>
      <c r="H130" t="s">
        <v>23</v>
      </c>
      <c r="I130" t="s">
        <v>69</v>
      </c>
      <c r="O130" t="s">
        <v>391</v>
      </c>
      <c r="P130" t="s">
        <v>379</v>
      </c>
      <c r="Q130" t="s">
        <v>54</v>
      </c>
    </row>
    <row r="131" spans="1:17" x14ac:dyDescent="0.2">
      <c r="A131" t="s">
        <v>135</v>
      </c>
      <c r="B131" s="42">
        <v>0</v>
      </c>
      <c r="C131" t="s">
        <v>270</v>
      </c>
      <c r="D131" t="s">
        <v>4</v>
      </c>
      <c r="E131" t="s">
        <v>7</v>
      </c>
      <c r="G131" s="22" t="s">
        <v>18</v>
      </c>
      <c r="H131" t="s">
        <v>138</v>
      </c>
      <c r="I131" t="s">
        <v>112</v>
      </c>
      <c r="O131" t="s">
        <v>391</v>
      </c>
      <c r="P131" t="s">
        <v>379</v>
      </c>
      <c r="Q131" t="s">
        <v>54</v>
      </c>
    </row>
    <row r="132" spans="1:17" x14ac:dyDescent="0.2">
      <c r="A132" t="s">
        <v>119</v>
      </c>
      <c r="B132" s="42">
        <v>0</v>
      </c>
      <c r="C132" t="s">
        <v>270</v>
      </c>
      <c r="D132" t="s">
        <v>120</v>
      </c>
      <c r="E132" t="s">
        <v>7</v>
      </c>
      <c r="G132" s="22" t="s">
        <v>18</v>
      </c>
      <c r="H132" t="s">
        <v>122</v>
      </c>
      <c r="I132" t="s">
        <v>121</v>
      </c>
      <c r="O132" t="s">
        <v>391</v>
      </c>
      <c r="P132" t="s">
        <v>379</v>
      </c>
      <c r="Q132" t="s">
        <v>54</v>
      </c>
    </row>
    <row r="133" spans="1:17" x14ac:dyDescent="0.2">
      <c r="A133" t="s">
        <v>30</v>
      </c>
      <c r="B133" s="42">
        <v>0</v>
      </c>
      <c r="C133" t="s">
        <v>270</v>
      </c>
      <c r="D133" t="s">
        <v>4</v>
      </c>
      <c r="E133" t="s">
        <v>7</v>
      </c>
      <c r="G133" s="22" t="s">
        <v>18</v>
      </c>
      <c r="H133" t="s">
        <v>31</v>
      </c>
      <c r="I133" t="s">
        <v>69</v>
      </c>
      <c r="O133" t="s">
        <v>391</v>
      </c>
      <c r="P133" t="s">
        <v>379</v>
      </c>
      <c r="Q133" t="s">
        <v>54</v>
      </c>
    </row>
    <row r="134" spans="1:17" x14ac:dyDescent="0.2">
      <c r="A134" t="s">
        <v>240</v>
      </c>
      <c r="B134" s="42">
        <v>0</v>
      </c>
      <c r="C134" t="s">
        <v>270</v>
      </c>
      <c r="D134" t="s">
        <v>54</v>
      </c>
      <c r="E134" t="s">
        <v>7</v>
      </c>
      <c r="G134" s="22" t="s">
        <v>18</v>
      </c>
      <c r="H134" t="s">
        <v>239</v>
      </c>
      <c r="I134" t="s">
        <v>241</v>
      </c>
      <c r="O134" t="s">
        <v>391</v>
      </c>
      <c r="P134" t="s">
        <v>379</v>
      </c>
      <c r="Q134" t="s">
        <v>54</v>
      </c>
    </row>
    <row r="135" spans="1:17" x14ac:dyDescent="0.2">
      <c r="A135" t="s">
        <v>47</v>
      </c>
      <c r="B135" s="42">
        <v>0</v>
      </c>
      <c r="C135" t="s">
        <v>270</v>
      </c>
      <c r="D135" t="s">
        <v>129</v>
      </c>
      <c r="E135" t="s">
        <v>48</v>
      </c>
      <c r="G135" s="22" t="s">
        <v>18</v>
      </c>
      <c r="H135" t="s">
        <v>49</v>
      </c>
      <c r="I135" t="s">
        <v>69</v>
      </c>
      <c r="O135" t="s">
        <v>391</v>
      </c>
      <c r="P135" t="s">
        <v>379</v>
      </c>
      <c r="Q135" t="s">
        <v>54</v>
      </c>
    </row>
    <row r="136" spans="1:17" x14ac:dyDescent="0.2">
      <c r="A136" t="s">
        <v>123</v>
      </c>
      <c r="B136" s="42">
        <v>0</v>
      </c>
      <c r="C136" t="s">
        <v>270</v>
      </c>
      <c r="D136" t="s">
        <v>120</v>
      </c>
      <c r="E136" t="s">
        <v>48</v>
      </c>
      <c r="G136" s="22" t="s">
        <v>18</v>
      </c>
      <c r="H136" t="s">
        <v>49</v>
      </c>
      <c r="I136" t="s">
        <v>69</v>
      </c>
      <c r="O136" t="s">
        <v>391</v>
      </c>
      <c r="P136" t="s">
        <v>379</v>
      </c>
      <c r="Q136" t="s">
        <v>54</v>
      </c>
    </row>
    <row r="137" spans="1:17" x14ac:dyDescent="0.2">
      <c r="A137" t="s">
        <v>24</v>
      </c>
      <c r="B137" s="42">
        <v>0</v>
      </c>
      <c r="C137" t="s">
        <v>270</v>
      </c>
      <c r="D137" t="s">
        <v>54</v>
      </c>
      <c r="E137" t="s">
        <v>7</v>
      </c>
      <c r="G137" s="22" t="s">
        <v>18</v>
      </c>
      <c r="H137" t="s">
        <v>26</v>
      </c>
      <c r="I137" t="s">
        <v>69</v>
      </c>
      <c r="O137" t="s">
        <v>391</v>
      </c>
      <c r="P137" t="s">
        <v>379</v>
      </c>
      <c r="Q137" t="s">
        <v>54</v>
      </c>
    </row>
    <row r="138" spans="1:17" x14ac:dyDescent="0.2">
      <c r="A138" t="s">
        <v>127</v>
      </c>
      <c r="B138" s="42">
        <v>0</v>
      </c>
      <c r="C138" t="s">
        <v>270</v>
      </c>
      <c r="D138" t="s">
        <v>120</v>
      </c>
      <c r="E138" t="s">
        <v>7</v>
      </c>
      <c r="G138" s="22" t="s">
        <v>18</v>
      </c>
      <c r="H138" t="s">
        <v>128</v>
      </c>
      <c r="I138" t="s">
        <v>69</v>
      </c>
      <c r="O138" t="s">
        <v>391</v>
      </c>
      <c r="P138" t="s">
        <v>379</v>
      </c>
      <c r="Q138" t="s">
        <v>54</v>
      </c>
    </row>
    <row r="139" spans="1:17" x14ac:dyDescent="0.2">
      <c r="A139" t="s">
        <v>212</v>
      </c>
      <c r="B139" s="42">
        <v>0</v>
      </c>
      <c r="C139" t="s">
        <v>270</v>
      </c>
      <c r="D139" t="s">
        <v>129</v>
      </c>
      <c r="E139" t="s">
        <v>48</v>
      </c>
      <c r="G139" s="22" t="s">
        <v>18</v>
      </c>
      <c r="H139" t="s">
        <v>211</v>
      </c>
      <c r="I139" t="s">
        <v>69</v>
      </c>
      <c r="O139" t="s">
        <v>391</v>
      </c>
      <c r="P139" t="s">
        <v>379</v>
      </c>
      <c r="Q139" t="s">
        <v>54</v>
      </c>
    </row>
    <row r="140" spans="1:17" x14ac:dyDescent="0.2">
      <c r="A140" t="s">
        <v>212</v>
      </c>
      <c r="B140" s="42">
        <v>0</v>
      </c>
      <c r="C140" t="s">
        <v>270</v>
      </c>
      <c r="D140" t="s">
        <v>120</v>
      </c>
      <c r="E140" t="s">
        <v>48</v>
      </c>
      <c r="G140" s="22" t="s">
        <v>18</v>
      </c>
      <c r="H140" t="s">
        <v>211</v>
      </c>
      <c r="I140" t="s">
        <v>69</v>
      </c>
      <c r="O140" t="s">
        <v>391</v>
      </c>
      <c r="P140" t="s">
        <v>379</v>
      </c>
      <c r="Q140" t="s">
        <v>54</v>
      </c>
    </row>
    <row r="141" spans="1:17" x14ac:dyDescent="0.2">
      <c r="A141" t="s">
        <v>38</v>
      </c>
      <c r="B141" s="42">
        <v>0</v>
      </c>
      <c r="C141" t="s">
        <v>39</v>
      </c>
      <c r="E141" t="s">
        <v>7</v>
      </c>
      <c r="F141" t="s">
        <v>40</v>
      </c>
      <c r="G141" s="22" t="s">
        <v>41</v>
      </c>
      <c r="I141" t="s">
        <v>69</v>
      </c>
      <c r="N141" t="s">
        <v>73</v>
      </c>
      <c r="O141" t="s">
        <v>391</v>
      </c>
      <c r="P141" t="s">
        <v>379</v>
      </c>
      <c r="Q141" t="s">
        <v>54</v>
      </c>
    </row>
    <row r="142" spans="1:17" x14ac:dyDescent="0.2">
      <c r="A142" t="s">
        <v>42</v>
      </c>
      <c r="B142" s="42">
        <v>0</v>
      </c>
      <c r="C142" t="s">
        <v>39</v>
      </c>
      <c r="E142" t="s">
        <v>7</v>
      </c>
      <c r="F142" t="s">
        <v>40</v>
      </c>
      <c r="G142" s="22" t="s">
        <v>41</v>
      </c>
      <c r="I142" t="s">
        <v>69</v>
      </c>
      <c r="N142" t="s">
        <v>76</v>
      </c>
      <c r="O142" t="s">
        <v>391</v>
      </c>
      <c r="P142" t="s">
        <v>379</v>
      </c>
      <c r="Q142" t="s">
        <v>54</v>
      </c>
    </row>
    <row r="143" spans="1:17" x14ac:dyDescent="0.2">
      <c r="A143" t="s">
        <v>77</v>
      </c>
      <c r="B143" s="42">
        <v>0</v>
      </c>
      <c r="C143" t="s">
        <v>39</v>
      </c>
      <c r="E143" t="s">
        <v>7</v>
      </c>
      <c r="F143" t="s">
        <v>40</v>
      </c>
      <c r="G143" s="22" t="s">
        <v>41</v>
      </c>
      <c r="I143" t="s">
        <v>69</v>
      </c>
      <c r="N143" t="s">
        <v>78</v>
      </c>
      <c r="O143" t="s">
        <v>391</v>
      </c>
      <c r="P143" t="s">
        <v>379</v>
      </c>
      <c r="Q143" t="s">
        <v>54</v>
      </c>
    </row>
    <row r="144" spans="1:17" x14ac:dyDescent="0.2">
      <c r="A144" t="s">
        <v>476</v>
      </c>
      <c r="B144" s="42">
        <v>0</v>
      </c>
      <c r="C144" t="s">
        <v>39</v>
      </c>
      <c r="E144" t="s">
        <v>7</v>
      </c>
      <c r="F144" t="s">
        <v>40</v>
      </c>
      <c r="G144" s="22" t="s">
        <v>41</v>
      </c>
      <c r="I144" t="s">
        <v>69</v>
      </c>
      <c r="N144" t="s">
        <v>79</v>
      </c>
      <c r="O144" t="s">
        <v>391</v>
      </c>
      <c r="P144" t="s">
        <v>379</v>
      </c>
      <c r="Q144" t="s">
        <v>54</v>
      </c>
    </row>
    <row r="145" spans="1:17" x14ac:dyDescent="0.2">
      <c r="A145" t="s">
        <v>80</v>
      </c>
      <c r="B145" s="42">
        <v>0</v>
      </c>
      <c r="C145" t="s">
        <v>39</v>
      </c>
      <c r="E145" t="s">
        <v>7</v>
      </c>
      <c r="F145" t="s">
        <v>40</v>
      </c>
      <c r="G145" s="22" t="s">
        <v>41</v>
      </c>
      <c r="I145" t="s">
        <v>69</v>
      </c>
      <c r="N145" t="s">
        <v>81</v>
      </c>
      <c r="O145" t="s">
        <v>391</v>
      </c>
      <c r="P145" t="s">
        <v>379</v>
      </c>
      <c r="Q145" t="s">
        <v>54</v>
      </c>
    </row>
    <row r="146" spans="1:17" x14ac:dyDescent="0.2">
      <c r="A146" t="s">
        <v>245</v>
      </c>
      <c r="B146" s="42">
        <v>0</v>
      </c>
      <c r="C146" t="s">
        <v>39</v>
      </c>
      <c r="E146" t="s">
        <v>28</v>
      </c>
      <c r="F146" t="s">
        <v>40</v>
      </c>
      <c r="G146" s="22" t="s">
        <v>41</v>
      </c>
      <c r="I146" t="s">
        <v>246</v>
      </c>
      <c r="O146" t="s">
        <v>391</v>
      </c>
      <c r="P146" t="s">
        <v>379</v>
      </c>
      <c r="Q146" t="s">
        <v>54</v>
      </c>
    </row>
    <row r="147" spans="1:17" x14ac:dyDescent="0.2">
      <c r="A147" t="s">
        <v>243</v>
      </c>
      <c r="B147" s="42">
        <v>0</v>
      </c>
      <c r="C147" t="s">
        <v>39</v>
      </c>
      <c r="E147" t="s">
        <v>7</v>
      </c>
      <c r="F147" t="s">
        <v>40</v>
      </c>
      <c r="G147" s="22" t="s">
        <v>41</v>
      </c>
      <c r="I147" t="s">
        <v>69</v>
      </c>
      <c r="N147" t="s">
        <v>244</v>
      </c>
      <c r="O147" t="s">
        <v>391</v>
      </c>
      <c r="P147" t="s">
        <v>379</v>
      </c>
      <c r="Q147" t="s">
        <v>54</v>
      </c>
    </row>
    <row r="148" spans="1:17" x14ac:dyDescent="0.2">
      <c r="A148" t="s">
        <v>85</v>
      </c>
      <c r="B148" s="42">
        <v>0</v>
      </c>
      <c r="C148" t="s">
        <v>39</v>
      </c>
      <c r="E148" t="s">
        <v>7</v>
      </c>
      <c r="F148" t="s">
        <v>40</v>
      </c>
      <c r="G148" s="22" t="s">
        <v>41</v>
      </c>
      <c r="I148" t="s">
        <v>69</v>
      </c>
      <c r="N148" t="s">
        <v>86</v>
      </c>
      <c r="O148" t="s">
        <v>391</v>
      </c>
      <c r="P148" t="s">
        <v>379</v>
      </c>
      <c r="Q148" t="s">
        <v>54</v>
      </c>
    </row>
    <row r="149" spans="1:17" x14ac:dyDescent="0.2">
      <c r="A149" t="s">
        <v>218</v>
      </c>
      <c r="B149" s="42">
        <v>0</v>
      </c>
      <c r="C149" t="s">
        <v>39</v>
      </c>
      <c r="E149" t="s">
        <v>7</v>
      </c>
      <c r="F149" t="s">
        <v>40</v>
      </c>
      <c r="G149" s="22" t="s">
        <v>41</v>
      </c>
      <c r="I149" t="s">
        <v>69</v>
      </c>
      <c r="N149" t="s">
        <v>219</v>
      </c>
      <c r="O149" t="s">
        <v>391</v>
      </c>
      <c r="P149" t="s">
        <v>379</v>
      </c>
      <c r="Q149" t="s">
        <v>54</v>
      </c>
    </row>
    <row r="150" spans="1:17" x14ac:dyDescent="0.2">
      <c r="A150" t="s">
        <v>44</v>
      </c>
      <c r="B150" s="42">
        <v>0</v>
      </c>
      <c r="C150" t="s">
        <v>39</v>
      </c>
      <c r="E150" t="s">
        <v>7</v>
      </c>
      <c r="F150" t="s">
        <v>40</v>
      </c>
      <c r="G150" s="22" t="s">
        <v>41</v>
      </c>
      <c r="I150" t="s">
        <v>69</v>
      </c>
      <c r="N150" t="s">
        <v>90</v>
      </c>
      <c r="O150" t="s">
        <v>391</v>
      </c>
      <c r="P150" t="s">
        <v>379</v>
      </c>
      <c r="Q150" t="s">
        <v>54</v>
      </c>
    </row>
    <row r="151" spans="1:17" x14ac:dyDescent="0.2">
      <c r="A151" t="s">
        <v>91</v>
      </c>
      <c r="B151" s="42">
        <v>0</v>
      </c>
      <c r="C151" t="s">
        <v>39</v>
      </c>
      <c r="E151" t="s">
        <v>7</v>
      </c>
      <c r="F151" t="s">
        <v>40</v>
      </c>
      <c r="G151" s="22" t="s">
        <v>41</v>
      </c>
      <c r="I151" t="s">
        <v>69</v>
      </c>
      <c r="O151" t="s">
        <v>391</v>
      </c>
      <c r="P151" t="s">
        <v>379</v>
      </c>
      <c r="Q151" t="s">
        <v>54</v>
      </c>
    </row>
    <row r="152" spans="1:17" x14ac:dyDescent="0.2">
      <c r="A152" t="s">
        <v>92</v>
      </c>
      <c r="B152" s="42">
        <v>0</v>
      </c>
      <c r="C152" t="s">
        <v>39</v>
      </c>
      <c r="E152" t="s">
        <v>7</v>
      </c>
      <c r="F152" t="s">
        <v>40</v>
      </c>
      <c r="G152" s="22" t="s">
        <v>41</v>
      </c>
      <c r="I152" t="s">
        <v>69</v>
      </c>
      <c r="O152" t="s">
        <v>391</v>
      </c>
      <c r="P152" t="s">
        <v>379</v>
      </c>
      <c r="Q152" t="s">
        <v>54</v>
      </c>
    </row>
    <row r="153" spans="1:17" x14ac:dyDescent="0.2">
      <c r="A153" t="s">
        <v>99</v>
      </c>
      <c r="B153" s="42">
        <v>0</v>
      </c>
      <c r="C153" t="s">
        <v>39</v>
      </c>
      <c r="E153" t="s">
        <v>48</v>
      </c>
      <c r="F153" t="s">
        <v>40</v>
      </c>
      <c r="G153" s="22" t="s">
        <v>41</v>
      </c>
      <c r="I153" t="s">
        <v>112</v>
      </c>
      <c r="N153" t="s">
        <v>101</v>
      </c>
      <c r="O153" t="s">
        <v>391</v>
      </c>
      <c r="P153" t="s">
        <v>379</v>
      </c>
      <c r="Q153" t="s">
        <v>54</v>
      </c>
    </row>
    <row r="154" spans="1:17" x14ac:dyDescent="0.2">
      <c r="A154" t="s">
        <v>103</v>
      </c>
      <c r="B154" s="42">
        <v>0</v>
      </c>
      <c r="C154" t="s">
        <v>39</v>
      </c>
      <c r="E154" t="s">
        <v>48</v>
      </c>
      <c r="F154" t="s">
        <v>104</v>
      </c>
      <c r="G154" s="22" t="s">
        <v>41</v>
      </c>
      <c r="I154" t="s">
        <v>69</v>
      </c>
      <c r="N154" t="s">
        <v>101</v>
      </c>
      <c r="O154" t="s">
        <v>391</v>
      </c>
      <c r="P154" t="s">
        <v>379</v>
      </c>
      <c r="Q154" t="s">
        <v>54</v>
      </c>
    </row>
    <row r="157" spans="1:17" x14ac:dyDescent="0.2">
      <c r="A157" s="29"/>
    </row>
  </sheetData>
  <autoFilter ref="A1:Q157" xr:uid="{95BD29AF-C665-4316-B7B0-6CC676F383B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26E1-AE00-4B06-B742-B5C53D307EB3}">
  <dimension ref="A1:R139"/>
  <sheetViews>
    <sheetView topLeftCell="H1" zoomScaleNormal="55" workbookViewId="0">
      <selection activeCell="O13" sqref="O13"/>
    </sheetView>
  </sheetViews>
  <sheetFormatPr baseColWidth="10" defaultColWidth="8.83203125" defaultRowHeight="14.75" customHeight="1" x14ac:dyDescent="0.2"/>
  <cols>
    <col min="1" max="1" width="40.5" customWidth="1"/>
    <col min="2" max="2" width="27.5" customWidth="1"/>
    <col min="8" max="8" width="15.5" customWidth="1"/>
    <col min="9" max="9" width="13.33203125" customWidth="1"/>
  </cols>
  <sheetData>
    <row r="1" spans="1:17" ht="14.75" customHeight="1" x14ac:dyDescent="0.2">
      <c r="A1" s="19" t="s">
        <v>1</v>
      </c>
      <c r="B1" s="19" t="s">
        <v>404</v>
      </c>
      <c r="C1" s="21"/>
      <c r="D1" s="21"/>
      <c r="E1" s="21"/>
      <c r="F1" s="21"/>
      <c r="G1" s="21"/>
      <c r="H1" s="21"/>
    </row>
    <row r="2" spans="1:17" ht="14.75" customHeight="1" x14ac:dyDescent="0.2">
      <c r="A2" s="22" t="s">
        <v>2</v>
      </c>
      <c r="B2" s="22">
        <v>1</v>
      </c>
      <c r="C2" s="21"/>
      <c r="D2" s="21"/>
      <c r="E2" s="21"/>
      <c r="F2" s="21"/>
      <c r="G2" s="21"/>
      <c r="H2" s="21"/>
    </row>
    <row r="3" spans="1:17" ht="14.75" customHeight="1" x14ac:dyDescent="0.2">
      <c r="A3" s="22" t="s">
        <v>3</v>
      </c>
      <c r="B3" s="22" t="s">
        <v>4</v>
      </c>
      <c r="C3" s="21"/>
      <c r="D3" s="21"/>
      <c r="E3" s="21"/>
      <c r="F3" s="21"/>
      <c r="G3" s="21"/>
      <c r="H3" s="21"/>
    </row>
    <row r="4" spans="1:17" ht="14.75" customHeight="1" x14ac:dyDescent="0.2">
      <c r="A4" s="22" t="s">
        <v>5</v>
      </c>
      <c r="B4" s="22" t="s">
        <v>242</v>
      </c>
      <c r="C4" s="21"/>
      <c r="D4" s="21"/>
      <c r="E4" s="21"/>
      <c r="F4" s="21"/>
      <c r="G4" s="21"/>
      <c r="H4" s="21"/>
    </row>
    <row r="5" spans="1:17" ht="14.75" customHeight="1" x14ac:dyDescent="0.2">
      <c r="A5" s="22" t="s">
        <v>6</v>
      </c>
      <c r="B5" s="22" t="s">
        <v>7</v>
      </c>
      <c r="C5" s="21"/>
      <c r="D5" s="21"/>
      <c r="E5" s="21"/>
      <c r="F5" s="21"/>
      <c r="G5" s="21"/>
      <c r="H5" s="21"/>
    </row>
    <row r="6" spans="1:17" ht="14.75" customHeight="1" x14ac:dyDescent="0.2">
      <c r="A6" s="22" t="s">
        <v>15</v>
      </c>
      <c r="B6" s="43" t="s">
        <v>405</v>
      </c>
      <c r="C6" s="21"/>
      <c r="D6" s="21"/>
      <c r="E6" s="21"/>
      <c r="F6" s="21"/>
      <c r="G6" s="21"/>
      <c r="H6" s="21"/>
    </row>
    <row r="7" spans="1:17" ht="15" x14ac:dyDescent="0.2">
      <c r="A7" s="22" t="s">
        <v>8</v>
      </c>
      <c r="B7" s="22" t="s">
        <v>382</v>
      </c>
      <c r="C7" s="21"/>
      <c r="D7" s="21"/>
      <c r="E7" s="21"/>
      <c r="F7" s="21"/>
      <c r="G7" s="21"/>
      <c r="H7" s="21"/>
    </row>
    <row r="8" spans="1:17" ht="14.75" customHeight="1" x14ac:dyDescent="0.2">
      <c r="A8" s="19" t="s">
        <v>9</v>
      </c>
      <c r="B8" s="22"/>
      <c r="C8" s="21"/>
      <c r="D8" s="21"/>
      <c r="E8" s="21"/>
      <c r="F8" s="21"/>
      <c r="G8" s="21"/>
      <c r="H8" s="21"/>
    </row>
    <row r="9" spans="1:17" ht="14.75" customHeight="1"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ht="14.75" customHeight="1" x14ac:dyDescent="0.2">
      <c r="A10" s="24" t="str">
        <f>B1</f>
        <v>pig iron production, top gas recycling-blast furnace</v>
      </c>
      <c r="B10" s="22">
        <v>1</v>
      </c>
      <c r="C10" s="22" t="s">
        <v>311</v>
      </c>
      <c r="D10" s="22" t="s">
        <v>4</v>
      </c>
      <c r="E10" s="22" t="s">
        <v>7</v>
      </c>
      <c r="F10" s="22"/>
      <c r="G10" s="22" t="s">
        <v>16</v>
      </c>
      <c r="H10" s="22" t="str">
        <f>B4</f>
        <v>pig iron</v>
      </c>
    </row>
    <row r="11" spans="1:17" ht="14.75" customHeight="1" x14ac:dyDescent="0.2">
      <c r="A11" t="s">
        <v>45</v>
      </c>
      <c r="B11" s="29">
        <v>0</v>
      </c>
      <c r="C11" s="24" t="s">
        <v>270</v>
      </c>
      <c r="D11" t="s">
        <v>4</v>
      </c>
      <c r="E11" t="s">
        <v>6</v>
      </c>
      <c r="G11" t="s">
        <v>18</v>
      </c>
      <c r="H11" t="s">
        <v>46</v>
      </c>
      <c r="I11" t="s">
        <v>202</v>
      </c>
      <c r="O11" t="s">
        <v>397</v>
      </c>
      <c r="P11" t="s">
        <v>242</v>
      </c>
      <c r="Q11" t="s">
        <v>54</v>
      </c>
    </row>
    <row r="12" spans="1:17" ht="14.75" customHeight="1" x14ac:dyDescent="0.2">
      <c r="A12" t="s">
        <v>52</v>
      </c>
      <c r="B12" s="29">
        <v>0</v>
      </c>
      <c r="C12" s="24" t="s">
        <v>270</v>
      </c>
      <c r="D12" t="s">
        <v>54</v>
      </c>
      <c r="E12" t="s">
        <v>7</v>
      </c>
      <c r="G12" t="s">
        <v>18</v>
      </c>
      <c r="H12" t="s">
        <v>53</v>
      </c>
      <c r="I12" t="s">
        <v>203</v>
      </c>
      <c r="O12" t="s">
        <v>397</v>
      </c>
      <c r="P12" t="s">
        <v>242</v>
      </c>
      <c r="Q12" t="s">
        <v>54</v>
      </c>
    </row>
    <row r="13" spans="1:17" ht="14.75" customHeight="1" x14ac:dyDescent="0.2">
      <c r="A13" t="s">
        <v>489</v>
      </c>
      <c r="B13" s="29">
        <v>0.27500000000000002</v>
      </c>
      <c r="C13" s="24" t="s">
        <v>270</v>
      </c>
      <c r="D13" t="s">
        <v>4</v>
      </c>
      <c r="E13" t="s">
        <v>7</v>
      </c>
      <c r="G13" t="s">
        <v>18</v>
      </c>
      <c r="H13" t="s">
        <v>204</v>
      </c>
      <c r="I13" t="s">
        <v>205</v>
      </c>
    </row>
    <row r="14" spans="1:17" ht="14.75" customHeight="1" x14ac:dyDescent="0.2">
      <c r="A14" t="s">
        <v>207</v>
      </c>
      <c r="B14" s="29">
        <v>0</v>
      </c>
      <c r="C14" s="24" t="s">
        <v>270</v>
      </c>
      <c r="D14" t="s">
        <v>129</v>
      </c>
      <c r="E14" t="s">
        <v>7</v>
      </c>
      <c r="G14" t="s">
        <v>18</v>
      </c>
      <c r="H14" t="s">
        <v>206</v>
      </c>
      <c r="I14" t="s">
        <v>203</v>
      </c>
      <c r="O14" t="s">
        <v>397</v>
      </c>
      <c r="P14" t="s">
        <v>242</v>
      </c>
      <c r="Q14" t="s">
        <v>54</v>
      </c>
    </row>
    <row r="15" spans="1:17" ht="14.75" customHeight="1" x14ac:dyDescent="0.2">
      <c r="A15" t="s">
        <v>207</v>
      </c>
      <c r="B15" s="29">
        <v>0</v>
      </c>
      <c r="C15" s="24" t="s">
        <v>270</v>
      </c>
      <c r="D15" t="s">
        <v>120</v>
      </c>
      <c r="E15" t="s">
        <v>7</v>
      </c>
      <c r="G15" t="s">
        <v>18</v>
      </c>
      <c r="H15" t="s">
        <v>206</v>
      </c>
      <c r="I15" t="s">
        <v>203</v>
      </c>
      <c r="O15" t="s">
        <v>397</v>
      </c>
      <c r="P15" t="s">
        <v>242</v>
      </c>
      <c r="Q15" t="s">
        <v>54</v>
      </c>
    </row>
    <row r="16" spans="1:17" ht="14.75" customHeight="1" x14ac:dyDescent="0.2">
      <c r="A16" t="s">
        <v>27</v>
      </c>
      <c r="B16">
        <f>9.724*(1-0.245)</f>
        <v>7.3416199999999998</v>
      </c>
      <c r="C16" s="24" t="s">
        <v>270</v>
      </c>
      <c r="D16" t="s">
        <v>4</v>
      </c>
      <c r="E16" t="s">
        <v>28</v>
      </c>
      <c r="G16" t="s">
        <v>18</v>
      </c>
      <c r="H16" t="s">
        <v>29</v>
      </c>
      <c r="I16" t="s">
        <v>358</v>
      </c>
      <c r="J16">
        <v>2</v>
      </c>
      <c r="K16" t="s">
        <v>213</v>
      </c>
      <c r="L16">
        <v>2.27459705645387</v>
      </c>
      <c r="M16">
        <v>1.41421356237309E-2</v>
      </c>
    </row>
    <row r="17" spans="1:17" ht="14.75" customHeight="1" x14ac:dyDescent="0.2">
      <c r="A17" t="s">
        <v>116</v>
      </c>
      <c r="B17">
        <f>0.15*(1-0.245)</f>
        <v>0.11324999999999999</v>
      </c>
      <c r="C17" s="24" t="s">
        <v>270</v>
      </c>
      <c r="D17" t="s">
        <v>117</v>
      </c>
      <c r="E17" t="s">
        <v>7</v>
      </c>
      <c r="G17" t="s">
        <v>18</v>
      </c>
      <c r="H17" t="s">
        <v>118</v>
      </c>
      <c r="I17" t="s">
        <v>359</v>
      </c>
      <c r="J17">
        <v>2</v>
      </c>
      <c r="K17" t="s">
        <v>213</v>
      </c>
      <c r="L17">
        <v>-1.89711998488588</v>
      </c>
      <c r="M17">
        <v>1.41421356237309E-2</v>
      </c>
    </row>
    <row r="18" spans="1:17" ht="14.75" customHeight="1" x14ac:dyDescent="0.2">
      <c r="A18" t="s">
        <v>119</v>
      </c>
      <c r="B18" s="29">
        <v>0</v>
      </c>
      <c r="C18" s="24" t="s">
        <v>270</v>
      </c>
      <c r="D18" t="s">
        <v>120</v>
      </c>
      <c r="E18" t="s">
        <v>7</v>
      </c>
      <c r="G18" t="s">
        <v>18</v>
      </c>
      <c r="H18" t="s">
        <v>122</v>
      </c>
      <c r="I18" t="s">
        <v>69</v>
      </c>
      <c r="O18" t="s">
        <v>397</v>
      </c>
      <c r="P18" t="s">
        <v>242</v>
      </c>
      <c r="Q18" t="s">
        <v>54</v>
      </c>
    </row>
    <row r="19" spans="1:17" ht="14.75" customHeight="1" x14ac:dyDescent="0.2">
      <c r="A19" t="s">
        <v>30</v>
      </c>
      <c r="B19" s="29">
        <v>0</v>
      </c>
      <c r="C19" s="24" t="s">
        <v>270</v>
      </c>
      <c r="D19" t="s">
        <v>4</v>
      </c>
      <c r="E19" t="s">
        <v>7</v>
      </c>
      <c r="G19" t="s">
        <v>18</v>
      </c>
      <c r="H19" t="s">
        <v>31</v>
      </c>
      <c r="I19" t="s">
        <v>202</v>
      </c>
      <c r="O19" t="s">
        <v>397</v>
      </c>
      <c r="P19" t="s">
        <v>242</v>
      </c>
      <c r="Q19" t="s">
        <v>54</v>
      </c>
    </row>
    <row r="20" spans="1:17" ht="14.75" customHeight="1" x14ac:dyDescent="0.2">
      <c r="A20" t="s">
        <v>50</v>
      </c>
      <c r="B20" s="29">
        <v>0</v>
      </c>
      <c r="C20" s="24" t="s">
        <v>270</v>
      </c>
      <c r="D20" t="s">
        <v>4</v>
      </c>
      <c r="E20" t="s">
        <v>7</v>
      </c>
      <c r="G20" t="s">
        <v>18</v>
      </c>
      <c r="H20" t="s">
        <v>51</v>
      </c>
      <c r="I20" t="s">
        <v>202</v>
      </c>
      <c r="O20" t="s">
        <v>397</v>
      </c>
      <c r="P20" t="s">
        <v>242</v>
      </c>
      <c r="Q20" t="s">
        <v>54</v>
      </c>
    </row>
    <row r="21" spans="1:17" ht="14.75" customHeight="1" x14ac:dyDescent="0.2">
      <c r="A21" t="s">
        <v>209</v>
      </c>
      <c r="B21" s="29">
        <v>0</v>
      </c>
      <c r="C21" s="24" t="s">
        <v>270</v>
      </c>
      <c r="D21" t="s">
        <v>54</v>
      </c>
      <c r="E21" t="s">
        <v>7</v>
      </c>
      <c r="G21" t="s">
        <v>18</v>
      </c>
      <c r="H21" t="s">
        <v>208</v>
      </c>
      <c r="I21" t="s">
        <v>202</v>
      </c>
      <c r="O21" t="s">
        <v>397</v>
      </c>
      <c r="P21" t="s">
        <v>242</v>
      </c>
      <c r="Q21" t="s">
        <v>54</v>
      </c>
    </row>
    <row r="22" spans="1:17" ht="14.75" customHeight="1" x14ac:dyDescent="0.2">
      <c r="A22" t="s">
        <v>32</v>
      </c>
      <c r="B22" s="29">
        <v>0</v>
      </c>
      <c r="C22" s="24" t="s">
        <v>270</v>
      </c>
      <c r="D22" t="s">
        <v>120</v>
      </c>
      <c r="E22" t="s">
        <v>7</v>
      </c>
      <c r="G22" t="s">
        <v>18</v>
      </c>
      <c r="H22" t="s">
        <v>33</v>
      </c>
      <c r="I22" t="s">
        <v>202</v>
      </c>
      <c r="O22" t="s">
        <v>397</v>
      </c>
      <c r="P22" t="s">
        <v>242</v>
      </c>
      <c r="Q22" t="s">
        <v>54</v>
      </c>
    </row>
    <row r="23" spans="1:17" ht="14.75" customHeight="1" x14ac:dyDescent="0.2">
      <c r="A23" t="s">
        <v>47</v>
      </c>
      <c r="B23" s="29">
        <v>0</v>
      </c>
      <c r="C23" s="24" t="s">
        <v>270</v>
      </c>
      <c r="D23" t="s">
        <v>129</v>
      </c>
      <c r="E23" t="s">
        <v>48</v>
      </c>
      <c r="G23" t="s">
        <v>18</v>
      </c>
      <c r="H23" t="s">
        <v>49</v>
      </c>
      <c r="I23" t="s">
        <v>202</v>
      </c>
      <c r="O23" t="s">
        <v>397</v>
      </c>
      <c r="P23" t="s">
        <v>242</v>
      </c>
      <c r="Q23" t="s">
        <v>54</v>
      </c>
    </row>
    <row r="24" spans="1:17" ht="14.75" customHeight="1" x14ac:dyDescent="0.2">
      <c r="A24" t="s">
        <v>123</v>
      </c>
      <c r="B24" s="29">
        <v>0</v>
      </c>
      <c r="C24" s="24" t="s">
        <v>270</v>
      </c>
      <c r="D24" t="s">
        <v>120</v>
      </c>
      <c r="E24" t="s">
        <v>48</v>
      </c>
      <c r="G24" t="s">
        <v>18</v>
      </c>
      <c r="H24" t="s">
        <v>49</v>
      </c>
      <c r="I24" t="s">
        <v>202</v>
      </c>
      <c r="O24" t="s">
        <v>397</v>
      </c>
      <c r="P24" t="s">
        <v>242</v>
      </c>
      <c r="Q24" t="s">
        <v>54</v>
      </c>
    </row>
    <row r="25" spans="1:17" ht="14.75" customHeight="1" x14ac:dyDescent="0.2">
      <c r="A25" t="s">
        <v>210</v>
      </c>
      <c r="B25" s="29">
        <v>0</v>
      </c>
      <c r="C25" s="24" t="s">
        <v>270</v>
      </c>
      <c r="D25" t="s">
        <v>4</v>
      </c>
      <c r="E25" t="s">
        <v>7</v>
      </c>
      <c r="G25" t="s">
        <v>18</v>
      </c>
      <c r="H25" t="s">
        <v>20</v>
      </c>
      <c r="I25" t="s">
        <v>202</v>
      </c>
      <c r="O25" t="s">
        <v>397</v>
      </c>
      <c r="P25" t="s">
        <v>242</v>
      </c>
      <c r="Q25" t="s">
        <v>54</v>
      </c>
    </row>
    <row r="26" spans="1:17" ht="14.75" customHeight="1" x14ac:dyDescent="0.2">
      <c r="A26" t="s">
        <v>212</v>
      </c>
      <c r="B26" s="29">
        <v>0</v>
      </c>
      <c r="C26" s="24" t="s">
        <v>270</v>
      </c>
      <c r="D26" t="s">
        <v>129</v>
      </c>
      <c r="E26" t="s">
        <v>48</v>
      </c>
      <c r="G26" t="s">
        <v>18</v>
      </c>
      <c r="H26" t="s">
        <v>211</v>
      </c>
      <c r="I26" t="s">
        <v>69</v>
      </c>
      <c r="O26" t="s">
        <v>397</v>
      </c>
      <c r="P26" t="s">
        <v>242</v>
      </c>
      <c r="Q26" t="s">
        <v>54</v>
      </c>
    </row>
    <row r="27" spans="1:17" ht="14.75" customHeight="1" x14ac:dyDescent="0.2">
      <c r="A27" t="s">
        <v>212</v>
      </c>
      <c r="B27" s="29">
        <v>0</v>
      </c>
      <c r="C27" s="24" t="s">
        <v>270</v>
      </c>
      <c r="D27" t="s">
        <v>120</v>
      </c>
      <c r="E27" t="s">
        <v>48</v>
      </c>
      <c r="G27" t="s">
        <v>18</v>
      </c>
      <c r="H27" t="s">
        <v>211</v>
      </c>
      <c r="I27" t="s">
        <v>69</v>
      </c>
      <c r="O27" t="s">
        <v>397</v>
      </c>
      <c r="P27" t="s">
        <v>242</v>
      </c>
      <c r="Q27" t="s">
        <v>54</v>
      </c>
    </row>
    <row r="28" spans="1:17" ht="14.75" customHeight="1" x14ac:dyDescent="0.2">
      <c r="A28" t="s">
        <v>38</v>
      </c>
      <c r="B28" s="29">
        <f>0.84908*(1-0.24)</f>
        <v>0.64530080000000001</v>
      </c>
      <c r="C28" t="s">
        <v>39</v>
      </c>
      <c r="E28" t="s">
        <v>7</v>
      </c>
      <c r="F28" t="s">
        <v>40</v>
      </c>
      <c r="G28" t="s">
        <v>41</v>
      </c>
      <c r="I28" t="s">
        <v>360</v>
      </c>
      <c r="J28">
        <v>2</v>
      </c>
      <c r="K28" t="s">
        <v>215</v>
      </c>
      <c r="L28">
        <v>-0.16360186860589301</v>
      </c>
      <c r="M28">
        <v>3.8729833462074099E-2</v>
      </c>
      <c r="N28" t="s">
        <v>73</v>
      </c>
    </row>
    <row r="29" spans="1:17" ht="14.75" customHeight="1" x14ac:dyDescent="0.2">
      <c r="A29" t="s">
        <v>42</v>
      </c>
      <c r="B29">
        <f>0.0013404*(1-0.9)</f>
        <v>1.3403999999999998E-4</v>
      </c>
      <c r="C29" t="s">
        <v>39</v>
      </c>
      <c r="E29" t="s">
        <v>7</v>
      </c>
      <c r="F29" t="s">
        <v>40</v>
      </c>
      <c r="G29" t="s">
        <v>41</v>
      </c>
      <c r="I29" t="s">
        <v>361</v>
      </c>
      <c r="J29">
        <v>2</v>
      </c>
      <c r="K29" t="s">
        <v>215</v>
      </c>
      <c r="L29">
        <v>-6.6147872021011098</v>
      </c>
      <c r="M29">
        <v>0.80715549926888297</v>
      </c>
      <c r="N29" t="s">
        <v>76</v>
      </c>
    </row>
    <row r="30" spans="1:17" ht="14.75" customHeight="1" x14ac:dyDescent="0.2">
      <c r="A30" t="s">
        <v>80</v>
      </c>
      <c r="B30" s="29">
        <v>0</v>
      </c>
      <c r="C30" t="s">
        <v>39</v>
      </c>
      <c r="E30" t="s">
        <v>7</v>
      </c>
      <c r="F30" t="s">
        <v>40</v>
      </c>
      <c r="G30" t="s">
        <v>41</v>
      </c>
      <c r="I30" t="s">
        <v>202</v>
      </c>
      <c r="N30" t="s">
        <v>81</v>
      </c>
      <c r="O30" t="s">
        <v>397</v>
      </c>
      <c r="P30" t="s">
        <v>242</v>
      </c>
      <c r="Q30" t="s">
        <v>54</v>
      </c>
    </row>
    <row r="31" spans="1:17" ht="14.75" customHeight="1" x14ac:dyDescent="0.2">
      <c r="A31" t="s">
        <v>216</v>
      </c>
      <c r="B31" s="29">
        <v>0</v>
      </c>
      <c r="C31" t="s">
        <v>39</v>
      </c>
      <c r="E31" t="s">
        <v>7</v>
      </c>
      <c r="F31" t="s">
        <v>40</v>
      </c>
      <c r="G31" t="s">
        <v>41</v>
      </c>
      <c r="I31" t="s">
        <v>202</v>
      </c>
      <c r="N31" t="s">
        <v>217</v>
      </c>
      <c r="O31" t="s">
        <v>397</v>
      </c>
      <c r="P31" t="s">
        <v>242</v>
      </c>
      <c r="Q31" t="s">
        <v>54</v>
      </c>
    </row>
    <row r="32" spans="1:17" ht="14.75" customHeight="1" x14ac:dyDescent="0.2">
      <c r="A32" t="s">
        <v>85</v>
      </c>
      <c r="B32" s="29">
        <v>0</v>
      </c>
      <c r="C32" t="s">
        <v>39</v>
      </c>
      <c r="E32" t="s">
        <v>7</v>
      </c>
      <c r="F32" t="s">
        <v>40</v>
      </c>
      <c r="G32" t="s">
        <v>41</v>
      </c>
      <c r="I32" t="s">
        <v>202</v>
      </c>
      <c r="N32" t="s">
        <v>86</v>
      </c>
      <c r="O32" t="s">
        <v>397</v>
      </c>
      <c r="P32" t="s">
        <v>242</v>
      </c>
      <c r="Q32" t="s">
        <v>54</v>
      </c>
    </row>
    <row r="33" spans="1:17" ht="14.75" customHeight="1" x14ac:dyDescent="0.2">
      <c r="A33" t="s">
        <v>218</v>
      </c>
      <c r="B33" s="29">
        <v>0</v>
      </c>
      <c r="C33" t="s">
        <v>39</v>
      </c>
      <c r="E33" t="s">
        <v>7</v>
      </c>
      <c r="F33" t="s">
        <v>40</v>
      </c>
      <c r="G33" t="s">
        <v>41</v>
      </c>
      <c r="I33" t="s">
        <v>202</v>
      </c>
      <c r="N33" t="s">
        <v>219</v>
      </c>
      <c r="O33" t="s">
        <v>397</v>
      </c>
      <c r="P33" t="s">
        <v>242</v>
      </c>
      <c r="Q33" t="s">
        <v>54</v>
      </c>
    </row>
    <row r="34" spans="1:17" ht="14.75" customHeight="1" x14ac:dyDescent="0.2">
      <c r="A34" t="s">
        <v>88</v>
      </c>
      <c r="B34" s="29">
        <v>0</v>
      </c>
      <c r="C34" t="s">
        <v>39</v>
      </c>
      <c r="E34" t="s">
        <v>7</v>
      </c>
      <c r="F34" t="s">
        <v>40</v>
      </c>
      <c r="G34" t="s">
        <v>41</v>
      </c>
      <c r="I34" t="s">
        <v>202</v>
      </c>
      <c r="N34" t="s">
        <v>89</v>
      </c>
      <c r="O34" t="s">
        <v>397</v>
      </c>
      <c r="P34" t="s">
        <v>242</v>
      </c>
      <c r="Q34" t="s">
        <v>54</v>
      </c>
    </row>
    <row r="35" spans="1:17" ht="14.75" customHeight="1" x14ac:dyDescent="0.2">
      <c r="A35" t="s">
        <v>92</v>
      </c>
      <c r="B35" s="29">
        <f>0.000028723*(1-0.245)</f>
        <v>2.1685864999999999E-5</v>
      </c>
      <c r="C35" t="s">
        <v>39</v>
      </c>
      <c r="E35" t="s">
        <v>7</v>
      </c>
      <c r="F35" t="s">
        <v>40</v>
      </c>
      <c r="G35" t="s">
        <v>41</v>
      </c>
      <c r="I35" t="s">
        <v>363</v>
      </c>
      <c r="J35">
        <v>2</v>
      </c>
      <c r="K35" t="s">
        <v>215</v>
      </c>
      <c r="L35">
        <v>-10.4578123624149</v>
      </c>
      <c r="M35">
        <v>0.54909015653169302</v>
      </c>
    </row>
    <row r="36" spans="1:17" ht="14.75" customHeight="1" x14ac:dyDescent="0.2">
      <c r="A36" t="s">
        <v>94</v>
      </c>
      <c r="B36" s="29">
        <f>0.0000015957*(1-0.245)</f>
        <v>1.2047535E-6</v>
      </c>
      <c r="C36" t="s">
        <v>39</v>
      </c>
      <c r="E36" t="s">
        <v>7</v>
      </c>
      <c r="F36" t="s">
        <v>40</v>
      </c>
      <c r="G36" t="s">
        <v>41</v>
      </c>
      <c r="I36" t="s">
        <v>364</v>
      </c>
      <c r="J36">
        <v>2</v>
      </c>
      <c r="K36" t="s">
        <v>215</v>
      </c>
      <c r="L36">
        <v>-13.348198046529999</v>
      </c>
      <c r="M36">
        <v>0.20371548787463301</v>
      </c>
    </row>
    <row r="37" spans="1:17" ht="14.75" customHeight="1" x14ac:dyDescent="0.2">
      <c r="A37" t="s">
        <v>96</v>
      </c>
      <c r="B37" s="29">
        <f>0.0000015957*(1-0.245)</f>
        <v>1.2047535E-6</v>
      </c>
      <c r="C37" t="s">
        <v>39</v>
      </c>
      <c r="E37" t="s">
        <v>7</v>
      </c>
      <c r="F37" t="s">
        <v>40</v>
      </c>
      <c r="G37" t="s">
        <v>41</v>
      </c>
      <c r="I37" t="s">
        <v>364</v>
      </c>
      <c r="J37">
        <v>2</v>
      </c>
      <c r="K37" t="s">
        <v>215</v>
      </c>
      <c r="L37">
        <v>-13.348198046529999</v>
      </c>
      <c r="M37">
        <v>0.348568501158667</v>
      </c>
    </row>
    <row r="38" spans="1:17" ht="14.75" customHeight="1" x14ac:dyDescent="0.2">
      <c r="A38" t="s">
        <v>43</v>
      </c>
      <c r="B38">
        <f>0.00013298*(1-0.95)</f>
        <v>6.6490000000000053E-6</v>
      </c>
      <c r="C38" t="s">
        <v>39</v>
      </c>
      <c r="E38" t="s">
        <v>7</v>
      </c>
      <c r="F38" t="s">
        <v>40</v>
      </c>
      <c r="G38" t="s">
        <v>41</v>
      </c>
      <c r="I38" t="s">
        <v>365</v>
      </c>
      <c r="J38">
        <v>2</v>
      </c>
      <c r="K38" t="s">
        <v>215</v>
      </c>
      <c r="L38">
        <v>-8.9253118169899608</v>
      </c>
      <c r="M38">
        <v>3.8729833462074099E-2</v>
      </c>
      <c r="N38" t="s">
        <v>98</v>
      </c>
    </row>
    <row r="39" spans="1:17" ht="14.75" customHeight="1" x14ac:dyDescent="0.2">
      <c r="A39" t="s">
        <v>99</v>
      </c>
      <c r="B39" s="29">
        <v>0</v>
      </c>
      <c r="C39" t="s">
        <v>39</v>
      </c>
      <c r="E39" t="s">
        <v>48</v>
      </c>
      <c r="F39" t="s">
        <v>40</v>
      </c>
      <c r="G39" t="s">
        <v>41</v>
      </c>
      <c r="I39" t="s">
        <v>220</v>
      </c>
      <c r="N39" t="s">
        <v>101</v>
      </c>
      <c r="O39" t="s">
        <v>397</v>
      </c>
      <c r="P39" t="s">
        <v>242</v>
      </c>
      <c r="Q39" t="s">
        <v>54</v>
      </c>
    </row>
    <row r="40" spans="1:17" ht="14.75" customHeight="1" x14ac:dyDescent="0.2">
      <c r="A40" t="s">
        <v>99</v>
      </c>
      <c r="B40" s="29">
        <v>0</v>
      </c>
      <c r="C40" t="s">
        <v>39</v>
      </c>
      <c r="E40" t="s">
        <v>48</v>
      </c>
      <c r="F40" t="s">
        <v>100</v>
      </c>
      <c r="G40" t="s">
        <v>41</v>
      </c>
      <c r="I40" t="s">
        <v>220</v>
      </c>
      <c r="N40" t="s">
        <v>101</v>
      </c>
      <c r="O40" t="s">
        <v>397</v>
      </c>
      <c r="P40" t="s">
        <v>242</v>
      </c>
      <c r="Q40" t="s">
        <v>54</v>
      </c>
    </row>
    <row r="41" spans="1:17" ht="14.75" customHeight="1" x14ac:dyDescent="0.2">
      <c r="A41" t="s">
        <v>103</v>
      </c>
      <c r="B41" s="29">
        <v>0</v>
      </c>
      <c r="C41" t="s">
        <v>39</v>
      </c>
      <c r="E41" t="s">
        <v>48</v>
      </c>
      <c r="F41" t="s">
        <v>104</v>
      </c>
      <c r="G41" t="s">
        <v>41</v>
      </c>
      <c r="I41" t="s">
        <v>221</v>
      </c>
      <c r="N41" t="s">
        <v>101</v>
      </c>
      <c r="O41" t="s">
        <v>397</v>
      </c>
      <c r="P41" t="s">
        <v>242</v>
      </c>
      <c r="Q41" t="s">
        <v>54</v>
      </c>
    </row>
    <row r="42" spans="1:17" ht="14.75" customHeight="1" x14ac:dyDescent="0.2">
      <c r="A42" t="s">
        <v>178</v>
      </c>
      <c r="B42" s="29">
        <v>0</v>
      </c>
      <c r="C42" t="s">
        <v>39</v>
      </c>
      <c r="E42" t="s">
        <v>48</v>
      </c>
      <c r="F42" t="s">
        <v>104</v>
      </c>
      <c r="G42" t="s">
        <v>41</v>
      </c>
      <c r="I42" t="s">
        <v>222</v>
      </c>
      <c r="N42" t="s">
        <v>101</v>
      </c>
      <c r="O42" t="s">
        <v>397</v>
      </c>
      <c r="P42" t="s">
        <v>242</v>
      </c>
      <c r="Q42" t="s">
        <v>54</v>
      </c>
    </row>
    <row r="43" spans="1:17" ht="14.75" customHeight="1" x14ac:dyDescent="0.2">
      <c r="A43" t="s">
        <v>24</v>
      </c>
      <c r="B43">
        <v>0.16650000000000001</v>
      </c>
      <c r="C43" t="s">
        <v>270</v>
      </c>
      <c r="D43" t="s">
        <v>25</v>
      </c>
      <c r="E43" t="s">
        <v>7</v>
      </c>
      <c r="G43" t="s">
        <v>18</v>
      </c>
      <c r="H43" t="s">
        <v>26</v>
      </c>
      <c r="I43" t="s">
        <v>366</v>
      </c>
    </row>
    <row r="44" spans="1:17" ht="14.75" customHeight="1" x14ac:dyDescent="0.2">
      <c r="A44" t="s">
        <v>21</v>
      </c>
      <c r="B44" s="44">
        <v>8.3610000000000004E-2</v>
      </c>
      <c r="C44" t="s">
        <v>270</v>
      </c>
      <c r="D44" t="s">
        <v>4</v>
      </c>
      <c r="E44" t="s">
        <v>22</v>
      </c>
      <c r="G44" t="s">
        <v>18</v>
      </c>
      <c r="H44" t="s">
        <v>23</v>
      </c>
      <c r="I44" t="s">
        <v>367</v>
      </c>
    </row>
    <row r="45" spans="1:17" ht="14.75" customHeight="1" x14ac:dyDescent="0.2">
      <c r="A45" t="s">
        <v>224</v>
      </c>
      <c r="B45" s="31">
        <f>0.52*0.84908*0.0017</f>
        <v>7.5058671999999997E-4</v>
      </c>
      <c r="C45" t="s">
        <v>270</v>
      </c>
      <c r="D45" t="s">
        <v>4</v>
      </c>
      <c r="E45" t="s">
        <v>7</v>
      </c>
      <c r="G45" t="s">
        <v>18</v>
      </c>
      <c r="H45" t="s">
        <v>223</v>
      </c>
      <c r="I45" t="s">
        <v>368</v>
      </c>
    </row>
    <row r="46" spans="1:17" ht="14.75" customHeight="1" x14ac:dyDescent="0.2">
      <c r="A46" t="s">
        <v>250</v>
      </c>
      <c r="B46" s="31">
        <f>B45*-1</f>
        <v>-7.5058671999999997E-4</v>
      </c>
      <c r="C46" t="s">
        <v>270</v>
      </c>
      <c r="D46" t="s">
        <v>25</v>
      </c>
      <c r="E46" t="s">
        <v>7</v>
      </c>
      <c r="G46" t="s">
        <v>18</v>
      </c>
      <c r="H46" t="s">
        <v>249</v>
      </c>
      <c r="I46" t="s">
        <v>369</v>
      </c>
    </row>
    <row r="48" spans="1:17" ht="14.75" customHeight="1" x14ac:dyDescent="0.2">
      <c r="A48" s="19" t="s">
        <v>1</v>
      </c>
      <c r="B48" s="19" t="s">
        <v>465</v>
      </c>
      <c r="C48" s="21"/>
      <c r="D48" s="21"/>
      <c r="E48" s="21"/>
      <c r="F48" s="21"/>
      <c r="G48" s="21"/>
      <c r="H48" s="21"/>
    </row>
    <row r="49" spans="1:18" ht="14.75" customHeight="1" x14ac:dyDescent="0.2">
      <c r="A49" s="22" t="s">
        <v>2</v>
      </c>
      <c r="B49" s="22">
        <v>1</v>
      </c>
      <c r="C49" s="21"/>
      <c r="D49" s="21"/>
      <c r="E49" s="21"/>
      <c r="F49" s="21"/>
      <c r="G49" s="21"/>
      <c r="H49" s="21"/>
    </row>
    <row r="50" spans="1:18" ht="14.75" customHeight="1" x14ac:dyDescent="0.2">
      <c r="A50" s="22" t="s">
        <v>3</v>
      </c>
      <c r="B50" s="22" t="s">
        <v>4</v>
      </c>
      <c r="C50" s="21"/>
      <c r="D50" s="21"/>
      <c r="E50" s="21"/>
      <c r="F50" s="21"/>
      <c r="G50" s="21"/>
      <c r="H50" s="21"/>
    </row>
    <row r="51" spans="1:18" ht="14.75" customHeight="1" x14ac:dyDescent="0.2">
      <c r="A51" s="22" t="s">
        <v>5</v>
      </c>
      <c r="B51" s="22" t="s">
        <v>377</v>
      </c>
      <c r="C51" s="21"/>
      <c r="D51" s="21"/>
      <c r="E51" s="21"/>
      <c r="F51" s="21"/>
      <c r="G51" s="21"/>
      <c r="H51" s="21"/>
    </row>
    <row r="52" spans="1:18" ht="14.75" customHeight="1" x14ac:dyDescent="0.2">
      <c r="A52" s="22" t="s">
        <v>6</v>
      </c>
      <c r="B52" s="22" t="s">
        <v>7</v>
      </c>
      <c r="C52" s="21"/>
      <c r="D52" s="21"/>
      <c r="E52" s="21"/>
      <c r="F52" s="21"/>
      <c r="G52" s="21"/>
      <c r="H52" s="21"/>
    </row>
    <row r="53" spans="1:18" ht="14.75" customHeight="1" x14ac:dyDescent="0.2">
      <c r="A53" s="22" t="s">
        <v>15</v>
      </c>
      <c r="B53" s="43" t="s">
        <v>406</v>
      </c>
      <c r="C53" s="21"/>
      <c r="D53" s="21"/>
      <c r="E53" s="21"/>
      <c r="F53" s="21"/>
      <c r="G53" s="21"/>
      <c r="H53" s="21"/>
    </row>
    <row r="54" spans="1:18" ht="15" x14ac:dyDescent="0.2">
      <c r="A54" s="22" t="s">
        <v>8</v>
      </c>
      <c r="B54" s="22" t="s">
        <v>382</v>
      </c>
      <c r="C54" s="21"/>
      <c r="D54" s="21"/>
      <c r="E54" s="21"/>
      <c r="F54" s="21"/>
      <c r="G54" s="21"/>
      <c r="H54" s="21"/>
    </row>
    <row r="55" spans="1:18" ht="14.75" customHeight="1" x14ac:dyDescent="0.2">
      <c r="A55" s="19" t="s">
        <v>9</v>
      </c>
      <c r="B55" s="22"/>
      <c r="C55" s="21"/>
      <c r="D55" s="21"/>
      <c r="E55" s="21"/>
      <c r="F55" s="21"/>
      <c r="G55" s="21"/>
      <c r="H55" s="21"/>
    </row>
    <row r="56" spans="1:18" ht="14.75" customHeight="1" x14ac:dyDescent="0.2">
      <c r="A56" s="23" t="s">
        <v>10</v>
      </c>
      <c r="B56" s="23" t="s">
        <v>11</v>
      </c>
      <c r="C56" s="23" t="s">
        <v>12</v>
      </c>
      <c r="D56" s="23" t="s">
        <v>3</v>
      </c>
      <c r="E56" s="23" t="s">
        <v>6</v>
      </c>
      <c r="F56" s="23" t="s">
        <v>13</v>
      </c>
      <c r="G56" s="23" t="s">
        <v>14</v>
      </c>
      <c r="H56" s="23" t="s">
        <v>5</v>
      </c>
      <c r="I56" s="23" t="s">
        <v>15</v>
      </c>
      <c r="J56" s="20" t="s">
        <v>63</v>
      </c>
      <c r="K56" s="20" t="s">
        <v>66</v>
      </c>
      <c r="L56" s="20" t="s">
        <v>64</v>
      </c>
      <c r="M56" s="20" t="s">
        <v>65</v>
      </c>
      <c r="N56" s="20" t="s">
        <v>62</v>
      </c>
      <c r="O56" s="20" t="s">
        <v>385</v>
      </c>
      <c r="P56" s="20" t="s">
        <v>386</v>
      </c>
      <c r="Q56" s="20" t="s">
        <v>387</v>
      </c>
      <c r="R56" s="20" t="s">
        <v>477</v>
      </c>
    </row>
    <row r="57" spans="1:18" ht="14.75" customHeight="1" x14ac:dyDescent="0.2">
      <c r="A57" s="24" t="str">
        <f>B48</f>
        <v>steel production, blast furnace-basic oxygen furnace, with top gas recycling, low-alloyed</v>
      </c>
      <c r="B57" s="22">
        <v>1</v>
      </c>
      <c r="C57" s="22" t="s">
        <v>311</v>
      </c>
      <c r="D57" s="22" t="s">
        <v>4</v>
      </c>
      <c r="E57" s="22" t="s">
        <v>7</v>
      </c>
      <c r="F57" s="22"/>
      <c r="G57" s="22" t="s">
        <v>16</v>
      </c>
      <c r="H57" s="22" t="str">
        <f>B51</f>
        <v>steel, low-alloyed</v>
      </c>
    </row>
    <row r="58" spans="1:18" ht="14.75" customHeight="1" x14ac:dyDescent="0.2">
      <c r="A58" s="24" t="s">
        <v>404</v>
      </c>
      <c r="B58" s="22">
        <f>0+0.198864791+0.867944612</f>
        <v>1.0668094029999999</v>
      </c>
      <c r="C58" s="22" t="s">
        <v>311</v>
      </c>
      <c r="D58" s="22" t="s">
        <v>4</v>
      </c>
      <c r="E58" s="22" t="s">
        <v>7</v>
      </c>
      <c r="F58" s="22"/>
      <c r="G58" s="22" t="s">
        <v>18</v>
      </c>
      <c r="H58" s="22" t="s">
        <v>242</v>
      </c>
      <c r="I58" t="s">
        <v>344</v>
      </c>
    </row>
    <row r="59" spans="1:18" ht="14.75" customHeight="1" x14ac:dyDescent="0.2">
      <c r="A59" t="s">
        <v>226</v>
      </c>
      <c r="B59">
        <v>0</v>
      </c>
      <c r="C59" t="s">
        <v>270</v>
      </c>
      <c r="D59" t="s">
        <v>54</v>
      </c>
      <c r="E59" t="s">
        <v>7</v>
      </c>
      <c r="G59" s="22" t="s">
        <v>18</v>
      </c>
      <c r="H59" t="s">
        <v>225</v>
      </c>
      <c r="I59" t="s">
        <v>228</v>
      </c>
      <c r="O59" t="s">
        <v>388</v>
      </c>
      <c r="P59" t="s">
        <v>377</v>
      </c>
      <c r="Q59" t="s">
        <v>54</v>
      </c>
    </row>
    <row r="60" spans="1:18" ht="14.75" customHeight="1" x14ac:dyDescent="0.2">
      <c r="A60" t="s">
        <v>230</v>
      </c>
      <c r="B60">
        <f>-0.1048976-0.0003008</f>
        <v>-0.1051984</v>
      </c>
      <c r="C60" t="s">
        <v>270</v>
      </c>
      <c r="D60" t="s">
        <v>54</v>
      </c>
      <c r="E60" t="s">
        <v>7</v>
      </c>
      <c r="G60" s="22" t="s">
        <v>18</v>
      </c>
      <c r="H60" t="s">
        <v>229</v>
      </c>
      <c r="I60" t="s">
        <v>334</v>
      </c>
      <c r="J60">
        <v>2</v>
      </c>
      <c r="K60" t="s">
        <v>227</v>
      </c>
      <c r="L60">
        <v>-2.25477064277392</v>
      </c>
      <c r="M60">
        <v>6.6520673478250303E-2</v>
      </c>
      <c r="R60" t="b">
        <v>1</v>
      </c>
    </row>
    <row r="61" spans="1:18" ht="14.75" customHeight="1" x14ac:dyDescent="0.2">
      <c r="A61" t="s">
        <v>232</v>
      </c>
      <c r="B61">
        <v>0</v>
      </c>
      <c r="C61" t="s">
        <v>270</v>
      </c>
      <c r="D61" t="s">
        <v>54</v>
      </c>
      <c r="E61" t="s">
        <v>7</v>
      </c>
      <c r="G61" s="22" t="s">
        <v>18</v>
      </c>
      <c r="H61" t="s">
        <v>231</v>
      </c>
      <c r="I61" t="s">
        <v>228</v>
      </c>
      <c r="O61" t="s">
        <v>388</v>
      </c>
      <c r="P61" t="s">
        <v>377</v>
      </c>
      <c r="Q61" t="s">
        <v>54</v>
      </c>
    </row>
    <row r="62" spans="1:18" ht="14.75" customHeight="1" x14ac:dyDescent="0.2">
      <c r="A62" t="s">
        <v>234</v>
      </c>
      <c r="B62">
        <v>0</v>
      </c>
      <c r="C62" t="s">
        <v>270</v>
      </c>
      <c r="D62" t="s">
        <v>4</v>
      </c>
      <c r="E62" t="s">
        <v>6</v>
      </c>
      <c r="G62" s="22" t="s">
        <v>18</v>
      </c>
      <c r="H62" t="s">
        <v>233</v>
      </c>
      <c r="I62" t="s">
        <v>112</v>
      </c>
      <c r="O62" t="s">
        <v>388</v>
      </c>
      <c r="P62" t="s">
        <v>377</v>
      </c>
      <c r="Q62" t="s">
        <v>54</v>
      </c>
    </row>
    <row r="63" spans="1:18" ht="14.75" customHeight="1" x14ac:dyDescent="0.2">
      <c r="A63" t="s">
        <v>27</v>
      </c>
      <c r="B63">
        <v>0</v>
      </c>
      <c r="C63" t="s">
        <v>270</v>
      </c>
      <c r="D63" t="s">
        <v>4</v>
      </c>
      <c r="E63" t="s">
        <v>28</v>
      </c>
      <c r="G63" s="22" t="s">
        <v>18</v>
      </c>
      <c r="H63" t="s">
        <v>29</v>
      </c>
      <c r="I63" t="s">
        <v>69</v>
      </c>
      <c r="O63" t="s">
        <v>388</v>
      </c>
      <c r="P63" t="s">
        <v>377</v>
      </c>
      <c r="Q63" t="s">
        <v>54</v>
      </c>
    </row>
    <row r="64" spans="1:18" ht="14.75" customHeight="1" x14ac:dyDescent="0.2">
      <c r="A64" t="s">
        <v>236</v>
      </c>
      <c r="B64">
        <v>0</v>
      </c>
      <c r="C64" t="s">
        <v>270</v>
      </c>
      <c r="D64" t="s">
        <v>54</v>
      </c>
      <c r="E64" t="s">
        <v>48</v>
      </c>
      <c r="G64" s="22" t="s">
        <v>18</v>
      </c>
      <c r="H64" t="s">
        <v>235</v>
      </c>
      <c r="I64" t="s">
        <v>69</v>
      </c>
      <c r="O64" t="s">
        <v>388</v>
      </c>
      <c r="P64" t="s">
        <v>377</v>
      </c>
      <c r="Q64" t="s">
        <v>54</v>
      </c>
    </row>
    <row r="65" spans="1:17" ht="14.75" customHeight="1" x14ac:dyDescent="0.2">
      <c r="A65" t="s">
        <v>238</v>
      </c>
      <c r="B65">
        <v>0</v>
      </c>
      <c r="C65" t="s">
        <v>270</v>
      </c>
      <c r="D65" t="s">
        <v>54</v>
      </c>
      <c r="E65" t="s">
        <v>7</v>
      </c>
      <c r="G65" s="22" t="s">
        <v>18</v>
      </c>
      <c r="H65" t="s">
        <v>237</v>
      </c>
      <c r="I65" t="s">
        <v>69</v>
      </c>
      <c r="O65" t="s">
        <v>388</v>
      </c>
      <c r="P65" t="s">
        <v>377</v>
      </c>
      <c r="Q65" t="s">
        <v>54</v>
      </c>
    </row>
    <row r="66" spans="1:17" ht="14.75" customHeight="1" x14ac:dyDescent="0.2">
      <c r="A66" t="s">
        <v>21</v>
      </c>
      <c r="B66">
        <v>0</v>
      </c>
      <c r="C66" t="s">
        <v>270</v>
      </c>
      <c r="D66" t="s">
        <v>54</v>
      </c>
      <c r="E66" t="s">
        <v>22</v>
      </c>
      <c r="G66" s="22" t="s">
        <v>18</v>
      </c>
      <c r="H66" t="s">
        <v>23</v>
      </c>
      <c r="I66" t="s">
        <v>69</v>
      </c>
      <c r="O66" t="s">
        <v>388</v>
      </c>
      <c r="P66" t="s">
        <v>377</v>
      </c>
      <c r="Q66" t="s">
        <v>54</v>
      </c>
    </row>
    <row r="67" spans="1:17" ht="14.75" customHeight="1" x14ac:dyDescent="0.2">
      <c r="A67" t="s">
        <v>135</v>
      </c>
      <c r="B67">
        <v>0</v>
      </c>
      <c r="C67" t="s">
        <v>270</v>
      </c>
      <c r="D67" t="s">
        <v>4</v>
      </c>
      <c r="E67" t="s">
        <v>7</v>
      </c>
      <c r="G67" s="22" t="s">
        <v>18</v>
      </c>
      <c r="H67" t="s">
        <v>138</v>
      </c>
      <c r="I67" t="s">
        <v>112</v>
      </c>
      <c r="O67" t="s">
        <v>388</v>
      </c>
      <c r="P67" t="s">
        <v>377</v>
      </c>
      <c r="Q67" t="s">
        <v>54</v>
      </c>
    </row>
    <row r="68" spans="1:17" ht="14.75" customHeight="1" x14ac:dyDescent="0.2">
      <c r="A68" t="s">
        <v>114</v>
      </c>
      <c r="B68">
        <v>0</v>
      </c>
      <c r="C68" t="s">
        <v>270</v>
      </c>
      <c r="D68" t="s">
        <v>4</v>
      </c>
      <c r="E68" t="s">
        <v>7</v>
      </c>
      <c r="G68" s="22" t="s">
        <v>18</v>
      </c>
      <c r="H68" t="s">
        <v>115</v>
      </c>
      <c r="I68" t="s">
        <v>112</v>
      </c>
      <c r="O68" t="s">
        <v>388</v>
      </c>
      <c r="P68" t="s">
        <v>377</v>
      </c>
      <c r="Q68" t="s">
        <v>54</v>
      </c>
    </row>
    <row r="69" spans="1:17" ht="14.75" customHeight="1" x14ac:dyDescent="0.2">
      <c r="A69" t="s">
        <v>119</v>
      </c>
      <c r="B69">
        <v>0</v>
      </c>
      <c r="C69" t="s">
        <v>270</v>
      </c>
      <c r="D69" t="s">
        <v>120</v>
      </c>
      <c r="E69" t="s">
        <v>7</v>
      </c>
      <c r="G69" s="22" t="s">
        <v>18</v>
      </c>
      <c r="H69" t="s">
        <v>122</v>
      </c>
      <c r="I69" t="s">
        <v>121</v>
      </c>
      <c r="O69" t="s">
        <v>388</v>
      </c>
      <c r="P69" t="s">
        <v>377</v>
      </c>
      <c r="Q69" t="s">
        <v>54</v>
      </c>
    </row>
    <row r="70" spans="1:17" ht="14.75" customHeight="1" x14ac:dyDescent="0.2">
      <c r="A70" t="s">
        <v>30</v>
      </c>
      <c r="B70">
        <v>0</v>
      </c>
      <c r="C70" t="s">
        <v>270</v>
      </c>
      <c r="D70" t="s">
        <v>4</v>
      </c>
      <c r="E70" t="s">
        <v>7</v>
      </c>
      <c r="G70" s="22" t="s">
        <v>18</v>
      </c>
      <c r="H70" t="s">
        <v>31</v>
      </c>
      <c r="I70" t="s">
        <v>69</v>
      </c>
      <c r="O70" t="s">
        <v>388</v>
      </c>
      <c r="P70" t="s">
        <v>377</v>
      </c>
      <c r="Q70" t="s">
        <v>54</v>
      </c>
    </row>
    <row r="71" spans="1:17" ht="14.75" customHeight="1" x14ac:dyDescent="0.2">
      <c r="A71" t="s">
        <v>240</v>
      </c>
      <c r="B71">
        <v>0</v>
      </c>
      <c r="C71" t="s">
        <v>270</v>
      </c>
      <c r="D71" t="s">
        <v>54</v>
      </c>
      <c r="E71" t="s">
        <v>7</v>
      </c>
      <c r="G71" s="22" t="s">
        <v>18</v>
      </c>
      <c r="H71" t="s">
        <v>239</v>
      </c>
      <c r="I71" t="s">
        <v>241</v>
      </c>
      <c r="O71" t="s">
        <v>388</v>
      </c>
      <c r="P71" t="s">
        <v>377</v>
      </c>
      <c r="Q71" t="s">
        <v>54</v>
      </c>
    </row>
    <row r="72" spans="1:17" ht="14.75" customHeight="1" x14ac:dyDescent="0.2">
      <c r="A72" t="s">
        <v>144</v>
      </c>
      <c r="B72">
        <v>0</v>
      </c>
      <c r="C72" t="s">
        <v>270</v>
      </c>
      <c r="D72" t="s">
        <v>4</v>
      </c>
      <c r="E72" t="s">
        <v>7</v>
      </c>
      <c r="G72" s="22" t="s">
        <v>18</v>
      </c>
      <c r="H72" t="s">
        <v>143</v>
      </c>
      <c r="I72" t="s">
        <v>112</v>
      </c>
      <c r="O72" t="s">
        <v>388</v>
      </c>
      <c r="P72" t="s">
        <v>377</v>
      </c>
      <c r="Q72" t="s">
        <v>54</v>
      </c>
    </row>
    <row r="73" spans="1:17" ht="14.75" customHeight="1" x14ac:dyDescent="0.2">
      <c r="A73" t="s">
        <v>47</v>
      </c>
      <c r="B73">
        <v>0</v>
      </c>
      <c r="C73" t="s">
        <v>270</v>
      </c>
      <c r="D73" t="s">
        <v>129</v>
      </c>
      <c r="E73" t="s">
        <v>48</v>
      </c>
      <c r="G73" s="22" t="s">
        <v>18</v>
      </c>
      <c r="H73" t="s">
        <v>49</v>
      </c>
      <c r="I73" t="s">
        <v>69</v>
      </c>
      <c r="O73" t="s">
        <v>388</v>
      </c>
      <c r="P73" t="s">
        <v>377</v>
      </c>
      <c r="Q73" t="s">
        <v>54</v>
      </c>
    </row>
    <row r="74" spans="1:17" ht="14.75" customHeight="1" x14ac:dyDescent="0.2">
      <c r="A74" t="s">
        <v>123</v>
      </c>
      <c r="B74">
        <v>0</v>
      </c>
      <c r="C74" t="s">
        <v>270</v>
      </c>
      <c r="D74" t="s">
        <v>120</v>
      </c>
      <c r="E74" t="s">
        <v>48</v>
      </c>
      <c r="G74" s="22" t="s">
        <v>18</v>
      </c>
      <c r="H74" t="s">
        <v>49</v>
      </c>
      <c r="I74" t="s">
        <v>69</v>
      </c>
      <c r="O74" t="s">
        <v>388</v>
      </c>
      <c r="P74" t="s">
        <v>377</v>
      </c>
      <c r="Q74" t="s">
        <v>54</v>
      </c>
    </row>
    <row r="75" spans="1:17" ht="14.75" customHeight="1" x14ac:dyDescent="0.2">
      <c r="A75" t="s">
        <v>24</v>
      </c>
      <c r="B75">
        <v>0</v>
      </c>
      <c r="C75" t="s">
        <v>270</v>
      </c>
      <c r="D75" t="s">
        <v>54</v>
      </c>
      <c r="E75" t="s">
        <v>7</v>
      </c>
      <c r="G75" s="22" t="s">
        <v>18</v>
      </c>
      <c r="H75" t="s">
        <v>26</v>
      </c>
      <c r="I75" t="s">
        <v>69</v>
      </c>
      <c r="O75" t="s">
        <v>388</v>
      </c>
      <c r="P75" t="s">
        <v>377</v>
      </c>
      <c r="Q75" t="s">
        <v>54</v>
      </c>
    </row>
    <row r="76" spans="1:17" ht="14.75" customHeight="1" x14ac:dyDescent="0.2">
      <c r="A76" t="s">
        <v>127</v>
      </c>
      <c r="B76">
        <v>0</v>
      </c>
      <c r="C76" t="s">
        <v>270</v>
      </c>
      <c r="D76" t="s">
        <v>120</v>
      </c>
      <c r="E76" t="s">
        <v>7</v>
      </c>
      <c r="G76" s="22" t="s">
        <v>18</v>
      </c>
      <c r="H76" t="s">
        <v>128</v>
      </c>
      <c r="I76" t="s">
        <v>69</v>
      </c>
      <c r="O76" t="s">
        <v>388</v>
      </c>
      <c r="P76" t="s">
        <v>377</v>
      </c>
      <c r="Q76" t="s">
        <v>54</v>
      </c>
    </row>
    <row r="77" spans="1:17" ht="14.75" customHeight="1" x14ac:dyDescent="0.2">
      <c r="A77" t="s">
        <v>212</v>
      </c>
      <c r="B77">
        <v>0</v>
      </c>
      <c r="C77" t="s">
        <v>270</v>
      </c>
      <c r="D77" t="s">
        <v>129</v>
      </c>
      <c r="E77" t="s">
        <v>48</v>
      </c>
      <c r="G77" s="22" t="s">
        <v>18</v>
      </c>
      <c r="H77" t="s">
        <v>211</v>
      </c>
      <c r="I77" t="s">
        <v>69</v>
      </c>
      <c r="O77" t="s">
        <v>388</v>
      </c>
      <c r="P77" t="s">
        <v>377</v>
      </c>
      <c r="Q77" t="s">
        <v>54</v>
      </c>
    </row>
    <row r="78" spans="1:17" ht="14.75" customHeight="1" x14ac:dyDescent="0.2">
      <c r="A78" t="s">
        <v>212</v>
      </c>
      <c r="B78">
        <v>0</v>
      </c>
      <c r="C78" t="s">
        <v>270</v>
      </c>
      <c r="D78" t="s">
        <v>120</v>
      </c>
      <c r="E78" t="s">
        <v>48</v>
      </c>
      <c r="G78" s="22" t="s">
        <v>18</v>
      </c>
      <c r="H78" t="s">
        <v>211</v>
      </c>
      <c r="I78" t="s">
        <v>69</v>
      </c>
      <c r="O78" t="s">
        <v>388</v>
      </c>
      <c r="P78" t="s">
        <v>377</v>
      </c>
      <c r="Q78" t="s">
        <v>54</v>
      </c>
    </row>
    <row r="79" spans="1:17" ht="14.75" customHeight="1" x14ac:dyDescent="0.2">
      <c r="A79" t="s">
        <v>77</v>
      </c>
      <c r="B79">
        <v>0</v>
      </c>
      <c r="C79" t="s">
        <v>39</v>
      </c>
      <c r="E79" t="s">
        <v>7</v>
      </c>
      <c r="F79" t="s">
        <v>40</v>
      </c>
      <c r="G79" s="22" t="s">
        <v>41</v>
      </c>
      <c r="I79" t="s">
        <v>69</v>
      </c>
      <c r="N79" t="s">
        <v>78</v>
      </c>
      <c r="O79" t="s">
        <v>388</v>
      </c>
      <c r="P79" t="s">
        <v>377</v>
      </c>
      <c r="Q79" t="s">
        <v>54</v>
      </c>
    </row>
    <row r="80" spans="1:17" ht="14.75" customHeight="1" x14ac:dyDescent="0.2">
      <c r="A80" t="s">
        <v>103</v>
      </c>
      <c r="B80">
        <v>0</v>
      </c>
      <c r="C80" t="s">
        <v>39</v>
      </c>
      <c r="E80" t="s">
        <v>48</v>
      </c>
      <c r="F80" t="s">
        <v>104</v>
      </c>
      <c r="G80" s="22" t="s">
        <v>41</v>
      </c>
      <c r="I80" t="s">
        <v>69</v>
      </c>
      <c r="N80" t="s">
        <v>101</v>
      </c>
      <c r="O80" t="s">
        <v>388</v>
      </c>
      <c r="P80" t="s">
        <v>377</v>
      </c>
      <c r="Q80" t="s">
        <v>54</v>
      </c>
    </row>
    <row r="81" spans="1:17" ht="14.75" customHeight="1" x14ac:dyDescent="0.2">
      <c r="A81" t="s">
        <v>91</v>
      </c>
      <c r="B81">
        <v>0</v>
      </c>
      <c r="C81" t="s">
        <v>39</v>
      </c>
      <c r="E81" t="s">
        <v>7</v>
      </c>
      <c r="F81" t="s">
        <v>40</v>
      </c>
      <c r="G81" s="22" t="s">
        <v>41</v>
      </c>
      <c r="I81" t="s">
        <v>69</v>
      </c>
      <c r="O81" t="s">
        <v>388</v>
      </c>
      <c r="P81" t="s">
        <v>377</v>
      </c>
      <c r="Q81" t="s">
        <v>54</v>
      </c>
    </row>
    <row r="82" spans="1:17" ht="14.75" customHeight="1" x14ac:dyDescent="0.2">
      <c r="A82" t="s">
        <v>476</v>
      </c>
      <c r="B82">
        <v>0</v>
      </c>
      <c r="C82" t="s">
        <v>39</v>
      </c>
      <c r="E82" t="s">
        <v>7</v>
      </c>
      <c r="F82" t="s">
        <v>40</v>
      </c>
      <c r="G82" s="22" t="s">
        <v>41</v>
      </c>
      <c r="I82" t="s">
        <v>69</v>
      </c>
      <c r="N82" t="s">
        <v>79</v>
      </c>
      <c r="O82" t="s">
        <v>388</v>
      </c>
      <c r="P82" t="s">
        <v>377</v>
      </c>
      <c r="Q82" t="s">
        <v>54</v>
      </c>
    </row>
    <row r="83" spans="1:17" ht="14.75" customHeight="1" x14ac:dyDescent="0.2">
      <c r="A83" t="s">
        <v>44</v>
      </c>
      <c r="B83">
        <v>0</v>
      </c>
      <c r="C83" t="s">
        <v>39</v>
      </c>
      <c r="E83" t="s">
        <v>7</v>
      </c>
      <c r="F83" t="s">
        <v>40</v>
      </c>
      <c r="G83" s="22" t="s">
        <v>41</v>
      </c>
      <c r="I83" t="s">
        <v>69</v>
      </c>
      <c r="N83" t="s">
        <v>90</v>
      </c>
      <c r="O83" t="s">
        <v>388</v>
      </c>
      <c r="P83" t="s">
        <v>377</v>
      </c>
      <c r="Q83" t="s">
        <v>54</v>
      </c>
    </row>
    <row r="84" spans="1:17" ht="14.75" customHeight="1" x14ac:dyDescent="0.2">
      <c r="A84" t="s">
        <v>92</v>
      </c>
      <c r="B84">
        <v>0</v>
      </c>
      <c r="C84" t="s">
        <v>39</v>
      </c>
      <c r="E84" t="s">
        <v>7</v>
      </c>
      <c r="F84" t="s">
        <v>40</v>
      </c>
      <c r="G84" s="22" t="s">
        <v>41</v>
      </c>
      <c r="I84" t="s">
        <v>69</v>
      </c>
      <c r="O84" t="s">
        <v>388</v>
      </c>
      <c r="P84" t="s">
        <v>377</v>
      </c>
      <c r="Q84" t="s">
        <v>54</v>
      </c>
    </row>
    <row r="85" spans="1:17" ht="14.75" customHeight="1" x14ac:dyDescent="0.2">
      <c r="A85" t="s">
        <v>80</v>
      </c>
      <c r="B85">
        <v>0</v>
      </c>
      <c r="C85" t="s">
        <v>39</v>
      </c>
      <c r="E85" t="s">
        <v>7</v>
      </c>
      <c r="F85" t="s">
        <v>40</v>
      </c>
      <c r="G85" s="22" t="s">
        <v>41</v>
      </c>
      <c r="I85" t="s">
        <v>69</v>
      </c>
      <c r="N85" t="s">
        <v>81</v>
      </c>
      <c r="O85" t="s">
        <v>388</v>
      </c>
      <c r="P85" t="s">
        <v>377</v>
      </c>
      <c r="Q85" t="s">
        <v>54</v>
      </c>
    </row>
    <row r="86" spans="1:17" ht="14.75" customHeight="1" x14ac:dyDescent="0.2">
      <c r="A86" t="s">
        <v>218</v>
      </c>
      <c r="B86">
        <v>0</v>
      </c>
      <c r="C86" t="s">
        <v>39</v>
      </c>
      <c r="E86" t="s">
        <v>7</v>
      </c>
      <c r="F86" t="s">
        <v>40</v>
      </c>
      <c r="G86" s="22" t="s">
        <v>41</v>
      </c>
      <c r="I86" t="s">
        <v>69</v>
      </c>
      <c r="N86" t="s">
        <v>219</v>
      </c>
      <c r="O86" t="s">
        <v>388</v>
      </c>
      <c r="P86" t="s">
        <v>377</v>
      </c>
      <c r="Q86" t="s">
        <v>54</v>
      </c>
    </row>
    <row r="87" spans="1:17" ht="14.75" customHeight="1" x14ac:dyDescent="0.2">
      <c r="A87" t="s">
        <v>243</v>
      </c>
      <c r="B87">
        <v>0</v>
      </c>
      <c r="C87" t="s">
        <v>39</v>
      </c>
      <c r="E87" t="s">
        <v>7</v>
      </c>
      <c r="F87" t="s">
        <v>40</v>
      </c>
      <c r="G87" s="22" t="s">
        <v>41</v>
      </c>
      <c r="I87" t="s">
        <v>69</v>
      </c>
      <c r="N87" t="s">
        <v>244</v>
      </c>
      <c r="O87" t="s">
        <v>388</v>
      </c>
      <c r="P87" t="s">
        <v>377</v>
      </c>
      <c r="Q87" t="s">
        <v>54</v>
      </c>
    </row>
    <row r="88" spans="1:17" ht="14.75" customHeight="1" x14ac:dyDescent="0.2">
      <c r="A88" t="s">
        <v>85</v>
      </c>
      <c r="B88">
        <v>0</v>
      </c>
      <c r="C88" t="s">
        <v>39</v>
      </c>
      <c r="E88" t="s">
        <v>7</v>
      </c>
      <c r="F88" t="s">
        <v>40</v>
      </c>
      <c r="G88" s="22" t="s">
        <v>41</v>
      </c>
      <c r="I88" t="s">
        <v>69</v>
      </c>
      <c r="N88" t="s">
        <v>86</v>
      </c>
      <c r="O88" t="s">
        <v>388</v>
      </c>
      <c r="P88" t="s">
        <v>377</v>
      </c>
      <c r="Q88" t="s">
        <v>54</v>
      </c>
    </row>
    <row r="89" spans="1:17" ht="14.75" customHeight="1" x14ac:dyDescent="0.2">
      <c r="A89" t="s">
        <v>99</v>
      </c>
      <c r="B89">
        <v>0</v>
      </c>
      <c r="C89" t="s">
        <v>39</v>
      </c>
      <c r="E89" t="s">
        <v>48</v>
      </c>
      <c r="F89" t="s">
        <v>40</v>
      </c>
      <c r="G89" s="22" t="s">
        <v>41</v>
      </c>
      <c r="I89" t="s">
        <v>112</v>
      </c>
      <c r="N89" t="s">
        <v>101</v>
      </c>
      <c r="O89" t="s">
        <v>388</v>
      </c>
      <c r="P89" t="s">
        <v>377</v>
      </c>
      <c r="Q89" t="s">
        <v>54</v>
      </c>
    </row>
    <row r="90" spans="1:17" ht="14.75" customHeight="1" x14ac:dyDescent="0.2">
      <c r="A90" t="s">
        <v>245</v>
      </c>
      <c r="B90">
        <v>0</v>
      </c>
      <c r="C90" t="s">
        <v>39</v>
      </c>
      <c r="E90" t="s">
        <v>28</v>
      </c>
      <c r="F90" t="s">
        <v>40</v>
      </c>
      <c r="G90" s="22" t="s">
        <v>41</v>
      </c>
      <c r="I90" t="s">
        <v>246</v>
      </c>
      <c r="O90" t="s">
        <v>388</v>
      </c>
      <c r="P90" t="s">
        <v>377</v>
      </c>
      <c r="Q90" t="s">
        <v>54</v>
      </c>
    </row>
    <row r="91" spans="1:17" ht="14.75" customHeight="1" x14ac:dyDescent="0.2">
      <c r="A91" t="s">
        <v>42</v>
      </c>
      <c r="B91">
        <v>0</v>
      </c>
      <c r="C91" t="s">
        <v>39</v>
      </c>
      <c r="E91" t="s">
        <v>7</v>
      </c>
      <c r="F91" t="s">
        <v>40</v>
      </c>
      <c r="G91" s="22" t="s">
        <v>41</v>
      </c>
      <c r="I91" t="s">
        <v>69</v>
      </c>
      <c r="N91" t="s">
        <v>76</v>
      </c>
      <c r="O91" t="s">
        <v>388</v>
      </c>
      <c r="P91" t="s">
        <v>377</v>
      </c>
      <c r="Q91" t="s">
        <v>54</v>
      </c>
    </row>
    <row r="92" spans="1:17" ht="14.75" customHeight="1" x14ac:dyDescent="0.2">
      <c r="A92" t="s">
        <v>38</v>
      </c>
      <c r="B92">
        <v>0</v>
      </c>
      <c r="C92" t="s">
        <v>39</v>
      </c>
      <c r="E92" t="s">
        <v>7</v>
      </c>
      <c r="F92" t="s">
        <v>40</v>
      </c>
      <c r="G92" s="22" t="s">
        <v>41</v>
      </c>
      <c r="I92" t="s">
        <v>69</v>
      </c>
      <c r="N92" t="s">
        <v>73</v>
      </c>
      <c r="O92" t="s">
        <v>388</v>
      </c>
      <c r="P92" t="s">
        <v>377</v>
      </c>
      <c r="Q92" t="s">
        <v>54</v>
      </c>
    </row>
    <row r="94" spans="1:17" ht="14.75" customHeight="1" x14ac:dyDescent="0.2">
      <c r="A94" s="19" t="s">
        <v>1</v>
      </c>
      <c r="B94" s="19" t="s">
        <v>466</v>
      </c>
      <c r="C94" s="21"/>
      <c r="D94" s="21"/>
      <c r="E94" s="21"/>
      <c r="F94" s="21"/>
      <c r="G94" s="21"/>
      <c r="H94" s="21"/>
    </row>
    <row r="95" spans="1:17" ht="14.75" customHeight="1" x14ac:dyDescent="0.2">
      <c r="A95" s="22" t="s">
        <v>2</v>
      </c>
      <c r="B95" s="22">
        <v>1</v>
      </c>
      <c r="C95" s="21"/>
      <c r="D95" s="21"/>
      <c r="E95" s="21"/>
      <c r="F95" s="21"/>
      <c r="G95" s="21"/>
      <c r="H95" s="21"/>
    </row>
    <row r="96" spans="1:17" ht="14.75" customHeight="1" x14ac:dyDescent="0.2">
      <c r="A96" s="22" t="s">
        <v>3</v>
      </c>
      <c r="B96" s="22" t="s">
        <v>4</v>
      </c>
      <c r="C96" s="21"/>
      <c r="D96" s="21"/>
      <c r="E96" s="21"/>
      <c r="F96" s="21"/>
      <c r="G96" s="21"/>
      <c r="H96" s="21"/>
    </row>
    <row r="97" spans="1:18" ht="14.75" customHeight="1" x14ac:dyDescent="0.2">
      <c r="A97" s="22" t="s">
        <v>5</v>
      </c>
      <c r="B97" s="22" t="s">
        <v>379</v>
      </c>
      <c r="C97" s="21"/>
      <c r="D97" s="21"/>
      <c r="E97" s="21"/>
      <c r="F97" s="21"/>
      <c r="G97" s="21"/>
      <c r="H97" s="21"/>
    </row>
    <row r="98" spans="1:18" ht="14.75" customHeight="1" x14ac:dyDescent="0.2">
      <c r="A98" s="22" t="s">
        <v>6</v>
      </c>
      <c r="B98" s="22" t="s">
        <v>7</v>
      </c>
      <c r="C98" s="21"/>
      <c r="D98" s="21"/>
      <c r="E98" s="21"/>
      <c r="F98" s="21"/>
      <c r="G98" s="21"/>
      <c r="H98" s="21"/>
    </row>
    <row r="99" spans="1:18" ht="14.75" customHeight="1" x14ac:dyDescent="0.2">
      <c r="A99" s="22" t="s">
        <v>15</v>
      </c>
      <c r="B99" s="43" t="s">
        <v>407</v>
      </c>
      <c r="C99" s="21"/>
      <c r="D99" s="21"/>
      <c r="E99" s="21"/>
      <c r="F99" s="21"/>
      <c r="G99" s="21"/>
      <c r="H99" s="21"/>
    </row>
    <row r="100" spans="1:18" ht="15" x14ac:dyDescent="0.2">
      <c r="A100" s="22" t="s">
        <v>8</v>
      </c>
      <c r="B100" s="22" t="s">
        <v>382</v>
      </c>
      <c r="C100" s="21"/>
      <c r="D100" s="21"/>
      <c r="E100" s="21"/>
      <c r="F100" s="21"/>
      <c r="G100" s="21"/>
      <c r="H100" s="21"/>
    </row>
    <row r="101" spans="1:18" ht="14.75" customHeight="1" x14ac:dyDescent="0.2">
      <c r="A101" s="19" t="s">
        <v>9</v>
      </c>
      <c r="B101" s="22"/>
      <c r="C101" s="21"/>
      <c r="D101" s="21"/>
      <c r="E101" s="21"/>
      <c r="F101" s="21"/>
      <c r="G101" s="21"/>
      <c r="H101" s="21"/>
    </row>
    <row r="102" spans="1:18" ht="14.75" customHeight="1" x14ac:dyDescent="0.2">
      <c r="A102" s="23" t="s">
        <v>10</v>
      </c>
      <c r="B102" s="23" t="s">
        <v>11</v>
      </c>
      <c r="C102" s="23" t="s">
        <v>12</v>
      </c>
      <c r="D102" s="23" t="s">
        <v>3</v>
      </c>
      <c r="E102" s="23" t="s">
        <v>6</v>
      </c>
      <c r="F102" s="23" t="s">
        <v>13</v>
      </c>
      <c r="G102" s="23" t="s">
        <v>14</v>
      </c>
      <c r="H102" s="23" t="s">
        <v>5</v>
      </c>
      <c r="I102" s="23" t="s">
        <v>15</v>
      </c>
      <c r="J102" s="20" t="s">
        <v>63</v>
      </c>
      <c r="K102" s="20" t="s">
        <v>66</v>
      </c>
      <c r="L102" s="20" t="s">
        <v>64</v>
      </c>
      <c r="M102" s="20" t="s">
        <v>65</v>
      </c>
      <c r="N102" s="20" t="s">
        <v>62</v>
      </c>
      <c r="O102" s="20" t="s">
        <v>385</v>
      </c>
      <c r="P102" s="20" t="s">
        <v>386</v>
      </c>
      <c r="Q102" s="20" t="s">
        <v>387</v>
      </c>
      <c r="R102" s="20" t="s">
        <v>477</v>
      </c>
    </row>
    <row r="103" spans="1:18" ht="14.75" customHeight="1" x14ac:dyDescent="0.2">
      <c r="A103" s="24" t="str">
        <f>B94</f>
        <v>steel production, blast furnace-basic oxygen furnace, with top gas recycling, unalloyed</v>
      </c>
      <c r="B103" s="28">
        <v>1</v>
      </c>
      <c r="C103" s="22" t="s">
        <v>311</v>
      </c>
      <c r="D103" s="22" t="s">
        <v>4</v>
      </c>
      <c r="E103" s="22" t="s">
        <v>7</v>
      </c>
      <c r="F103" s="22"/>
      <c r="G103" s="22" t="s">
        <v>16</v>
      </c>
      <c r="H103" s="22" t="str">
        <f>B97</f>
        <v>steel, unalloyed</v>
      </c>
    </row>
    <row r="104" spans="1:18" ht="14.75" customHeight="1" x14ac:dyDescent="0.2">
      <c r="A104" s="24" t="s">
        <v>404</v>
      </c>
      <c r="B104" s="28">
        <f>0.23211055+0.86462087</f>
        <v>1.09673142</v>
      </c>
      <c r="C104" s="22" t="s">
        <v>311</v>
      </c>
      <c r="D104" s="22" t="s">
        <v>4</v>
      </c>
      <c r="E104" s="22" t="s">
        <v>7</v>
      </c>
      <c r="F104" s="22"/>
      <c r="G104" s="22" t="s">
        <v>18</v>
      </c>
      <c r="H104" s="22" t="s">
        <v>242</v>
      </c>
      <c r="I104" t="s">
        <v>345</v>
      </c>
    </row>
    <row r="105" spans="1:18" ht="14.75" customHeight="1" x14ac:dyDescent="0.2">
      <c r="A105" t="s">
        <v>226</v>
      </c>
      <c r="B105">
        <v>0</v>
      </c>
      <c r="C105" t="s">
        <v>270</v>
      </c>
      <c r="D105" t="s">
        <v>54</v>
      </c>
      <c r="E105" t="s">
        <v>7</v>
      </c>
      <c r="G105" s="22" t="s">
        <v>18</v>
      </c>
      <c r="H105" t="s">
        <v>225</v>
      </c>
      <c r="I105" t="s">
        <v>228</v>
      </c>
      <c r="O105" t="s">
        <v>391</v>
      </c>
      <c r="P105" t="s">
        <v>379</v>
      </c>
      <c r="Q105" t="s">
        <v>54</v>
      </c>
    </row>
    <row r="106" spans="1:18" ht="14.75" customHeight="1" x14ac:dyDescent="0.2">
      <c r="A106" t="s">
        <v>230</v>
      </c>
      <c r="B106">
        <f>-0.1048976-0.0003008</f>
        <v>-0.1051984</v>
      </c>
      <c r="C106" t="s">
        <v>270</v>
      </c>
      <c r="D106" t="s">
        <v>54</v>
      </c>
      <c r="E106" t="s">
        <v>7</v>
      </c>
      <c r="G106" s="22" t="s">
        <v>18</v>
      </c>
      <c r="H106" t="s">
        <v>229</v>
      </c>
      <c r="I106" t="s">
        <v>334</v>
      </c>
      <c r="J106">
        <v>2</v>
      </c>
      <c r="K106" t="s">
        <v>227</v>
      </c>
      <c r="L106">
        <v>-2.25477064277392</v>
      </c>
      <c r="M106">
        <v>6.6520673478250303E-2</v>
      </c>
      <c r="R106" t="b">
        <v>1</v>
      </c>
    </row>
    <row r="107" spans="1:18" ht="14.75" customHeight="1" x14ac:dyDescent="0.2">
      <c r="A107" t="s">
        <v>232</v>
      </c>
      <c r="B107">
        <v>0</v>
      </c>
      <c r="C107" t="s">
        <v>270</v>
      </c>
      <c r="D107" t="s">
        <v>54</v>
      </c>
      <c r="E107" t="s">
        <v>7</v>
      </c>
      <c r="G107" s="22" t="s">
        <v>18</v>
      </c>
      <c r="H107" t="s">
        <v>231</v>
      </c>
      <c r="I107" t="s">
        <v>228</v>
      </c>
      <c r="O107" t="s">
        <v>391</v>
      </c>
      <c r="P107" t="s">
        <v>379</v>
      </c>
      <c r="Q107" t="s">
        <v>54</v>
      </c>
    </row>
    <row r="108" spans="1:18" ht="14.75" customHeight="1" x14ac:dyDescent="0.2">
      <c r="A108" t="s">
        <v>234</v>
      </c>
      <c r="B108">
        <v>0</v>
      </c>
      <c r="C108" t="s">
        <v>270</v>
      </c>
      <c r="D108" t="s">
        <v>4</v>
      </c>
      <c r="E108" t="s">
        <v>6</v>
      </c>
      <c r="G108" s="22" t="s">
        <v>18</v>
      </c>
      <c r="H108" t="s">
        <v>233</v>
      </c>
      <c r="I108" t="s">
        <v>112</v>
      </c>
      <c r="O108" t="s">
        <v>391</v>
      </c>
      <c r="P108" t="s">
        <v>379</v>
      </c>
      <c r="Q108" t="s">
        <v>54</v>
      </c>
    </row>
    <row r="109" spans="1:18" ht="14.75" customHeight="1" x14ac:dyDescent="0.2">
      <c r="A109" t="s">
        <v>27</v>
      </c>
      <c r="B109">
        <v>0</v>
      </c>
      <c r="C109" t="s">
        <v>270</v>
      </c>
      <c r="D109" t="s">
        <v>4</v>
      </c>
      <c r="E109" t="s">
        <v>28</v>
      </c>
      <c r="G109" s="22" t="s">
        <v>18</v>
      </c>
      <c r="H109" t="s">
        <v>29</v>
      </c>
      <c r="I109" t="s">
        <v>69</v>
      </c>
      <c r="O109" t="s">
        <v>391</v>
      </c>
      <c r="P109" t="s">
        <v>379</v>
      </c>
      <c r="Q109" t="s">
        <v>54</v>
      </c>
    </row>
    <row r="110" spans="1:18" ht="14.75" customHeight="1" x14ac:dyDescent="0.2">
      <c r="A110" t="s">
        <v>236</v>
      </c>
      <c r="B110">
        <v>0</v>
      </c>
      <c r="C110" t="s">
        <v>270</v>
      </c>
      <c r="D110" t="s">
        <v>54</v>
      </c>
      <c r="E110" t="s">
        <v>48</v>
      </c>
      <c r="G110" s="22" t="s">
        <v>18</v>
      </c>
      <c r="H110" t="s">
        <v>235</v>
      </c>
      <c r="I110" t="s">
        <v>69</v>
      </c>
      <c r="O110" t="s">
        <v>391</v>
      </c>
      <c r="P110" t="s">
        <v>379</v>
      </c>
      <c r="Q110" t="s">
        <v>54</v>
      </c>
    </row>
    <row r="111" spans="1:18" ht="14.75" customHeight="1" x14ac:dyDescent="0.2">
      <c r="A111" t="s">
        <v>238</v>
      </c>
      <c r="B111">
        <v>0</v>
      </c>
      <c r="C111" t="s">
        <v>270</v>
      </c>
      <c r="D111" t="s">
        <v>54</v>
      </c>
      <c r="E111" t="s">
        <v>7</v>
      </c>
      <c r="G111" s="22" t="s">
        <v>18</v>
      </c>
      <c r="H111" t="s">
        <v>237</v>
      </c>
      <c r="I111" t="s">
        <v>69</v>
      </c>
      <c r="O111" t="s">
        <v>391</v>
      </c>
      <c r="P111" t="s">
        <v>379</v>
      </c>
      <c r="Q111" t="s">
        <v>54</v>
      </c>
    </row>
    <row r="112" spans="1:18" ht="14.75" customHeight="1" x14ac:dyDescent="0.2">
      <c r="A112" t="s">
        <v>21</v>
      </c>
      <c r="B112">
        <v>0</v>
      </c>
      <c r="C112" t="s">
        <v>270</v>
      </c>
      <c r="D112" t="s">
        <v>54</v>
      </c>
      <c r="E112" t="s">
        <v>22</v>
      </c>
      <c r="G112" s="22" t="s">
        <v>18</v>
      </c>
      <c r="H112" t="s">
        <v>23</v>
      </c>
      <c r="I112" t="s">
        <v>69</v>
      </c>
      <c r="O112" t="s">
        <v>391</v>
      </c>
      <c r="P112" t="s">
        <v>379</v>
      </c>
      <c r="Q112" t="s">
        <v>54</v>
      </c>
    </row>
    <row r="113" spans="1:17" ht="14.75" customHeight="1" x14ac:dyDescent="0.2">
      <c r="A113" t="s">
        <v>135</v>
      </c>
      <c r="B113">
        <v>0</v>
      </c>
      <c r="C113" t="s">
        <v>270</v>
      </c>
      <c r="D113" t="s">
        <v>4</v>
      </c>
      <c r="E113" t="s">
        <v>7</v>
      </c>
      <c r="G113" s="22" t="s">
        <v>18</v>
      </c>
      <c r="H113" t="s">
        <v>138</v>
      </c>
      <c r="I113" t="s">
        <v>112</v>
      </c>
      <c r="O113" t="s">
        <v>391</v>
      </c>
      <c r="P113" t="s">
        <v>379</v>
      </c>
      <c r="Q113" t="s">
        <v>54</v>
      </c>
    </row>
    <row r="114" spans="1:17" ht="14.75" customHeight="1" x14ac:dyDescent="0.2">
      <c r="A114" t="s">
        <v>119</v>
      </c>
      <c r="B114">
        <v>0</v>
      </c>
      <c r="C114" t="s">
        <v>270</v>
      </c>
      <c r="D114" t="s">
        <v>120</v>
      </c>
      <c r="E114" t="s">
        <v>7</v>
      </c>
      <c r="G114" s="22" t="s">
        <v>18</v>
      </c>
      <c r="H114" t="s">
        <v>122</v>
      </c>
      <c r="I114" t="s">
        <v>121</v>
      </c>
      <c r="O114" t="s">
        <v>391</v>
      </c>
      <c r="P114" t="s">
        <v>379</v>
      </c>
      <c r="Q114" t="s">
        <v>54</v>
      </c>
    </row>
    <row r="115" spans="1:17" ht="14.75" customHeight="1" x14ac:dyDescent="0.2">
      <c r="A115" t="s">
        <v>30</v>
      </c>
      <c r="B115">
        <v>0</v>
      </c>
      <c r="C115" t="s">
        <v>270</v>
      </c>
      <c r="D115" t="s">
        <v>4</v>
      </c>
      <c r="E115" t="s">
        <v>7</v>
      </c>
      <c r="G115" s="22" t="s">
        <v>18</v>
      </c>
      <c r="H115" t="s">
        <v>31</v>
      </c>
      <c r="I115" t="s">
        <v>69</v>
      </c>
      <c r="O115" t="s">
        <v>391</v>
      </c>
      <c r="P115" t="s">
        <v>379</v>
      </c>
      <c r="Q115" t="s">
        <v>54</v>
      </c>
    </row>
    <row r="116" spans="1:17" ht="14.75" customHeight="1" x14ac:dyDescent="0.2">
      <c r="A116" t="s">
        <v>240</v>
      </c>
      <c r="B116">
        <v>0</v>
      </c>
      <c r="C116" t="s">
        <v>270</v>
      </c>
      <c r="D116" t="s">
        <v>54</v>
      </c>
      <c r="E116" t="s">
        <v>7</v>
      </c>
      <c r="G116" s="22" t="s">
        <v>18</v>
      </c>
      <c r="H116" t="s">
        <v>239</v>
      </c>
      <c r="I116" t="s">
        <v>241</v>
      </c>
      <c r="O116" t="s">
        <v>391</v>
      </c>
      <c r="P116" t="s">
        <v>379</v>
      </c>
      <c r="Q116" t="s">
        <v>54</v>
      </c>
    </row>
    <row r="117" spans="1:17" ht="14.75" customHeight="1" x14ac:dyDescent="0.2">
      <c r="A117" t="s">
        <v>47</v>
      </c>
      <c r="B117">
        <v>0</v>
      </c>
      <c r="C117" t="s">
        <v>270</v>
      </c>
      <c r="D117" t="s">
        <v>129</v>
      </c>
      <c r="E117" t="s">
        <v>48</v>
      </c>
      <c r="G117" s="22" t="s">
        <v>18</v>
      </c>
      <c r="H117" t="s">
        <v>49</v>
      </c>
      <c r="I117" t="s">
        <v>69</v>
      </c>
      <c r="O117" t="s">
        <v>391</v>
      </c>
      <c r="P117" t="s">
        <v>379</v>
      </c>
      <c r="Q117" t="s">
        <v>54</v>
      </c>
    </row>
    <row r="118" spans="1:17" ht="14.75" customHeight="1" x14ac:dyDescent="0.2">
      <c r="A118" t="s">
        <v>123</v>
      </c>
      <c r="B118">
        <v>0</v>
      </c>
      <c r="C118" t="s">
        <v>270</v>
      </c>
      <c r="D118" t="s">
        <v>120</v>
      </c>
      <c r="E118" t="s">
        <v>48</v>
      </c>
      <c r="G118" s="22" t="s">
        <v>18</v>
      </c>
      <c r="H118" t="s">
        <v>49</v>
      </c>
      <c r="I118" t="s">
        <v>69</v>
      </c>
      <c r="O118" t="s">
        <v>391</v>
      </c>
      <c r="P118" t="s">
        <v>379</v>
      </c>
      <c r="Q118" t="s">
        <v>54</v>
      </c>
    </row>
    <row r="119" spans="1:17" ht="14.75" customHeight="1" x14ac:dyDescent="0.2">
      <c r="A119" t="s">
        <v>24</v>
      </c>
      <c r="B119">
        <v>0</v>
      </c>
      <c r="C119" t="s">
        <v>270</v>
      </c>
      <c r="D119" t="s">
        <v>54</v>
      </c>
      <c r="E119" t="s">
        <v>7</v>
      </c>
      <c r="G119" s="22" t="s">
        <v>18</v>
      </c>
      <c r="H119" t="s">
        <v>26</v>
      </c>
      <c r="I119" t="s">
        <v>69</v>
      </c>
      <c r="O119" t="s">
        <v>391</v>
      </c>
      <c r="P119" t="s">
        <v>379</v>
      </c>
      <c r="Q119" t="s">
        <v>54</v>
      </c>
    </row>
    <row r="120" spans="1:17" ht="14.75" customHeight="1" x14ac:dyDescent="0.2">
      <c r="A120" t="s">
        <v>127</v>
      </c>
      <c r="B120">
        <v>0</v>
      </c>
      <c r="C120" t="s">
        <v>270</v>
      </c>
      <c r="D120" t="s">
        <v>120</v>
      </c>
      <c r="E120" t="s">
        <v>7</v>
      </c>
      <c r="G120" s="22" t="s">
        <v>18</v>
      </c>
      <c r="H120" t="s">
        <v>128</v>
      </c>
      <c r="I120" t="s">
        <v>69</v>
      </c>
      <c r="O120" t="s">
        <v>391</v>
      </c>
      <c r="P120" t="s">
        <v>379</v>
      </c>
      <c r="Q120" t="s">
        <v>54</v>
      </c>
    </row>
    <row r="121" spans="1:17" ht="14.75" customHeight="1" x14ac:dyDescent="0.2">
      <c r="A121" t="s">
        <v>212</v>
      </c>
      <c r="B121">
        <v>0</v>
      </c>
      <c r="C121" t="s">
        <v>270</v>
      </c>
      <c r="D121" t="s">
        <v>129</v>
      </c>
      <c r="E121" t="s">
        <v>48</v>
      </c>
      <c r="G121" s="22" t="s">
        <v>18</v>
      </c>
      <c r="H121" t="s">
        <v>211</v>
      </c>
      <c r="I121" t="s">
        <v>69</v>
      </c>
      <c r="O121" t="s">
        <v>391</v>
      </c>
      <c r="P121" t="s">
        <v>379</v>
      </c>
      <c r="Q121" t="s">
        <v>54</v>
      </c>
    </row>
    <row r="122" spans="1:17" ht="14.75" customHeight="1" x14ac:dyDescent="0.2">
      <c r="A122" t="s">
        <v>212</v>
      </c>
      <c r="B122">
        <v>0</v>
      </c>
      <c r="C122" t="s">
        <v>270</v>
      </c>
      <c r="D122" t="s">
        <v>120</v>
      </c>
      <c r="E122" t="s">
        <v>48</v>
      </c>
      <c r="G122" s="22" t="s">
        <v>18</v>
      </c>
      <c r="H122" t="s">
        <v>211</v>
      </c>
      <c r="I122" t="s">
        <v>69</v>
      </c>
      <c r="O122" t="s">
        <v>391</v>
      </c>
      <c r="P122" t="s">
        <v>379</v>
      </c>
      <c r="Q122" t="s">
        <v>54</v>
      </c>
    </row>
    <row r="123" spans="1:17" ht="14.75" customHeight="1" x14ac:dyDescent="0.2">
      <c r="A123" t="s">
        <v>38</v>
      </c>
      <c r="B123">
        <v>0</v>
      </c>
      <c r="C123" t="s">
        <v>39</v>
      </c>
      <c r="E123" t="s">
        <v>7</v>
      </c>
      <c r="F123" t="s">
        <v>40</v>
      </c>
      <c r="G123" s="22" t="s">
        <v>41</v>
      </c>
      <c r="I123" t="s">
        <v>69</v>
      </c>
      <c r="N123" t="s">
        <v>73</v>
      </c>
      <c r="O123" t="s">
        <v>391</v>
      </c>
      <c r="P123" t="s">
        <v>379</v>
      </c>
      <c r="Q123" t="s">
        <v>54</v>
      </c>
    </row>
    <row r="124" spans="1:17" ht="14.75" customHeight="1" x14ac:dyDescent="0.2">
      <c r="A124" t="s">
        <v>42</v>
      </c>
      <c r="B124">
        <v>0</v>
      </c>
      <c r="C124" t="s">
        <v>39</v>
      </c>
      <c r="E124" t="s">
        <v>7</v>
      </c>
      <c r="F124" t="s">
        <v>40</v>
      </c>
      <c r="G124" s="22" t="s">
        <v>41</v>
      </c>
      <c r="I124" t="s">
        <v>69</v>
      </c>
      <c r="N124" t="s">
        <v>76</v>
      </c>
      <c r="O124" t="s">
        <v>391</v>
      </c>
      <c r="P124" t="s">
        <v>379</v>
      </c>
      <c r="Q124" t="s">
        <v>54</v>
      </c>
    </row>
    <row r="125" spans="1:17" ht="14.75" customHeight="1" x14ac:dyDescent="0.2">
      <c r="A125" t="s">
        <v>77</v>
      </c>
      <c r="B125">
        <v>0</v>
      </c>
      <c r="C125" t="s">
        <v>39</v>
      </c>
      <c r="E125" t="s">
        <v>7</v>
      </c>
      <c r="F125" t="s">
        <v>40</v>
      </c>
      <c r="G125" s="22" t="s">
        <v>41</v>
      </c>
      <c r="I125" t="s">
        <v>69</v>
      </c>
      <c r="N125" t="s">
        <v>78</v>
      </c>
      <c r="O125" t="s">
        <v>391</v>
      </c>
      <c r="P125" t="s">
        <v>379</v>
      </c>
      <c r="Q125" t="s">
        <v>54</v>
      </c>
    </row>
    <row r="126" spans="1:17" ht="14.75" customHeight="1" x14ac:dyDescent="0.2">
      <c r="A126" t="s">
        <v>476</v>
      </c>
      <c r="B126">
        <v>0</v>
      </c>
      <c r="C126" t="s">
        <v>39</v>
      </c>
      <c r="E126" t="s">
        <v>7</v>
      </c>
      <c r="F126" t="s">
        <v>40</v>
      </c>
      <c r="G126" s="22" t="s">
        <v>41</v>
      </c>
      <c r="I126" t="s">
        <v>69</v>
      </c>
      <c r="N126" t="s">
        <v>79</v>
      </c>
      <c r="O126" t="s">
        <v>391</v>
      </c>
      <c r="P126" t="s">
        <v>379</v>
      </c>
      <c r="Q126" t="s">
        <v>54</v>
      </c>
    </row>
    <row r="127" spans="1:17" ht="14.75" customHeight="1" x14ac:dyDescent="0.2">
      <c r="A127" t="s">
        <v>80</v>
      </c>
      <c r="B127">
        <v>0</v>
      </c>
      <c r="C127" t="s">
        <v>39</v>
      </c>
      <c r="E127" t="s">
        <v>7</v>
      </c>
      <c r="F127" t="s">
        <v>40</v>
      </c>
      <c r="G127" s="22" t="s">
        <v>41</v>
      </c>
      <c r="I127" t="s">
        <v>69</v>
      </c>
      <c r="N127" t="s">
        <v>81</v>
      </c>
      <c r="O127" t="s">
        <v>391</v>
      </c>
      <c r="P127" t="s">
        <v>379</v>
      </c>
      <c r="Q127" t="s">
        <v>54</v>
      </c>
    </row>
    <row r="128" spans="1:17" ht="14.75" customHeight="1" x14ac:dyDescent="0.2">
      <c r="A128" t="s">
        <v>245</v>
      </c>
      <c r="B128">
        <v>0</v>
      </c>
      <c r="C128" t="s">
        <v>39</v>
      </c>
      <c r="E128" t="s">
        <v>28</v>
      </c>
      <c r="F128" t="s">
        <v>40</v>
      </c>
      <c r="G128" s="22" t="s">
        <v>41</v>
      </c>
      <c r="I128" t="s">
        <v>246</v>
      </c>
      <c r="O128" t="s">
        <v>391</v>
      </c>
      <c r="P128" t="s">
        <v>379</v>
      </c>
      <c r="Q128" t="s">
        <v>54</v>
      </c>
    </row>
    <row r="129" spans="1:17" ht="14.75" customHeight="1" x14ac:dyDescent="0.2">
      <c r="A129" t="s">
        <v>243</v>
      </c>
      <c r="B129">
        <v>0</v>
      </c>
      <c r="C129" t="s">
        <v>39</v>
      </c>
      <c r="E129" t="s">
        <v>7</v>
      </c>
      <c r="F129" t="s">
        <v>40</v>
      </c>
      <c r="G129" s="22" t="s">
        <v>41</v>
      </c>
      <c r="I129" t="s">
        <v>69</v>
      </c>
      <c r="N129" t="s">
        <v>244</v>
      </c>
      <c r="O129" t="s">
        <v>391</v>
      </c>
      <c r="P129" t="s">
        <v>379</v>
      </c>
      <c r="Q129" t="s">
        <v>54</v>
      </c>
    </row>
    <row r="130" spans="1:17" ht="14.75" customHeight="1" x14ac:dyDescent="0.2">
      <c r="A130" t="s">
        <v>85</v>
      </c>
      <c r="B130">
        <v>0</v>
      </c>
      <c r="C130" t="s">
        <v>39</v>
      </c>
      <c r="E130" t="s">
        <v>7</v>
      </c>
      <c r="F130" t="s">
        <v>40</v>
      </c>
      <c r="G130" s="22" t="s">
        <v>41</v>
      </c>
      <c r="I130" t="s">
        <v>69</v>
      </c>
      <c r="N130" t="s">
        <v>86</v>
      </c>
      <c r="O130" t="s">
        <v>391</v>
      </c>
      <c r="P130" t="s">
        <v>379</v>
      </c>
      <c r="Q130" t="s">
        <v>54</v>
      </c>
    </row>
    <row r="131" spans="1:17" ht="14.75" customHeight="1" x14ac:dyDescent="0.2">
      <c r="A131" t="s">
        <v>218</v>
      </c>
      <c r="B131">
        <v>0</v>
      </c>
      <c r="C131" t="s">
        <v>39</v>
      </c>
      <c r="E131" t="s">
        <v>7</v>
      </c>
      <c r="F131" t="s">
        <v>40</v>
      </c>
      <c r="G131" s="22" t="s">
        <v>41</v>
      </c>
      <c r="I131" t="s">
        <v>69</v>
      </c>
      <c r="N131" t="s">
        <v>219</v>
      </c>
      <c r="O131" t="s">
        <v>391</v>
      </c>
      <c r="P131" t="s">
        <v>379</v>
      </c>
      <c r="Q131" t="s">
        <v>54</v>
      </c>
    </row>
    <row r="132" spans="1:17" ht="14.75" customHeight="1" x14ac:dyDescent="0.2">
      <c r="A132" t="s">
        <v>44</v>
      </c>
      <c r="B132">
        <v>0</v>
      </c>
      <c r="C132" t="s">
        <v>39</v>
      </c>
      <c r="E132" t="s">
        <v>7</v>
      </c>
      <c r="F132" t="s">
        <v>40</v>
      </c>
      <c r="G132" s="22" t="s">
        <v>41</v>
      </c>
      <c r="I132" t="s">
        <v>69</v>
      </c>
      <c r="N132" t="s">
        <v>90</v>
      </c>
      <c r="O132" t="s">
        <v>391</v>
      </c>
      <c r="P132" t="s">
        <v>379</v>
      </c>
      <c r="Q132" t="s">
        <v>54</v>
      </c>
    </row>
    <row r="133" spans="1:17" ht="14.75" customHeight="1" x14ac:dyDescent="0.2">
      <c r="A133" t="s">
        <v>91</v>
      </c>
      <c r="B133">
        <v>0</v>
      </c>
      <c r="C133" t="s">
        <v>39</v>
      </c>
      <c r="E133" t="s">
        <v>7</v>
      </c>
      <c r="F133" t="s">
        <v>40</v>
      </c>
      <c r="G133" s="22" t="s">
        <v>41</v>
      </c>
      <c r="I133" t="s">
        <v>69</v>
      </c>
      <c r="O133" t="s">
        <v>391</v>
      </c>
      <c r="P133" t="s">
        <v>379</v>
      </c>
      <c r="Q133" t="s">
        <v>54</v>
      </c>
    </row>
    <row r="134" spans="1:17" ht="14.75" customHeight="1" x14ac:dyDescent="0.2">
      <c r="A134" t="s">
        <v>92</v>
      </c>
      <c r="B134">
        <v>0</v>
      </c>
      <c r="C134" t="s">
        <v>39</v>
      </c>
      <c r="E134" t="s">
        <v>7</v>
      </c>
      <c r="F134" t="s">
        <v>40</v>
      </c>
      <c r="G134" s="22" t="s">
        <v>41</v>
      </c>
      <c r="I134" t="s">
        <v>69</v>
      </c>
      <c r="O134" t="s">
        <v>391</v>
      </c>
      <c r="P134" t="s">
        <v>379</v>
      </c>
      <c r="Q134" t="s">
        <v>54</v>
      </c>
    </row>
    <row r="135" spans="1:17" ht="14.75" customHeight="1" x14ac:dyDescent="0.2">
      <c r="A135" t="s">
        <v>99</v>
      </c>
      <c r="B135">
        <v>0</v>
      </c>
      <c r="C135" t="s">
        <v>39</v>
      </c>
      <c r="E135" t="s">
        <v>48</v>
      </c>
      <c r="F135" t="s">
        <v>40</v>
      </c>
      <c r="G135" s="22" t="s">
        <v>41</v>
      </c>
      <c r="I135" t="s">
        <v>112</v>
      </c>
      <c r="N135" t="s">
        <v>101</v>
      </c>
      <c r="O135" t="s">
        <v>391</v>
      </c>
      <c r="P135" t="s">
        <v>379</v>
      </c>
      <c r="Q135" t="s">
        <v>54</v>
      </c>
    </row>
    <row r="136" spans="1:17" ht="14.75" customHeight="1" x14ac:dyDescent="0.2">
      <c r="A136" t="s">
        <v>103</v>
      </c>
      <c r="B136">
        <v>0</v>
      </c>
      <c r="C136" t="s">
        <v>39</v>
      </c>
      <c r="E136" t="s">
        <v>48</v>
      </c>
      <c r="F136" t="s">
        <v>104</v>
      </c>
      <c r="G136" s="22" t="s">
        <v>41</v>
      </c>
      <c r="I136" t="s">
        <v>69</v>
      </c>
      <c r="N136" t="s">
        <v>101</v>
      </c>
      <c r="O136" t="s">
        <v>391</v>
      </c>
      <c r="P136" t="s">
        <v>379</v>
      </c>
      <c r="Q136" t="s">
        <v>54</v>
      </c>
    </row>
    <row r="139" spans="1:17" ht="14.75" customHeight="1" x14ac:dyDescent="0.2">
      <c r="A139" s="29"/>
    </row>
  </sheetData>
  <autoFilter ref="A1:Q139" xr:uid="{C2DD26E1-AE00-4B06-B742-B5C53D307EB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966-D8FC-483F-8474-B4B3E2ED71E2}">
  <dimension ref="A1:R156"/>
  <sheetViews>
    <sheetView topLeftCell="J1" zoomScale="111" zoomScaleNormal="55" workbookViewId="0">
      <selection activeCell="O13" sqref="O13"/>
    </sheetView>
  </sheetViews>
  <sheetFormatPr baseColWidth="10" defaultColWidth="8.83203125" defaultRowHeight="15" x14ac:dyDescent="0.2"/>
  <cols>
    <col min="1" max="1" width="40.5" customWidth="1"/>
    <col min="2" max="2" width="47.6640625" customWidth="1"/>
    <col min="8" max="8" width="15.5" customWidth="1"/>
    <col min="9" max="9" width="19" customWidth="1"/>
  </cols>
  <sheetData>
    <row r="1" spans="1:17" ht="16" x14ac:dyDescent="0.2">
      <c r="A1" s="19" t="s">
        <v>1</v>
      </c>
      <c r="B1" s="19" t="s">
        <v>408</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242</v>
      </c>
      <c r="C4" s="21"/>
      <c r="D4" s="21"/>
      <c r="E4" s="21"/>
      <c r="F4" s="21"/>
      <c r="G4" s="21"/>
      <c r="H4" s="21"/>
    </row>
    <row r="5" spans="1:17" x14ac:dyDescent="0.2">
      <c r="A5" s="22" t="s">
        <v>6</v>
      </c>
      <c r="B5" s="22" t="s">
        <v>7</v>
      </c>
      <c r="C5" s="21"/>
      <c r="D5" s="21"/>
      <c r="E5" s="21"/>
      <c r="F5" s="21"/>
      <c r="G5" s="21"/>
      <c r="H5" s="21"/>
    </row>
    <row r="6" spans="1:17" x14ac:dyDescent="0.2">
      <c r="A6" s="22" t="s">
        <v>15</v>
      </c>
      <c r="B6" s="22" t="s">
        <v>413</v>
      </c>
      <c r="C6" s="21"/>
      <c r="D6" s="21"/>
      <c r="E6" s="21"/>
      <c r="F6" s="21"/>
      <c r="G6" s="21"/>
      <c r="H6" s="21"/>
    </row>
    <row r="7" spans="1:17" x14ac:dyDescent="0.2">
      <c r="A7" s="22" t="s">
        <v>8</v>
      </c>
      <c r="B7" s="22" t="s">
        <v>382</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x14ac:dyDescent="0.2">
      <c r="A10" s="24" t="str">
        <f>B1</f>
        <v>pig iron production, blast furnace, with top gas recycling, with carbon capture and storage</v>
      </c>
      <c r="B10" s="22">
        <v>1</v>
      </c>
      <c r="C10" s="22" t="s">
        <v>311</v>
      </c>
      <c r="D10" s="22" t="s">
        <v>4</v>
      </c>
      <c r="E10" s="22" t="s">
        <v>7</v>
      </c>
      <c r="F10" s="22"/>
      <c r="G10" s="22" t="s">
        <v>16</v>
      </c>
      <c r="H10" s="22" t="str">
        <f>B4</f>
        <v>pig iron</v>
      </c>
    </row>
    <row r="11" spans="1:17" x14ac:dyDescent="0.2">
      <c r="A11" t="s">
        <v>45</v>
      </c>
      <c r="B11" s="29">
        <v>0</v>
      </c>
      <c r="C11" s="24" t="s">
        <v>270</v>
      </c>
      <c r="D11" t="s">
        <v>4</v>
      </c>
      <c r="E11" t="s">
        <v>6</v>
      </c>
      <c r="G11" t="s">
        <v>18</v>
      </c>
      <c r="H11" t="s">
        <v>46</v>
      </c>
      <c r="I11" t="s">
        <v>202</v>
      </c>
      <c r="O11" t="s">
        <v>397</v>
      </c>
      <c r="P11" t="s">
        <v>242</v>
      </c>
      <c r="Q11" t="s">
        <v>54</v>
      </c>
    </row>
    <row r="12" spans="1:17" x14ac:dyDescent="0.2">
      <c r="A12" t="s">
        <v>52</v>
      </c>
      <c r="B12" s="29">
        <v>0</v>
      </c>
      <c r="C12" s="24" t="s">
        <v>270</v>
      </c>
      <c r="D12" t="s">
        <v>54</v>
      </c>
      <c r="E12" t="s">
        <v>7</v>
      </c>
      <c r="G12" t="s">
        <v>18</v>
      </c>
      <c r="H12" t="s">
        <v>53</v>
      </c>
      <c r="I12" t="s">
        <v>203</v>
      </c>
      <c r="O12" t="s">
        <v>397</v>
      </c>
      <c r="P12" t="s">
        <v>242</v>
      </c>
      <c r="Q12" t="s">
        <v>54</v>
      </c>
    </row>
    <row r="13" spans="1:17" x14ac:dyDescent="0.2">
      <c r="A13" t="s">
        <v>489</v>
      </c>
      <c r="B13" s="29">
        <v>0.27500000000000002</v>
      </c>
      <c r="C13" s="24" t="s">
        <v>270</v>
      </c>
      <c r="D13" t="s">
        <v>4</v>
      </c>
      <c r="E13" t="s">
        <v>7</v>
      </c>
      <c r="G13" t="s">
        <v>18</v>
      </c>
      <c r="H13" t="s">
        <v>204</v>
      </c>
      <c r="I13" t="s">
        <v>205</v>
      </c>
    </row>
    <row r="14" spans="1:17" x14ac:dyDescent="0.2">
      <c r="A14" t="s">
        <v>207</v>
      </c>
      <c r="B14" s="29">
        <v>0</v>
      </c>
      <c r="C14" s="24" t="s">
        <v>270</v>
      </c>
      <c r="D14" t="s">
        <v>129</v>
      </c>
      <c r="E14" t="s">
        <v>7</v>
      </c>
      <c r="G14" t="s">
        <v>18</v>
      </c>
      <c r="H14" t="s">
        <v>206</v>
      </c>
      <c r="I14" t="s">
        <v>203</v>
      </c>
      <c r="O14" t="s">
        <v>397</v>
      </c>
      <c r="P14" t="s">
        <v>242</v>
      </c>
      <c r="Q14" t="s">
        <v>54</v>
      </c>
    </row>
    <row r="15" spans="1:17" x14ac:dyDescent="0.2">
      <c r="A15" t="s">
        <v>207</v>
      </c>
      <c r="B15" s="29">
        <v>0</v>
      </c>
      <c r="C15" s="24" t="s">
        <v>270</v>
      </c>
      <c r="D15" t="s">
        <v>120</v>
      </c>
      <c r="E15" t="s">
        <v>7</v>
      </c>
      <c r="G15" t="s">
        <v>18</v>
      </c>
      <c r="H15" t="s">
        <v>206</v>
      </c>
      <c r="I15" t="s">
        <v>203</v>
      </c>
      <c r="O15" t="s">
        <v>397</v>
      </c>
      <c r="P15" t="s">
        <v>242</v>
      </c>
      <c r="Q15" t="s">
        <v>54</v>
      </c>
    </row>
    <row r="16" spans="1:17" x14ac:dyDescent="0.2">
      <c r="A16" t="s">
        <v>27</v>
      </c>
      <c r="B16">
        <f>9.724*(1-0.245)</f>
        <v>7.3416199999999998</v>
      </c>
      <c r="C16" s="24" t="s">
        <v>270</v>
      </c>
      <c r="D16" t="s">
        <v>4</v>
      </c>
      <c r="E16" t="s">
        <v>28</v>
      </c>
      <c r="G16" t="s">
        <v>18</v>
      </c>
      <c r="H16" t="s">
        <v>29</v>
      </c>
      <c r="I16" t="s">
        <v>358</v>
      </c>
      <c r="J16">
        <v>2</v>
      </c>
      <c r="K16" t="s">
        <v>213</v>
      </c>
      <c r="L16">
        <v>2.27459705645387</v>
      </c>
      <c r="M16">
        <v>1.41421356237309E-2</v>
      </c>
    </row>
    <row r="17" spans="1:17" x14ac:dyDescent="0.2">
      <c r="A17" t="s">
        <v>116</v>
      </c>
      <c r="B17">
        <f>0.15*(1-0.245)</f>
        <v>0.11324999999999999</v>
      </c>
      <c r="C17" s="24" t="s">
        <v>270</v>
      </c>
      <c r="D17" t="s">
        <v>117</v>
      </c>
      <c r="E17" t="s">
        <v>7</v>
      </c>
      <c r="G17" t="s">
        <v>18</v>
      </c>
      <c r="H17" t="s">
        <v>118</v>
      </c>
      <c r="I17" t="s">
        <v>359</v>
      </c>
      <c r="J17">
        <v>2</v>
      </c>
      <c r="K17" t="s">
        <v>213</v>
      </c>
      <c r="L17">
        <v>-1.89711998488588</v>
      </c>
      <c r="M17">
        <v>1.41421356237309E-2</v>
      </c>
    </row>
    <row r="18" spans="1:17" x14ac:dyDescent="0.2">
      <c r="A18" t="s">
        <v>119</v>
      </c>
      <c r="B18" s="29">
        <v>0</v>
      </c>
      <c r="C18" s="24" t="s">
        <v>270</v>
      </c>
      <c r="D18" t="s">
        <v>120</v>
      </c>
      <c r="E18" t="s">
        <v>7</v>
      </c>
      <c r="G18" t="s">
        <v>18</v>
      </c>
      <c r="H18" t="s">
        <v>122</v>
      </c>
      <c r="I18" t="s">
        <v>69</v>
      </c>
      <c r="O18" t="s">
        <v>397</v>
      </c>
      <c r="P18" t="s">
        <v>242</v>
      </c>
      <c r="Q18" t="s">
        <v>54</v>
      </c>
    </row>
    <row r="19" spans="1:17" x14ac:dyDescent="0.2">
      <c r="A19" t="s">
        <v>30</v>
      </c>
      <c r="B19" s="29">
        <v>0</v>
      </c>
      <c r="C19" s="24" t="s">
        <v>270</v>
      </c>
      <c r="D19" t="s">
        <v>4</v>
      </c>
      <c r="E19" t="s">
        <v>7</v>
      </c>
      <c r="G19" t="s">
        <v>18</v>
      </c>
      <c r="H19" t="s">
        <v>31</v>
      </c>
      <c r="I19" t="s">
        <v>202</v>
      </c>
      <c r="O19" t="s">
        <v>397</v>
      </c>
      <c r="P19" t="s">
        <v>242</v>
      </c>
      <c r="Q19" t="s">
        <v>54</v>
      </c>
    </row>
    <row r="20" spans="1:17" x14ac:dyDescent="0.2">
      <c r="A20" t="s">
        <v>50</v>
      </c>
      <c r="B20" s="29">
        <v>0</v>
      </c>
      <c r="C20" s="24" t="s">
        <v>270</v>
      </c>
      <c r="D20" t="s">
        <v>4</v>
      </c>
      <c r="E20" t="s">
        <v>7</v>
      </c>
      <c r="G20" t="s">
        <v>18</v>
      </c>
      <c r="H20" t="s">
        <v>51</v>
      </c>
      <c r="I20" t="s">
        <v>202</v>
      </c>
      <c r="O20" t="s">
        <v>397</v>
      </c>
      <c r="P20" t="s">
        <v>242</v>
      </c>
      <c r="Q20" t="s">
        <v>54</v>
      </c>
    </row>
    <row r="21" spans="1:17" x14ac:dyDescent="0.2">
      <c r="A21" t="s">
        <v>209</v>
      </c>
      <c r="B21" s="29">
        <v>0</v>
      </c>
      <c r="C21" s="24" t="s">
        <v>270</v>
      </c>
      <c r="D21" t="s">
        <v>54</v>
      </c>
      <c r="E21" t="s">
        <v>7</v>
      </c>
      <c r="G21" t="s">
        <v>18</v>
      </c>
      <c r="H21" t="s">
        <v>208</v>
      </c>
      <c r="I21" t="s">
        <v>202</v>
      </c>
      <c r="O21" t="s">
        <v>397</v>
      </c>
      <c r="P21" t="s">
        <v>242</v>
      </c>
      <c r="Q21" t="s">
        <v>54</v>
      </c>
    </row>
    <row r="22" spans="1:17" x14ac:dyDescent="0.2">
      <c r="A22" t="s">
        <v>32</v>
      </c>
      <c r="B22" s="29">
        <v>0</v>
      </c>
      <c r="C22" s="24" t="s">
        <v>270</v>
      </c>
      <c r="D22" t="s">
        <v>120</v>
      </c>
      <c r="E22" t="s">
        <v>7</v>
      </c>
      <c r="G22" t="s">
        <v>18</v>
      </c>
      <c r="H22" t="s">
        <v>33</v>
      </c>
      <c r="I22" t="s">
        <v>202</v>
      </c>
      <c r="O22" t="s">
        <v>397</v>
      </c>
      <c r="P22" t="s">
        <v>242</v>
      </c>
      <c r="Q22" t="s">
        <v>54</v>
      </c>
    </row>
    <row r="23" spans="1:17" x14ac:dyDescent="0.2">
      <c r="A23" t="s">
        <v>47</v>
      </c>
      <c r="B23" s="29">
        <v>0</v>
      </c>
      <c r="C23" s="24" t="s">
        <v>270</v>
      </c>
      <c r="D23" t="s">
        <v>129</v>
      </c>
      <c r="E23" t="s">
        <v>48</v>
      </c>
      <c r="G23" t="s">
        <v>18</v>
      </c>
      <c r="H23" t="s">
        <v>49</v>
      </c>
      <c r="I23" t="s">
        <v>202</v>
      </c>
      <c r="O23" t="s">
        <v>397</v>
      </c>
      <c r="P23" t="s">
        <v>242</v>
      </c>
      <c r="Q23" t="s">
        <v>54</v>
      </c>
    </row>
    <row r="24" spans="1:17" x14ac:dyDescent="0.2">
      <c r="A24" t="s">
        <v>123</v>
      </c>
      <c r="B24" s="29">
        <v>0</v>
      </c>
      <c r="C24" s="24" t="s">
        <v>270</v>
      </c>
      <c r="D24" t="s">
        <v>120</v>
      </c>
      <c r="E24" t="s">
        <v>48</v>
      </c>
      <c r="G24" t="s">
        <v>18</v>
      </c>
      <c r="H24" t="s">
        <v>49</v>
      </c>
      <c r="I24" t="s">
        <v>202</v>
      </c>
      <c r="O24" t="s">
        <v>397</v>
      </c>
      <c r="P24" t="s">
        <v>242</v>
      </c>
      <c r="Q24" t="s">
        <v>54</v>
      </c>
    </row>
    <row r="25" spans="1:17" x14ac:dyDescent="0.2">
      <c r="A25" t="s">
        <v>210</v>
      </c>
      <c r="B25" s="29">
        <v>0</v>
      </c>
      <c r="C25" s="24" t="s">
        <v>270</v>
      </c>
      <c r="D25" t="s">
        <v>4</v>
      </c>
      <c r="E25" t="s">
        <v>7</v>
      </c>
      <c r="G25" t="s">
        <v>18</v>
      </c>
      <c r="H25" t="s">
        <v>20</v>
      </c>
      <c r="I25" t="s">
        <v>202</v>
      </c>
      <c r="O25" t="s">
        <v>397</v>
      </c>
      <c r="P25" t="s">
        <v>242</v>
      </c>
      <c r="Q25" t="s">
        <v>54</v>
      </c>
    </row>
    <row r="26" spans="1:17" x14ac:dyDescent="0.2">
      <c r="A26" t="s">
        <v>212</v>
      </c>
      <c r="B26" s="29">
        <v>0</v>
      </c>
      <c r="C26" s="24" t="s">
        <v>270</v>
      </c>
      <c r="D26" t="s">
        <v>129</v>
      </c>
      <c r="E26" t="s">
        <v>48</v>
      </c>
      <c r="G26" t="s">
        <v>18</v>
      </c>
      <c r="H26" t="s">
        <v>211</v>
      </c>
      <c r="I26" t="s">
        <v>69</v>
      </c>
      <c r="O26" t="s">
        <v>397</v>
      </c>
      <c r="P26" t="s">
        <v>242</v>
      </c>
      <c r="Q26" t="s">
        <v>54</v>
      </c>
    </row>
    <row r="27" spans="1:17" x14ac:dyDescent="0.2">
      <c r="A27" t="s">
        <v>212</v>
      </c>
      <c r="B27" s="29">
        <v>0</v>
      </c>
      <c r="C27" s="24" t="s">
        <v>270</v>
      </c>
      <c r="D27" t="s">
        <v>120</v>
      </c>
      <c r="E27" t="s">
        <v>48</v>
      </c>
      <c r="G27" t="s">
        <v>18</v>
      </c>
      <c r="H27" t="s">
        <v>211</v>
      </c>
      <c r="I27" t="s">
        <v>69</v>
      </c>
      <c r="O27" t="s">
        <v>397</v>
      </c>
      <c r="P27" t="s">
        <v>242</v>
      </c>
      <c r="Q27" t="s">
        <v>54</v>
      </c>
    </row>
    <row r="28" spans="1:17" x14ac:dyDescent="0.2">
      <c r="A28" t="s">
        <v>38</v>
      </c>
      <c r="B28" s="29">
        <f>0.84908*(1-0.24)</f>
        <v>0.64530080000000001</v>
      </c>
      <c r="C28" t="s">
        <v>39</v>
      </c>
      <c r="E28" t="s">
        <v>7</v>
      </c>
      <c r="F28" t="s">
        <v>40</v>
      </c>
      <c r="G28" t="s">
        <v>41</v>
      </c>
      <c r="I28" t="s">
        <v>360</v>
      </c>
      <c r="J28">
        <v>2</v>
      </c>
      <c r="K28" t="s">
        <v>215</v>
      </c>
      <c r="L28">
        <v>-0.16360186860589301</v>
      </c>
      <c r="M28">
        <v>3.8729833462074099E-2</v>
      </c>
      <c r="N28" t="s">
        <v>73</v>
      </c>
    </row>
    <row r="29" spans="1:17" x14ac:dyDescent="0.2">
      <c r="A29" t="s">
        <v>42</v>
      </c>
      <c r="B29">
        <f>0.0013404*(1-0.9)</f>
        <v>1.3403999999999998E-4</v>
      </c>
      <c r="C29" t="s">
        <v>39</v>
      </c>
      <c r="E29" t="s">
        <v>7</v>
      </c>
      <c r="F29" t="s">
        <v>40</v>
      </c>
      <c r="G29" t="s">
        <v>41</v>
      </c>
      <c r="I29" t="s">
        <v>361</v>
      </c>
      <c r="J29">
        <v>2</v>
      </c>
      <c r="K29" t="s">
        <v>215</v>
      </c>
      <c r="L29">
        <v>-6.6147872021011098</v>
      </c>
      <c r="M29">
        <v>0.80715549926888297</v>
      </c>
      <c r="N29" t="s">
        <v>76</v>
      </c>
    </row>
    <row r="30" spans="1:17" x14ac:dyDescent="0.2">
      <c r="A30" t="s">
        <v>80</v>
      </c>
      <c r="B30" s="29">
        <v>0</v>
      </c>
      <c r="C30" t="s">
        <v>39</v>
      </c>
      <c r="E30" t="s">
        <v>7</v>
      </c>
      <c r="F30" t="s">
        <v>40</v>
      </c>
      <c r="G30" t="s">
        <v>41</v>
      </c>
      <c r="I30" t="s">
        <v>202</v>
      </c>
      <c r="N30" t="s">
        <v>81</v>
      </c>
      <c r="O30" t="s">
        <v>397</v>
      </c>
      <c r="P30" t="s">
        <v>242</v>
      </c>
      <c r="Q30" t="s">
        <v>54</v>
      </c>
    </row>
    <row r="31" spans="1:17" x14ac:dyDescent="0.2">
      <c r="A31" t="s">
        <v>216</v>
      </c>
      <c r="B31" s="29">
        <v>0</v>
      </c>
      <c r="C31" t="s">
        <v>39</v>
      </c>
      <c r="E31" t="s">
        <v>7</v>
      </c>
      <c r="F31" t="s">
        <v>40</v>
      </c>
      <c r="G31" t="s">
        <v>41</v>
      </c>
      <c r="I31" t="s">
        <v>202</v>
      </c>
      <c r="N31" t="s">
        <v>217</v>
      </c>
      <c r="O31" t="s">
        <v>397</v>
      </c>
      <c r="P31" t="s">
        <v>242</v>
      </c>
      <c r="Q31" t="s">
        <v>54</v>
      </c>
    </row>
    <row r="32" spans="1:17" x14ac:dyDescent="0.2">
      <c r="A32" t="s">
        <v>85</v>
      </c>
      <c r="B32" s="29">
        <v>0</v>
      </c>
      <c r="C32" t="s">
        <v>39</v>
      </c>
      <c r="E32" t="s">
        <v>7</v>
      </c>
      <c r="F32" t="s">
        <v>40</v>
      </c>
      <c r="G32" t="s">
        <v>41</v>
      </c>
      <c r="I32" t="s">
        <v>202</v>
      </c>
      <c r="N32" t="s">
        <v>86</v>
      </c>
      <c r="O32" t="s">
        <v>397</v>
      </c>
      <c r="P32" t="s">
        <v>242</v>
      </c>
      <c r="Q32" t="s">
        <v>54</v>
      </c>
    </row>
    <row r="33" spans="1:17" x14ac:dyDescent="0.2">
      <c r="A33" t="s">
        <v>218</v>
      </c>
      <c r="B33" s="29">
        <v>0</v>
      </c>
      <c r="C33" t="s">
        <v>39</v>
      </c>
      <c r="E33" t="s">
        <v>7</v>
      </c>
      <c r="F33" t="s">
        <v>40</v>
      </c>
      <c r="G33" t="s">
        <v>41</v>
      </c>
      <c r="I33" t="s">
        <v>202</v>
      </c>
      <c r="N33" t="s">
        <v>219</v>
      </c>
      <c r="O33" t="s">
        <v>397</v>
      </c>
      <c r="P33" t="s">
        <v>242</v>
      </c>
      <c r="Q33" t="s">
        <v>54</v>
      </c>
    </row>
    <row r="34" spans="1:17" x14ac:dyDescent="0.2">
      <c r="A34" t="s">
        <v>88</v>
      </c>
      <c r="B34" s="29">
        <v>0</v>
      </c>
      <c r="C34" t="s">
        <v>39</v>
      </c>
      <c r="E34" t="s">
        <v>7</v>
      </c>
      <c r="F34" t="s">
        <v>40</v>
      </c>
      <c r="G34" t="s">
        <v>41</v>
      </c>
      <c r="I34" t="s">
        <v>202</v>
      </c>
      <c r="N34" t="s">
        <v>89</v>
      </c>
      <c r="O34" t="s">
        <v>397</v>
      </c>
      <c r="P34" t="s">
        <v>242</v>
      </c>
      <c r="Q34" t="s">
        <v>54</v>
      </c>
    </row>
    <row r="35" spans="1:17" x14ac:dyDescent="0.2">
      <c r="A35" t="s">
        <v>44</v>
      </c>
      <c r="B35" s="29">
        <f>0.000079787*0</f>
        <v>0</v>
      </c>
      <c r="C35" t="s">
        <v>39</v>
      </c>
      <c r="E35" t="s">
        <v>7</v>
      </c>
      <c r="F35" t="s">
        <v>40</v>
      </c>
      <c r="G35" t="s">
        <v>41</v>
      </c>
      <c r="I35" t="s">
        <v>362</v>
      </c>
      <c r="J35">
        <v>2</v>
      </c>
      <c r="K35" t="s">
        <v>215</v>
      </c>
      <c r="L35">
        <v>-9.4361499740475097</v>
      </c>
      <c r="M35">
        <v>0.20371548787463301</v>
      </c>
      <c r="N35" t="s">
        <v>90</v>
      </c>
    </row>
    <row r="36" spans="1:17" x14ac:dyDescent="0.2">
      <c r="A36" t="s">
        <v>92</v>
      </c>
      <c r="B36" s="29">
        <f>0.000028723*(1-0.5)</f>
        <v>1.43615E-5</v>
      </c>
      <c r="C36" t="s">
        <v>39</v>
      </c>
      <c r="E36" t="s">
        <v>7</v>
      </c>
      <c r="F36" t="s">
        <v>40</v>
      </c>
      <c r="G36" t="s">
        <v>41</v>
      </c>
      <c r="I36" t="s">
        <v>370</v>
      </c>
      <c r="J36">
        <v>2</v>
      </c>
      <c r="K36" t="s">
        <v>215</v>
      </c>
      <c r="L36">
        <v>-10.4578123624149</v>
      </c>
      <c r="M36">
        <v>0.54909015653169302</v>
      </c>
    </row>
    <row r="37" spans="1:17" x14ac:dyDescent="0.2">
      <c r="A37" t="s">
        <v>94</v>
      </c>
      <c r="B37" s="29">
        <f>0.0000015957*(1-0.5)</f>
        <v>7.9785000000000001E-7</v>
      </c>
      <c r="C37" t="s">
        <v>39</v>
      </c>
      <c r="E37" t="s">
        <v>7</v>
      </c>
      <c r="F37" t="s">
        <v>40</v>
      </c>
      <c r="G37" t="s">
        <v>41</v>
      </c>
      <c r="I37" t="s">
        <v>371</v>
      </c>
      <c r="J37">
        <v>2</v>
      </c>
      <c r="K37" t="s">
        <v>215</v>
      </c>
      <c r="L37">
        <v>-13.348198046529999</v>
      </c>
      <c r="M37">
        <v>0.20371548787463301</v>
      </c>
    </row>
    <row r="38" spans="1:17" x14ac:dyDescent="0.2">
      <c r="A38" t="s">
        <v>96</v>
      </c>
      <c r="B38" s="29">
        <f>0.0000015957*(1-0.5)</f>
        <v>7.9785000000000001E-7</v>
      </c>
      <c r="C38" t="s">
        <v>39</v>
      </c>
      <c r="E38" t="s">
        <v>7</v>
      </c>
      <c r="F38" t="s">
        <v>40</v>
      </c>
      <c r="G38" t="s">
        <v>41</v>
      </c>
      <c r="I38" t="s">
        <v>372</v>
      </c>
      <c r="J38">
        <v>2</v>
      </c>
      <c r="K38" t="s">
        <v>215</v>
      </c>
      <c r="L38">
        <v>-13.348198046529999</v>
      </c>
      <c r="M38">
        <v>0.348568501158667</v>
      </c>
    </row>
    <row r="39" spans="1:17" x14ac:dyDescent="0.2">
      <c r="A39" t="s">
        <v>43</v>
      </c>
      <c r="B39">
        <f>0.00013298*(1-0.95)</f>
        <v>6.6490000000000053E-6</v>
      </c>
      <c r="C39" t="s">
        <v>39</v>
      </c>
      <c r="E39" t="s">
        <v>7</v>
      </c>
      <c r="F39" t="s">
        <v>40</v>
      </c>
      <c r="G39" t="s">
        <v>41</v>
      </c>
      <c r="I39" t="s">
        <v>365</v>
      </c>
      <c r="J39">
        <v>2</v>
      </c>
      <c r="K39" t="s">
        <v>215</v>
      </c>
      <c r="L39">
        <v>-8.9253118169899608</v>
      </c>
      <c r="M39">
        <v>3.8729833462074099E-2</v>
      </c>
      <c r="N39" t="s">
        <v>98</v>
      </c>
    </row>
    <row r="40" spans="1:17" x14ac:dyDescent="0.2">
      <c r="A40" t="s">
        <v>99</v>
      </c>
      <c r="B40" s="29">
        <v>0</v>
      </c>
      <c r="C40" t="s">
        <v>39</v>
      </c>
      <c r="E40" t="s">
        <v>48</v>
      </c>
      <c r="F40" t="s">
        <v>40</v>
      </c>
      <c r="G40" t="s">
        <v>41</v>
      </c>
      <c r="I40" t="s">
        <v>220</v>
      </c>
      <c r="N40" t="s">
        <v>101</v>
      </c>
      <c r="O40" t="s">
        <v>397</v>
      </c>
      <c r="P40" t="s">
        <v>242</v>
      </c>
      <c r="Q40" t="s">
        <v>54</v>
      </c>
    </row>
    <row r="41" spans="1:17" x14ac:dyDescent="0.2">
      <c r="A41" t="s">
        <v>99</v>
      </c>
      <c r="B41" s="29">
        <v>0</v>
      </c>
      <c r="C41" t="s">
        <v>39</v>
      </c>
      <c r="E41" t="s">
        <v>48</v>
      </c>
      <c r="F41" t="s">
        <v>100</v>
      </c>
      <c r="G41" t="s">
        <v>41</v>
      </c>
      <c r="I41" t="s">
        <v>220</v>
      </c>
      <c r="N41" t="s">
        <v>101</v>
      </c>
      <c r="O41" t="s">
        <v>397</v>
      </c>
      <c r="P41" t="s">
        <v>242</v>
      </c>
      <c r="Q41" t="s">
        <v>54</v>
      </c>
    </row>
    <row r="42" spans="1:17" x14ac:dyDescent="0.2">
      <c r="A42" t="s">
        <v>103</v>
      </c>
      <c r="B42" s="29">
        <v>0</v>
      </c>
      <c r="C42" t="s">
        <v>39</v>
      </c>
      <c r="E42" t="s">
        <v>48</v>
      </c>
      <c r="F42" t="s">
        <v>104</v>
      </c>
      <c r="G42" t="s">
        <v>41</v>
      </c>
      <c r="I42" t="s">
        <v>221</v>
      </c>
      <c r="N42" t="s">
        <v>101</v>
      </c>
      <c r="O42" t="s">
        <v>397</v>
      </c>
      <c r="P42" t="s">
        <v>242</v>
      </c>
      <c r="Q42" t="s">
        <v>54</v>
      </c>
    </row>
    <row r="43" spans="1:17" x14ac:dyDescent="0.2">
      <c r="A43" t="s">
        <v>178</v>
      </c>
      <c r="B43" s="29">
        <v>0</v>
      </c>
      <c r="C43" t="s">
        <v>39</v>
      </c>
      <c r="E43" t="s">
        <v>48</v>
      </c>
      <c r="F43" t="s">
        <v>104</v>
      </c>
      <c r="G43" t="s">
        <v>41</v>
      </c>
      <c r="I43" t="s">
        <v>222</v>
      </c>
      <c r="N43" t="s">
        <v>101</v>
      </c>
      <c r="O43" t="s">
        <v>397</v>
      </c>
      <c r="P43" t="s">
        <v>242</v>
      </c>
      <c r="Q43" t="s">
        <v>54</v>
      </c>
    </row>
    <row r="44" spans="1:17" x14ac:dyDescent="0.2">
      <c r="A44" t="s">
        <v>24</v>
      </c>
      <c r="B44">
        <v>0.16650000000000001</v>
      </c>
      <c r="C44" t="s">
        <v>270</v>
      </c>
      <c r="D44" t="s">
        <v>25</v>
      </c>
      <c r="E44" t="s">
        <v>7</v>
      </c>
      <c r="G44" t="s">
        <v>18</v>
      </c>
      <c r="H44" t="s">
        <v>26</v>
      </c>
      <c r="I44" t="s">
        <v>366</v>
      </c>
    </row>
    <row r="45" spans="1:17" x14ac:dyDescent="0.2">
      <c r="A45" t="s">
        <v>21</v>
      </c>
      <c r="B45" s="45">
        <v>8.3610000000000004E-2</v>
      </c>
      <c r="C45" t="s">
        <v>270</v>
      </c>
      <c r="D45" t="s">
        <v>4</v>
      </c>
      <c r="E45" t="s">
        <v>22</v>
      </c>
      <c r="G45" t="s">
        <v>18</v>
      </c>
      <c r="H45" t="s">
        <v>23</v>
      </c>
      <c r="I45" t="s">
        <v>367</v>
      </c>
    </row>
    <row r="46" spans="1:17" x14ac:dyDescent="0.2">
      <c r="A46" t="s">
        <v>224</v>
      </c>
      <c r="B46" s="31">
        <f>0.52*0.84908*0.0017</f>
        <v>7.5058671999999997E-4</v>
      </c>
      <c r="C46" t="s">
        <v>270</v>
      </c>
      <c r="D46" t="s">
        <v>4</v>
      </c>
      <c r="E46" t="s">
        <v>7</v>
      </c>
      <c r="G46" t="s">
        <v>18</v>
      </c>
      <c r="H46" t="s">
        <v>223</v>
      </c>
      <c r="I46" t="s">
        <v>368</v>
      </c>
    </row>
    <row r="47" spans="1:17" x14ac:dyDescent="0.2">
      <c r="A47" t="str">
        <f>B50</f>
        <v>carbon dioxide, captured at steel production plant, using vacuum pressure swing adsorption</v>
      </c>
      <c r="B47" s="46">
        <f>0.52*0.84908</f>
        <v>0.44152160000000001</v>
      </c>
      <c r="C47" t="s">
        <v>311</v>
      </c>
      <c r="D47" t="s">
        <v>4</v>
      </c>
      <c r="E47" t="s">
        <v>7</v>
      </c>
      <c r="G47" t="s">
        <v>18</v>
      </c>
      <c r="H47" t="str">
        <f>B53</f>
        <v>carbon dioxide, captured</v>
      </c>
      <c r="I47" s="32" t="s">
        <v>373</v>
      </c>
    </row>
    <row r="48" spans="1:17" x14ac:dyDescent="0.2">
      <c r="A48" t="s">
        <v>250</v>
      </c>
      <c r="B48" s="31">
        <f>B46*-1</f>
        <v>-7.5058671999999997E-4</v>
      </c>
      <c r="C48" t="s">
        <v>270</v>
      </c>
      <c r="D48" t="s">
        <v>25</v>
      </c>
      <c r="E48" t="s">
        <v>7</v>
      </c>
      <c r="G48" t="s">
        <v>18</v>
      </c>
      <c r="H48" t="s">
        <v>249</v>
      </c>
      <c r="I48" t="s">
        <v>369</v>
      </c>
    </row>
    <row r="50" spans="1:9" ht="16" x14ac:dyDescent="0.2">
      <c r="A50" s="19" t="s">
        <v>1</v>
      </c>
      <c r="B50" s="19" t="s">
        <v>411</v>
      </c>
      <c r="C50" s="21"/>
      <c r="D50" s="21"/>
      <c r="E50" s="21"/>
      <c r="F50" s="21"/>
      <c r="G50" s="21"/>
      <c r="H50" s="21"/>
    </row>
    <row r="51" spans="1:9" x14ac:dyDescent="0.2">
      <c r="A51" s="22" t="s">
        <v>2</v>
      </c>
      <c r="B51" s="22">
        <v>1</v>
      </c>
      <c r="C51" s="21"/>
      <c r="D51" s="21"/>
      <c r="E51" s="21"/>
      <c r="F51" s="21"/>
      <c r="G51" s="21"/>
      <c r="H51" s="21"/>
    </row>
    <row r="52" spans="1:9" x14ac:dyDescent="0.2">
      <c r="A52" s="22" t="s">
        <v>3</v>
      </c>
      <c r="B52" s="22" t="s">
        <v>4</v>
      </c>
      <c r="C52" s="21"/>
      <c r="D52" s="21"/>
      <c r="E52" s="21"/>
      <c r="F52" s="21"/>
      <c r="G52" s="21"/>
      <c r="H52" s="21"/>
    </row>
    <row r="53" spans="1:9" x14ac:dyDescent="0.2">
      <c r="A53" s="22" t="s">
        <v>5</v>
      </c>
      <c r="B53" s="22" t="s">
        <v>399</v>
      </c>
      <c r="C53" s="21"/>
      <c r="D53" s="21"/>
      <c r="E53" s="21"/>
      <c r="F53" s="21"/>
      <c r="G53" s="21"/>
      <c r="H53" s="21"/>
    </row>
    <row r="54" spans="1:9" x14ac:dyDescent="0.2">
      <c r="A54" s="22" t="s">
        <v>6</v>
      </c>
      <c r="B54" s="22" t="s">
        <v>7</v>
      </c>
      <c r="C54" s="21"/>
      <c r="D54" s="21"/>
      <c r="E54" s="21"/>
      <c r="F54" s="21"/>
      <c r="G54" s="21"/>
      <c r="H54" s="21"/>
    </row>
    <row r="55" spans="1:9" x14ac:dyDescent="0.2">
      <c r="A55" s="22" t="s">
        <v>15</v>
      </c>
      <c r="B55" s="22" t="s">
        <v>410</v>
      </c>
      <c r="C55" s="21"/>
      <c r="D55" s="21"/>
      <c r="E55" s="21"/>
      <c r="F55" s="21"/>
      <c r="G55" s="21"/>
      <c r="H55" s="21"/>
    </row>
    <row r="56" spans="1:9" x14ac:dyDescent="0.2">
      <c r="A56" s="22" t="s">
        <v>8</v>
      </c>
      <c r="B56" s="22" t="s">
        <v>382</v>
      </c>
      <c r="C56" s="21"/>
      <c r="D56" s="21"/>
      <c r="E56" s="21"/>
      <c r="F56" s="21"/>
      <c r="G56" s="21"/>
      <c r="H56" s="21"/>
    </row>
    <row r="57" spans="1:9" ht="16" x14ac:dyDescent="0.2">
      <c r="A57" s="19" t="s">
        <v>9</v>
      </c>
      <c r="B57" s="22"/>
      <c r="C57" s="21"/>
      <c r="D57" s="21"/>
      <c r="E57" s="21"/>
      <c r="F57" s="21"/>
      <c r="G57" s="21"/>
      <c r="H57" s="21"/>
    </row>
    <row r="58" spans="1:9" x14ac:dyDescent="0.2">
      <c r="A58" s="22" t="s">
        <v>10</v>
      </c>
      <c r="B58" s="22" t="s">
        <v>11</v>
      </c>
      <c r="C58" s="22" t="s">
        <v>12</v>
      </c>
      <c r="D58" s="22" t="s">
        <v>3</v>
      </c>
      <c r="E58" s="22" t="s">
        <v>6</v>
      </c>
      <c r="F58" s="22" t="s">
        <v>13</v>
      </c>
      <c r="G58" s="22" t="s">
        <v>14</v>
      </c>
      <c r="H58" s="22" t="s">
        <v>5</v>
      </c>
      <c r="I58" s="22" t="s">
        <v>15</v>
      </c>
    </row>
    <row r="59" spans="1:9" x14ac:dyDescent="0.2">
      <c r="A59" s="24" t="str">
        <f>B50</f>
        <v>carbon dioxide, captured at steel production plant, using vacuum pressure swing adsorption</v>
      </c>
      <c r="B59" s="22">
        <v>1</v>
      </c>
      <c r="C59" s="22" t="s">
        <v>311</v>
      </c>
      <c r="D59" s="22" t="s">
        <v>4</v>
      </c>
      <c r="E59" s="22" t="s">
        <v>7</v>
      </c>
      <c r="F59" s="22"/>
      <c r="G59" s="22" t="s">
        <v>16</v>
      </c>
      <c r="H59" s="22" t="str">
        <f>B53</f>
        <v>carbon dioxide, captured</v>
      </c>
    </row>
    <row r="60" spans="1:9" ht="13.5" customHeight="1" x14ac:dyDescent="0.2">
      <c r="A60" t="s">
        <v>38</v>
      </c>
      <c r="B60">
        <v>-1</v>
      </c>
      <c r="C60" t="s">
        <v>39</v>
      </c>
      <c r="E60" t="s">
        <v>7</v>
      </c>
      <c r="F60" t="s">
        <v>40</v>
      </c>
      <c r="G60" t="s">
        <v>41</v>
      </c>
      <c r="I60" t="s">
        <v>353</v>
      </c>
    </row>
    <row r="61" spans="1:9" x14ac:dyDescent="0.2">
      <c r="A61" t="s">
        <v>247</v>
      </c>
      <c r="B61">
        <v>1</v>
      </c>
      <c r="D61" t="s">
        <v>54</v>
      </c>
      <c r="E61" t="s">
        <v>7</v>
      </c>
      <c r="G61" t="s">
        <v>18</v>
      </c>
      <c r="H61" t="s">
        <v>247</v>
      </c>
      <c r="I61" s="15" t="s">
        <v>248</v>
      </c>
    </row>
    <row r="62" spans="1:9" x14ac:dyDescent="0.2">
      <c r="A62" t="s">
        <v>21</v>
      </c>
      <c r="B62" s="46">
        <v>5.5E-2</v>
      </c>
      <c r="C62" t="s">
        <v>270</v>
      </c>
      <c r="D62" t="s">
        <v>4</v>
      </c>
      <c r="E62" t="s">
        <v>22</v>
      </c>
      <c r="G62" t="s">
        <v>18</v>
      </c>
      <c r="H62" t="s">
        <v>23</v>
      </c>
      <c r="I62" s="32" t="s">
        <v>374</v>
      </c>
    </row>
    <row r="63" spans="1:9" x14ac:dyDescent="0.2">
      <c r="A63" t="s">
        <v>21</v>
      </c>
      <c r="B63" s="46">
        <v>0.13200000000000001</v>
      </c>
      <c r="C63" t="s">
        <v>270</v>
      </c>
      <c r="D63" t="s">
        <v>4</v>
      </c>
      <c r="E63" t="s">
        <v>22</v>
      </c>
      <c r="G63" t="s">
        <v>18</v>
      </c>
      <c r="H63" t="s">
        <v>23</v>
      </c>
      <c r="I63" s="32" t="s">
        <v>375</v>
      </c>
    </row>
    <row r="64" spans="1:9" ht="16" x14ac:dyDescent="0.2">
      <c r="A64" s="19"/>
      <c r="B64" s="19"/>
      <c r="C64" s="21"/>
      <c r="D64" s="21"/>
      <c r="E64" s="21"/>
      <c r="F64" s="21"/>
      <c r="G64" s="21"/>
      <c r="H64" s="21"/>
    </row>
    <row r="65" spans="1:18" ht="16" x14ac:dyDescent="0.2">
      <c r="A65" s="19" t="s">
        <v>1</v>
      </c>
      <c r="B65" s="19" t="s">
        <v>467</v>
      </c>
      <c r="C65" s="21"/>
      <c r="D65" s="21"/>
      <c r="E65" s="21"/>
      <c r="F65" s="21"/>
      <c r="G65" s="21"/>
      <c r="H65" s="21"/>
    </row>
    <row r="66" spans="1:18" x14ac:dyDescent="0.2">
      <c r="A66" s="22" t="s">
        <v>2</v>
      </c>
      <c r="B66" s="22">
        <v>1</v>
      </c>
      <c r="C66" s="21"/>
      <c r="D66" s="21"/>
      <c r="E66" s="21"/>
      <c r="F66" s="21"/>
      <c r="G66" s="21"/>
      <c r="H66" s="21"/>
    </row>
    <row r="67" spans="1:18" x14ac:dyDescent="0.2">
      <c r="A67" s="22" t="s">
        <v>3</v>
      </c>
      <c r="B67" s="22" t="s">
        <v>4</v>
      </c>
      <c r="C67" s="21"/>
      <c r="D67" s="21"/>
      <c r="E67" s="21"/>
      <c r="F67" s="21"/>
      <c r="G67" s="21"/>
      <c r="H67" s="21"/>
    </row>
    <row r="68" spans="1:18" x14ac:dyDescent="0.2">
      <c r="A68" s="22" t="s">
        <v>5</v>
      </c>
      <c r="B68" s="22" t="s">
        <v>377</v>
      </c>
      <c r="C68" s="21"/>
      <c r="D68" s="21"/>
      <c r="E68" s="21"/>
      <c r="F68" s="21"/>
      <c r="G68" s="21"/>
      <c r="H68" s="21"/>
    </row>
    <row r="69" spans="1:18" x14ac:dyDescent="0.2">
      <c r="A69" s="22" t="s">
        <v>6</v>
      </c>
      <c r="B69" s="22" t="s">
        <v>7</v>
      </c>
      <c r="C69" s="21"/>
      <c r="D69" s="21"/>
      <c r="E69" s="21"/>
      <c r="F69" s="21"/>
      <c r="G69" s="21"/>
      <c r="H69" s="21"/>
    </row>
    <row r="70" spans="1:18" x14ac:dyDescent="0.2">
      <c r="A70" s="22" t="s">
        <v>15</v>
      </c>
      <c r="B70" s="22" t="s">
        <v>412</v>
      </c>
      <c r="C70" s="21"/>
      <c r="D70" s="21"/>
      <c r="E70" s="21"/>
      <c r="F70" s="21"/>
      <c r="G70" s="21"/>
      <c r="H70" s="21"/>
    </row>
    <row r="71" spans="1:18" x14ac:dyDescent="0.2">
      <c r="A71" s="22" t="s">
        <v>8</v>
      </c>
      <c r="B71" s="22" t="s">
        <v>382</v>
      </c>
      <c r="C71" s="21"/>
      <c r="D71" s="21"/>
      <c r="E71" s="21"/>
      <c r="F71" s="21"/>
      <c r="G71" s="21"/>
      <c r="H71" s="21"/>
    </row>
    <row r="72" spans="1:18" ht="16" x14ac:dyDescent="0.2">
      <c r="A72" s="19" t="s">
        <v>9</v>
      </c>
      <c r="B72" s="22"/>
      <c r="C72" s="21"/>
      <c r="D72" s="21"/>
      <c r="E72" s="21"/>
      <c r="F72" s="21"/>
      <c r="G72" s="21"/>
      <c r="H72" s="21"/>
    </row>
    <row r="73" spans="1:18" x14ac:dyDescent="0.2">
      <c r="A73" s="23" t="s">
        <v>10</v>
      </c>
      <c r="B73" s="23" t="s">
        <v>11</v>
      </c>
      <c r="C73" s="23" t="s">
        <v>12</v>
      </c>
      <c r="D73" s="23" t="s">
        <v>3</v>
      </c>
      <c r="E73" s="23" t="s">
        <v>6</v>
      </c>
      <c r="F73" s="23" t="s">
        <v>13</v>
      </c>
      <c r="G73" s="23" t="s">
        <v>14</v>
      </c>
      <c r="H73" s="23" t="s">
        <v>5</v>
      </c>
      <c r="I73" s="23" t="s">
        <v>15</v>
      </c>
      <c r="J73" s="20" t="s">
        <v>63</v>
      </c>
      <c r="K73" s="20" t="s">
        <v>66</v>
      </c>
      <c r="L73" s="20" t="s">
        <v>64</v>
      </c>
      <c r="M73" s="20" t="s">
        <v>65</v>
      </c>
      <c r="N73" s="20" t="s">
        <v>62</v>
      </c>
      <c r="O73" s="20" t="s">
        <v>385</v>
      </c>
      <c r="P73" s="20" t="s">
        <v>386</v>
      </c>
      <c r="Q73" s="20" t="s">
        <v>387</v>
      </c>
      <c r="R73" s="20" t="s">
        <v>477</v>
      </c>
    </row>
    <row r="74" spans="1:18" x14ac:dyDescent="0.2">
      <c r="A74" s="24" t="str">
        <f>B65</f>
        <v>steel production, blast furnace-basic oxygen furnace, with top gas recycling, with carbon capture and storage, low-alloyed</v>
      </c>
      <c r="B74" s="28">
        <v>1</v>
      </c>
      <c r="C74" s="22" t="s">
        <v>311</v>
      </c>
      <c r="D74" s="22" t="s">
        <v>4</v>
      </c>
      <c r="E74" s="22" t="s">
        <v>7</v>
      </c>
      <c r="F74" s="22"/>
      <c r="G74" s="22" t="s">
        <v>16</v>
      </c>
      <c r="H74" s="22" t="str">
        <f>B68</f>
        <v>steel, low-alloyed</v>
      </c>
    </row>
    <row r="75" spans="1:18" x14ac:dyDescent="0.2">
      <c r="A75" s="24" t="s">
        <v>408</v>
      </c>
      <c r="B75" s="28">
        <f>0+0.198864791+0.867944612</f>
        <v>1.0668094029999999</v>
      </c>
      <c r="C75" s="22" t="s">
        <v>311</v>
      </c>
      <c r="D75" s="22" t="s">
        <v>4</v>
      </c>
      <c r="E75" s="22" t="s">
        <v>7</v>
      </c>
      <c r="F75" s="22"/>
      <c r="G75" s="22" t="s">
        <v>18</v>
      </c>
      <c r="H75" s="22" t="s">
        <v>242</v>
      </c>
      <c r="I75" t="s">
        <v>344</v>
      </c>
    </row>
    <row r="76" spans="1:18" x14ac:dyDescent="0.2">
      <c r="A76" t="s">
        <v>226</v>
      </c>
      <c r="B76">
        <v>0</v>
      </c>
      <c r="C76" t="s">
        <v>270</v>
      </c>
      <c r="D76" t="s">
        <v>54</v>
      </c>
      <c r="E76" t="s">
        <v>7</v>
      </c>
      <c r="G76" s="22" t="s">
        <v>18</v>
      </c>
      <c r="H76" t="s">
        <v>225</v>
      </c>
      <c r="I76" t="s">
        <v>228</v>
      </c>
      <c r="O76" t="s">
        <v>388</v>
      </c>
      <c r="P76" t="s">
        <v>377</v>
      </c>
      <c r="Q76" t="s">
        <v>54</v>
      </c>
    </row>
    <row r="77" spans="1:18" x14ac:dyDescent="0.2">
      <c r="A77" t="s">
        <v>230</v>
      </c>
      <c r="B77">
        <f>-0.1048976-0.0003008</f>
        <v>-0.1051984</v>
      </c>
      <c r="C77" t="s">
        <v>270</v>
      </c>
      <c r="D77" t="s">
        <v>54</v>
      </c>
      <c r="E77" t="s">
        <v>7</v>
      </c>
      <c r="G77" s="22" t="s">
        <v>18</v>
      </c>
      <c r="H77" t="s">
        <v>229</v>
      </c>
      <c r="I77" t="s">
        <v>334</v>
      </c>
      <c r="J77">
        <v>2</v>
      </c>
      <c r="K77" t="s">
        <v>227</v>
      </c>
      <c r="L77">
        <v>-2.25477064277392</v>
      </c>
      <c r="M77">
        <v>6.6520673478250303E-2</v>
      </c>
      <c r="R77" t="b">
        <v>1</v>
      </c>
    </row>
    <row r="78" spans="1:18" x14ac:dyDescent="0.2">
      <c r="A78" t="s">
        <v>232</v>
      </c>
      <c r="B78">
        <v>0</v>
      </c>
      <c r="C78" t="s">
        <v>270</v>
      </c>
      <c r="D78" t="s">
        <v>54</v>
      </c>
      <c r="E78" t="s">
        <v>7</v>
      </c>
      <c r="G78" s="22" t="s">
        <v>18</v>
      </c>
      <c r="H78" t="s">
        <v>231</v>
      </c>
      <c r="I78" t="s">
        <v>228</v>
      </c>
      <c r="O78" t="s">
        <v>388</v>
      </c>
      <c r="P78" t="s">
        <v>377</v>
      </c>
      <c r="Q78" t="s">
        <v>54</v>
      </c>
    </row>
    <row r="79" spans="1:18" x14ac:dyDescent="0.2">
      <c r="A79" t="s">
        <v>234</v>
      </c>
      <c r="B79">
        <v>0</v>
      </c>
      <c r="C79" t="s">
        <v>270</v>
      </c>
      <c r="D79" t="s">
        <v>4</v>
      </c>
      <c r="E79" t="s">
        <v>6</v>
      </c>
      <c r="G79" s="22" t="s">
        <v>18</v>
      </c>
      <c r="H79" t="s">
        <v>233</v>
      </c>
      <c r="I79" t="s">
        <v>112</v>
      </c>
      <c r="O79" t="s">
        <v>388</v>
      </c>
      <c r="P79" t="s">
        <v>377</v>
      </c>
      <c r="Q79" t="s">
        <v>54</v>
      </c>
    </row>
    <row r="80" spans="1:18" x14ac:dyDescent="0.2">
      <c r="A80" t="s">
        <v>27</v>
      </c>
      <c r="B80">
        <v>0</v>
      </c>
      <c r="C80" t="s">
        <v>270</v>
      </c>
      <c r="D80" t="s">
        <v>4</v>
      </c>
      <c r="E80" t="s">
        <v>28</v>
      </c>
      <c r="G80" s="22" t="s">
        <v>18</v>
      </c>
      <c r="H80" t="s">
        <v>29</v>
      </c>
      <c r="I80" t="s">
        <v>69</v>
      </c>
      <c r="O80" t="s">
        <v>388</v>
      </c>
      <c r="P80" t="s">
        <v>377</v>
      </c>
      <c r="Q80" t="s">
        <v>54</v>
      </c>
    </row>
    <row r="81" spans="1:17" x14ac:dyDescent="0.2">
      <c r="A81" t="s">
        <v>236</v>
      </c>
      <c r="B81">
        <v>0</v>
      </c>
      <c r="C81" t="s">
        <v>270</v>
      </c>
      <c r="D81" t="s">
        <v>54</v>
      </c>
      <c r="E81" t="s">
        <v>48</v>
      </c>
      <c r="G81" s="22" t="s">
        <v>18</v>
      </c>
      <c r="H81" t="s">
        <v>235</v>
      </c>
      <c r="I81" t="s">
        <v>69</v>
      </c>
      <c r="O81" t="s">
        <v>388</v>
      </c>
      <c r="P81" t="s">
        <v>377</v>
      </c>
      <c r="Q81" t="s">
        <v>54</v>
      </c>
    </row>
    <row r="82" spans="1:17" x14ac:dyDescent="0.2">
      <c r="A82" t="s">
        <v>238</v>
      </c>
      <c r="B82">
        <v>0</v>
      </c>
      <c r="C82" t="s">
        <v>270</v>
      </c>
      <c r="D82" t="s">
        <v>54</v>
      </c>
      <c r="E82" t="s">
        <v>7</v>
      </c>
      <c r="G82" s="22" t="s">
        <v>18</v>
      </c>
      <c r="H82" t="s">
        <v>237</v>
      </c>
      <c r="I82" t="s">
        <v>69</v>
      </c>
      <c r="O82" t="s">
        <v>388</v>
      </c>
      <c r="P82" t="s">
        <v>377</v>
      </c>
      <c r="Q82" t="s">
        <v>54</v>
      </c>
    </row>
    <row r="83" spans="1:17" x14ac:dyDescent="0.2">
      <c r="A83" t="s">
        <v>21</v>
      </c>
      <c r="B83">
        <v>0</v>
      </c>
      <c r="C83" t="s">
        <v>270</v>
      </c>
      <c r="D83" t="s">
        <v>54</v>
      </c>
      <c r="E83" t="s">
        <v>22</v>
      </c>
      <c r="G83" s="22" t="s">
        <v>18</v>
      </c>
      <c r="H83" t="s">
        <v>23</v>
      </c>
      <c r="I83" t="s">
        <v>69</v>
      </c>
      <c r="O83" t="s">
        <v>388</v>
      </c>
      <c r="P83" t="s">
        <v>377</v>
      </c>
      <c r="Q83" t="s">
        <v>54</v>
      </c>
    </row>
    <row r="84" spans="1:17" x14ac:dyDescent="0.2">
      <c r="A84" t="s">
        <v>135</v>
      </c>
      <c r="B84">
        <v>0</v>
      </c>
      <c r="C84" t="s">
        <v>270</v>
      </c>
      <c r="D84" t="s">
        <v>4</v>
      </c>
      <c r="E84" t="s">
        <v>7</v>
      </c>
      <c r="G84" s="22" t="s">
        <v>18</v>
      </c>
      <c r="H84" t="s">
        <v>138</v>
      </c>
      <c r="I84" t="s">
        <v>112</v>
      </c>
      <c r="O84" t="s">
        <v>388</v>
      </c>
      <c r="P84" t="s">
        <v>377</v>
      </c>
      <c r="Q84" t="s">
        <v>54</v>
      </c>
    </row>
    <row r="85" spans="1:17" x14ac:dyDescent="0.2">
      <c r="A85" t="s">
        <v>114</v>
      </c>
      <c r="B85">
        <v>0</v>
      </c>
      <c r="C85" t="s">
        <v>270</v>
      </c>
      <c r="D85" t="s">
        <v>4</v>
      </c>
      <c r="E85" t="s">
        <v>7</v>
      </c>
      <c r="G85" s="22" t="s">
        <v>18</v>
      </c>
      <c r="H85" t="s">
        <v>115</v>
      </c>
      <c r="I85" t="s">
        <v>112</v>
      </c>
      <c r="O85" t="s">
        <v>388</v>
      </c>
      <c r="P85" t="s">
        <v>377</v>
      </c>
      <c r="Q85" t="s">
        <v>54</v>
      </c>
    </row>
    <row r="86" spans="1:17" x14ac:dyDescent="0.2">
      <c r="A86" t="s">
        <v>119</v>
      </c>
      <c r="B86">
        <v>0</v>
      </c>
      <c r="C86" t="s">
        <v>270</v>
      </c>
      <c r="D86" t="s">
        <v>120</v>
      </c>
      <c r="E86" t="s">
        <v>7</v>
      </c>
      <c r="G86" s="22" t="s">
        <v>18</v>
      </c>
      <c r="H86" t="s">
        <v>122</v>
      </c>
      <c r="I86" t="s">
        <v>121</v>
      </c>
      <c r="O86" t="s">
        <v>388</v>
      </c>
      <c r="P86" t="s">
        <v>377</v>
      </c>
      <c r="Q86" t="s">
        <v>54</v>
      </c>
    </row>
    <row r="87" spans="1:17" x14ac:dyDescent="0.2">
      <c r="A87" t="s">
        <v>30</v>
      </c>
      <c r="B87">
        <v>0</v>
      </c>
      <c r="C87" t="s">
        <v>270</v>
      </c>
      <c r="D87" t="s">
        <v>4</v>
      </c>
      <c r="E87" t="s">
        <v>7</v>
      </c>
      <c r="G87" s="22" t="s">
        <v>18</v>
      </c>
      <c r="H87" t="s">
        <v>31</v>
      </c>
      <c r="I87" t="s">
        <v>69</v>
      </c>
      <c r="O87" t="s">
        <v>388</v>
      </c>
      <c r="P87" t="s">
        <v>377</v>
      </c>
      <c r="Q87" t="s">
        <v>54</v>
      </c>
    </row>
    <row r="88" spans="1:17" x14ac:dyDescent="0.2">
      <c r="A88" t="s">
        <v>240</v>
      </c>
      <c r="B88">
        <v>0</v>
      </c>
      <c r="C88" t="s">
        <v>270</v>
      </c>
      <c r="D88" t="s">
        <v>54</v>
      </c>
      <c r="E88" t="s">
        <v>7</v>
      </c>
      <c r="G88" s="22" t="s">
        <v>18</v>
      </c>
      <c r="H88" t="s">
        <v>239</v>
      </c>
      <c r="I88" t="s">
        <v>241</v>
      </c>
      <c r="O88" t="s">
        <v>388</v>
      </c>
      <c r="P88" t="s">
        <v>377</v>
      </c>
      <c r="Q88" t="s">
        <v>54</v>
      </c>
    </row>
    <row r="89" spans="1:17" x14ac:dyDescent="0.2">
      <c r="A89" t="s">
        <v>144</v>
      </c>
      <c r="B89">
        <v>0</v>
      </c>
      <c r="C89" t="s">
        <v>270</v>
      </c>
      <c r="D89" t="s">
        <v>4</v>
      </c>
      <c r="E89" t="s">
        <v>7</v>
      </c>
      <c r="G89" s="22" t="s">
        <v>18</v>
      </c>
      <c r="H89" t="s">
        <v>143</v>
      </c>
      <c r="I89" t="s">
        <v>112</v>
      </c>
      <c r="O89" t="s">
        <v>388</v>
      </c>
      <c r="P89" t="s">
        <v>377</v>
      </c>
      <c r="Q89" t="s">
        <v>54</v>
      </c>
    </row>
    <row r="90" spans="1:17" x14ac:dyDescent="0.2">
      <c r="A90" t="s">
        <v>47</v>
      </c>
      <c r="B90">
        <v>0</v>
      </c>
      <c r="C90" t="s">
        <v>270</v>
      </c>
      <c r="D90" t="s">
        <v>129</v>
      </c>
      <c r="E90" t="s">
        <v>48</v>
      </c>
      <c r="G90" s="22" t="s">
        <v>18</v>
      </c>
      <c r="H90" t="s">
        <v>49</v>
      </c>
      <c r="I90" t="s">
        <v>69</v>
      </c>
      <c r="O90" t="s">
        <v>388</v>
      </c>
      <c r="P90" t="s">
        <v>377</v>
      </c>
      <c r="Q90" t="s">
        <v>54</v>
      </c>
    </row>
    <row r="91" spans="1:17" x14ac:dyDescent="0.2">
      <c r="A91" t="s">
        <v>123</v>
      </c>
      <c r="B91">
        <v>0</v>
      </c>
      <c r="C91" t="s">
        <v>270</v>
      </c>
      <c r="D91" t="s">
        <v>120</v>
      </c>
      <c r="E91" t="s">
        <v>48</v>
      </c>
      <c r="G91" s="22" t="s">
        <v>18</v>
      </c>
      <c r="H91" t="s">
        <v>49</v>
      </c>
      <c r="I91" t="s">
        <v>69</v>
      </c>
      <c r="O91" t="s">
        <v>388</v>
      </c>
      <c r="P91" t="s">
        <v>377</v>
      </c>
      <c r="Q91" t="s">
        <v>54</v>
      </c>
    </row>
    <row r="92" spans="1:17" x14ac:dyDescent="0.2">
      <c r="A92" t="s">
        <v>24</v>
      </c>
      <c r="B92">
        <v>0</v>
      </c>
      <c r="C92" t="s">
        <v>270</v>
      </c>
      <c r="D92" t="s">
        <v>54</v>
      </c>
      <c r="E92" t="s">
        <v>7</v>
      </c>
      <c r="G92" s="22" t="s">
        <v>18</v>
      </c>
      <c r="H92" t="s">
        <v>26</v>
      </c>
      <c r="I92" t="s">
        <v>69</v>
      </c>
      <c r="O92" t="s">
        <v>388</v>
      </c>
      <c r="P92" t="s">
        <v>377</v>
      </c>
      <c r="Q92" t="s">
        <v>54</v>
      </c>
    </row>
    <row r="93" spans="1:17" x14ac:dyDescent="0.2">
      <c r="A93" t="s">
        <v>127</v>
      </c>
      <c r="B93">
        <v>0</v>
      </c>
      <c r="C93" t="s">
        <v>270</v>
      </c>
      <c r="D93" t="s">
        <v>120</v>
      </c>
      <c r="E93" t="s">
        <v>7</v>
      </c>
      <c r="G93" s="22" t="s">
        <v>18</v>
      </c>
      <c r="H93" t="s">
        <v>128</v>
      </c>
      <c r="I93" t="s">
        <v>69</v>
      </c>
      <c r="O93" t="s">
        <v>388</v>
      </c>
      <c r="P93" t="s">
        <v>377</v>
      </c>
      <c r="Q93" t="s">
        <v>54</v>
      </c>
    </row>
    <row r="94" spans="1:17" x14ac:dyDescent="0.2">
      <c r="A94" t="s">
        <v>212</v>
      </c>
      <c r="B94">
        <v>0</v>
      </c>
      <c r="C94" t="s">
        <v>270</v>
      </c>
      <c r="D94" t="s">
        <v>129</v>
      </c>
      <c r="E94" t="s">
        <v>48</v>
      </c>
      <c r="G94" s="22" t="s">
        <v>18</v>
      </c>
      <c r="H94" t="s">
        <v>211</v>
      </c>
      <c r="I94" t="s">
        <v>69</v>
      </c>
      <c r="O94" t="s">
        <v>388</v>
      </c>
      <c r="P94" t="s">
        <v>377</v>
      </c>
      <c r="Q94" t="s">
        <v>54</v>
      </c>
    </row>
    <row r="95" spans="1:17" x14ac:dyDescent="0.2">
      <c r="A95" t="s">
        <v>212</v>
      </c>
      <c r="B95">
        <v>0</v>
      </c>
      <c r="C95" t="s">
        <v>270</v>
      </c>
      <c r="D95" t="s">
        <v>120</v>
      </c>
      <c r="E95" t="s">
        <v>48</v>
      </c>
      <c r="G95" s="22" t="s">
        <v>18</v>
      </c>
      <c r="H95" t="s">
        <v>211</v>
      </c>
      <c r="I95" t="s">
        <v>69</v>
      </c>
      <c r="O95" t="s">
        <v>388</v>
      </c>
      <c r="P95" t="s">
        <v>377</v>
      </c>
      <c r="Q95" t="s">
        <v>54</v>
      </c>
    </row>
    <row r="96" spans="1:17" x14ac:dyDescent="0.2">
      <c r="A96" t="s">
        <v>77</v>
      </c>
      <c r="B96">
        <v>0</v>
      </c>
      <c r="C96" t="s">
        <v>39</v>
      </c>
      <c r="E96" t="s">
        <v>7</v>
      </c>
      <c r="F96" t="s">
        <v>40</v>
      </c>
      <c r="G96" s="22" t="s">
        <v>41</v>
      </c>
      <c r="I96" t="s">
        <v>69</v>
      </c>
      <c r="N96" t="s">
        <v>78</v>
      </c>
      <c r="O96" t="s">
        <v>388</v>
      </c>
      <c r="P96" t="s">
        <v>377</v>
      </c>
      <c r="Q96" t="s">
        <v>54</v>
      </c>
    </row>
    <row r="97" spans="1:17" x14ac:dyDescent="0.2">
      <c r="A97" t="s">
        <v>103</v>
      </c>
      <c r="B97">
        <v>0</v>
      </c>
      <c r="C97" t="s">
        <v>39</v>
      </c>
      <c r="E97" t="s">
        <v>48</v>
      </c>
      <c r="F97" t="s">
        <v>104</v>
      </c>
      <c r="G97" s="22" t="s">
        <v>41</v>
      </c>
      <c r="I97" t="s">
        <v>69</v>
      </c>
      <c r="N97" t="s">
        <v>101</v>
      </c>
      <c r="O97" t="s">
        <v>388</v>
      </c>
      <c r="P97" t="s">
        <v>377</v>
      </c>
      <c r="Q97" t="s">
        <v>54</v>
      </c>
    </row>
    <row r="98" spans="1:17" x14ac:dyDescent="0.2">
      <c r="A98" t="s">
        <v>91</v>
      </c>
      <c r="B98">
        <v>0</v>
      </c>
      <c r="C98" t="s">
        <v>39</v>
      </c>
      <c r="E98" t="s">
        <v>7</v>
      </c>
      <c r="F98" t="s">
        <v>40</v>
      </c>
      <c r="G98" s="22" t="s">
        <v>41</v>
      </c>
      <c r="I98" t="s">
        <v>69</v>
      </c>
      <c r="O98" t="s">
        <v>388</v>
      </c>
      <c r="P98" t="s">
        <v>377</v>
      </c>
      <c r="Q98" t="s">
        <v>54</v>
      </c>
    </row>
    <row r="99" spans="1:17" x14ac:dyDescent="0.2">
      <c r="A99" t="s">
        <v>476</v>
      </c>
      <c r="B99">
        <v>0</v>
      </c>
      <c r="C99" t="s">
        <v>39</v>
      </c>
      <c r="E99" t="s">
        <v>7</v>
      </c>
      <c r="F99" t="s">
        <v>40</v>
      </c>
      <c r="G99" s="22" t="s">
        <v>41</v>
      </c>
      <c r="I99" t="s">
        <v>69</v>
      </c>
      <c r="N99" t="s">
        <v>79</v>
      </c>
      <c r="O99" t="s">
        <v>388</v>
      </c>
      <c r="P99" t="s">
        <v>377</v>
      </c>
      <c r="Q99" t="s">
        <v>54</v>
      </c>
    </row>
    <row r="100" spans="1:17" x14ac:dyDescent="0.2">
      <c r="A100" t="s">
        <v>44</v>
      </c>
      <c r="B100">
        <v>0</v>
      </c>
      <c r="C100" t="s">
        <v>39</v>
      </c>
      <c r="E100" t="s">
        <v>7</v>
      </c>
      <c r="F100" t="s">
        <v>40</v>
      </c>
      <c r="G100" s="22" t="s">
        <v>41</v>
      </c>
      <c r="I100" t="s">
        <v>69</v>
      </c>
      <c r="N100" t="s">
        <v>90</v>
      </c>
      <c r="O100" t="s">
        <v>388</v>
      </c>
      <c r="P100" t="s">
        <v>377</v>
      </c>
      <c r="Q100" t="s">
        <v>54</v>
      </c>
    </row>
    <row r="101" spans="1:17" x14ac:dyDescent="0.2">
      <c r="A101" t="s">
        <v>92</v>
      </c>
      <c r="B101">
        <v>0</v>
      </c>
      <c r="C101" t="s">
        <v>39</v>
      </c>
      <c r="E101" t="s">
        <v>7</v>
      </c>
      <c r="F101" t="s">
        <v>40</v>
      </c>
      <c r="G101" s="22" t="s">
        <v>41</v>
      </c>
      <c r="I101" t="s">
        <v>69</v>
      </c>
      <c r="O101" t="s">
        <v>388</v>
      </c>
      <c r="P101" t="s">
        <v>377</v>
      </c>
      <c r="Q101" t="s">
        <v>54</v>
      </c>
    </row>
    <row r="102" spans="1:17" x14ac:dyDescent="0.2">
      <c r="A102" t="s">
        <v>80</v>
      </c>
      <c r="B102">
        <v>0</v>
      </c>
      <c r="C102" t="s">
        <v>39</v>
      </c>
      <c r="E102" t="s">
        <v>7</v>
      </c>
      <c r="F102" t="s">
        <v>40</v>
      </c>
      <c r="G102" s="22" t="s">
        <v>41</v>
      </c>
      <c r="I102" t="s">
        <v>69</v>
      </c>
      <c r="N102" t="s">
        <v>81</v>
      </c>
      <c r="O102" t="s">
        <v>388</v>
      </c>
      <c r="P102" t="s">
        <v>377</v>
      </c>
      <c r="Q102" t="s">
        <v>54</v>
      </c>
    </row>
    <row r="103" spans="1:17" x14ac:dyDescent="0.2">
      <c r="A103" t="s">
        <v>218</v>
      </c>
      <c r="B103">
        <v>0</v>
      </c>
      <c r="C103" t="s">
        <v>39</v>
      </c>
      <c r="E103" t="s">
        <v>7</v>
      </c>
      <c r="F103" t="s">
        <v>40</v>
      </c>
      <c r="G103" s="22" t="s">
        <v>41</v>
      </c>
      <c r="I103" t="s">
        <v>69</v>
      </c>
      <c r="N103" t="s">
        <v>219</v>
      </c>
      <c r="O103" t="s">
        <v>388</v>
      </c>
      <c r="P103" t="s">
        <v>377</v>
      </c>
      <c r="Q103" t="s">
        <v>54</v>
      </c>
    </row>
    <row r="104" spans="1:17" x14ac:dyDescent="0.2">
      <c r="A104" t="s">
        <v>243</v>
      </c>
      <c r="B104">
        <v>0</v>
      </c>
      <c r="C104" t="s">
        <v>39</v>
      </c>
      <c r="E104" t="s">
        <v>7</v>
      </c>
      <c r="F104" t="s">
        <v>40</v>
      </c>
      <c r="G104" s="22" t="s">
        <v>41</v>
      </c>
      <c r="I104" t="s">
        <v>69</v>
      </c>
      <c r="N104" t="s">
        <v>244</v>
      </c>
      <c r="O104" t="s">
        <v>388</v>
      </c>
      <c r="P104" t="s">
        <v>377</v>
      </c>
      <c r="Q104" t="s">
        <v>54</v>
      </c>
    </row>
    <row r="105" spans="1:17" x14ac:dyDescent="0.2">
      <c r="A105" t="s">
        <v>85</v>
      </c>
      <c r="B105">
        <v>0</v>
      </c>
      <c r="C105" t="s">
        <v>39</v>
      </c>
      <c r="E105" t="s">
        <v>7</v>
      </c>
      <c r="F105" t="s">
        <v>40</v>
      </c>
      <c r="G105" s="22" t="s">
        <v>41</v>
      </c>
      <c r="I105" t="s">
        <v>69</v>
      </c>
      <c r="N105" t="s">
        <v>86</v>
      </c>
      <c r="O105" t="s">
        <v>388</v>
      </c>
      <c r="P105" t="s">
        <v>377</v>
      </c>
      <c r="Q105" t="s">
        <v>54</v>
      </c>
    </row>
    <row r="106" spans="1:17" x14ac:dyDescent="0.2">
      <c r="A106" t="s">
        <v>99</v>
      </c>
      <c r="B106">
        <v>0</v>
      </c>
      <c r="C106" t="s">
        <v>39</v>
      </c>
      <c r="E106" t="s">
        <v>48</v>
      </c>
      <c r="F106" t="s">
        <v>40</v>
      </c>
      <c r="G106" s="22" t="s">
        <v>41</v>
      </c>
      <c r="I106" t="s">
        <v>112</v>
      </c>
      <c r="N106" t="s">
        <v>101</v>
      </c>
      <c r="O106" t="s">
        <v>388</v>
      </c>
      <c r="P106" t="s">
        <v>377</v>
      </c>
      <c r="Q106" t="s">
        <v>54</v>
      </c>
    </row>
    <row r="107" spans="1:17" x14ac:dyDescent="0.2">
      <c r="A107" t="s">
        <v>245</v>
      </c>
      <c r="B107">
        <v>0</v>
      </c>
      <c r="C107" t="s">
        <v>39</v>
      </c>
      <c r="E107" t="s">
        <v>28</v>
      </c>
      <c r="F107" t="s">
        <v>40</v>
      </c>
      <c r="G107" s="22" t="s">
        <v>41</v>
      </c>
      <c r="I107" t="s">
        <v>246</v>
      </c>
      <c r="O107" t="s">
        <v>388</v>
      </c>
      <c r="P107" t="s">
        <v>377</v>
      </c>
      <c r="Q107" t="s">
        <v>54</v>
      </c>
    </row>
    <row r="108" spans="1:17" x14ac:dyDescent="0.2">
      <c r="A108" t="s">
        <v>42</v>
      </c>
      <c r="B108">
        <v>0</v>
      </c>
      <c r="C108" t="s">
        <v>39</v>
      </c>
      <c r="E108" t="s">
        <v>7</v>
      </c>
      <c r="F108" t="s">
        <v>40</v>
      </c>
      <c r="G108" s="22" t="s">
        <v>41</v>
      </c>
      <c r="I108" t="s">
        <v>69</v>
      </c>
      <c r="N108" t="s">
        <v>76</v>
      </c>
      <c r="O108" t="s">
        <v>388</v>
      </c>
      <c r="P108" t="s">
        <v>377</v>
      </c>
      <c r="Q108" t="s">
        <v>54</v>
      </c>
    </row>
    <row r="109" spans="1:17" x14ac:dyDescent="0.2">
      <c r="A109" t="s">
        <v>38</v>
      </c>
      <c r="B109">
        <v>0</v>
      </c>
      <c r="C109" t="s">
        <v>39</v>
      </c>
      <c r="E109" t="s">
        <v>7</v>
      </c>
      <c r="F109" t="s">
        <v>40</v>
      </c>
      <c r="G109" s="22" t="s">
        <v>41</v>
      </c>
      <c r="I109" t="s">
        <v>69</v>
      </c>
      <c r="N109" t="s">
        <v>73</v>
      </c>
      <c r="O109" t="s">
        <v>388</v>
      </c>
      <c r="P109" t="s">
        <v>377</v>
      </c>
      <c r="Q109" t="s">
        <v>54</v>
      </c>
    </row>
    <row r="111" spans="1:17" ht="16" x14ac:dyDescent="0.2">
      <c r="A111" s="19" t="s">
        <v>1</v>
      </c>
      <c r="B111" s="19" t="s">
        <v>468</v>
      </c>
      <c r="C111" s="21"/>
      <c r="D111" s="21"/>
      <c r="E111" s="21"/>
      <c r="F111" s="21"/>
      <c r="G111" s="21"/>
      <c r="H111" s="21"/>
    </row>
    <row r="112" spans="1:17" x14ac:dyDescent="0.2">
      <c r="A112" s="22" t="s">
        <v>2</v>
      </c>
      <c r="B112" s="22">
        <v>1</v>
      </c>
      <c r="C112" s="21"/>
      <c r="D112" s="21"/>
      <c r="E112" s="21"/>
      <c r="F112" s="21"/>
      <c r="G112" s="21"/>
      <c r="H112" s="21"/>
    </row>
    <row r="113" spans="1:18" x14ac:dyDescent="0.2">
      <c r="A113" s="22" t="s">
        <v>3</v>
      </c>
      <c r="B113" s="22" t="s">
        <v>4</v>
      </c>
      <c r="C113" s="21"/>
      <c r="D113" s="21"/>
      <c r="E113" s="21"/>
      <c r="F113" s="21"/>
      <c r="G113" s="21"/>
      <c r="H113" s="21"/>
    </row>
    <row r="114" spans="1:18" x14ac:dyDescent="0.2">
      <c r="A114" s="22" t="s">
        <v>5</v>
      </c>
      <c r="B114" s="22" t="s">
        <v>379</v>
      </c>
      <c r="C114" s="21"/>
      <c r="D114" s="21"/>
      <c r="E114" s="21"/>
      <c r="F114" s="21"/>
      <c r="G114" s="21"/>
      <c r="H114" s="21"/>
    </row>
    <row r="115" spans="1:18" x14ac:dyDescent="0.2">
      <c r="A115" s="22" t="s">
        <v>6</v>
      </c>
      <c r="B115" s="22" t="s">
        <v>7</v>
      </c>
      <c r="C115" s="21"/>
      <c r="D115" s="21"/>
      <c r="E115" s="21"/>
      <c r="F115" s="21"/>
      <c r="G115" s="21"/>
      <c r="H115" s="21"/>
    </row>
    <row r="116" spans="1:18" x14ac:dyDescent="0.2">
      <c r="A116" s="22" t="s">
        <v>15</v>
      </c>
      <c r="B116" s="22" t="s">
        <v>409</v>
      </c>
      <c r="C116" s="21"/>
      <c r="D116" s="21"/>
      <c r="E116" s="21"/>
      <c r="F116" s="21"/>
      <c r="G116" s="21"/>
      <c r="H116" s="21"/>
    </row>
    <row r="117" spans="1:18" x14ac:dyDescent="0.2">
      <c r="A117" s="22" t="s">
        <v>8</v>
      </c>
      <c r="B117" s="22" t="s">
        <v>382</v>
      </c>
      <c r="C117" s="21"/>
      <c r="D117" s="21"/>
      <c r="E117" s="21"/>
      <c r="F117" s="21"/>
      <c r="G117" s="21"/>
      <c r="H117" s="21"/>
    </row>
    <row r="118" spans="1:18" ht="16" x14ac:dyDescent="0.2">
      <c r="A118" s="19" t="s">
        <v>9</v>
      </c>
      <c r="B118" s="22"/>
      <c r="C118" s="21"/>
      <c r="D118" s="21"/>
      <c r="E118" s="21"/>
      <c r="F118" s="21"/>
      <c r="G118" s="21"/>
      <c r="H118" s="21"/>
    </row>
    <row r="119" spans="1:18" x14ac:dyDescent="0.2">
      <c r="A119" s="23" t="s">
        <v>10</v>
      </c>
      <c r="B119" s="23" t="s">
        <v>11</v>
      </c>
      <c r="C119" s="23" t="s">
        <v>12</v>
      </c>
      <c r="D119" s="23" t="s">
        <v>3</v>
      </c>
      <c r="E119" s="23" t="s">
        <v>6</v>
      </c>
      <c r="F119" s="23" t="s">
        <v>13</v>
      </c>
      <c r="G119" s="23" t="s">
        <v>14</v>
      </c>
      <c r="H119" s="23" t="s">
        <v>5</v>
      </c>
      <c r="I119" s="23" t="s">
        <v>15</v>
      </c>
      <c r="J119" s="20" t="s">
        <v>63</v>
      </c>
      <c r="K119" s="20" t="s">
        <v>66</v>
      </c>
      <c r="L119" s="20" t="s">
        <v>64</v>
      </c>
      <c r="M119" s="20" t="s">
        <v>65</v>
      </c>
      <c r="N119" s="20" t="s">
        <v>62</v>
      </c>
      <c r="O119" s="20" t="s">
        <v>385</v>
      </c>
      <c r="P119" s="20" t="s">
        <v>386</v>
      </c>
      <c r="Q119" s="20" t="s">
        <v>387</v>
      </c>
      <c r="R119" s="20" t="s">
        <v>477</v>
      </c>
    </row>
    <row r="120" spans="1:18" x14ac:dyDescent="0.2">
      <c r="A120" s="24" t="str">
        <f>B111</f>
        <v>steel production, blast furnace-basic oxygen furnace, with top gas recycling, with carbon capture and storage, unalloyed</v>
      </c>
      <c r="B120" s="22">
        <v>1</v>
      </c>
      <c r="C120" s="22" t="s">
        <v>311</v>
      </c>
      <c r="D120" s="22" t="s">
        <v>4</v>
      </c>
      <c r="E120" s="22" t="s">
        <v>7</v>
      </c>
      <c r="F120" s="22"/>
      <c r="G120" s="22" t="s">
        <v>16</v>
      </c>
      <c r="H120" s="22" t="str">
        <f>B114</f>
        <v>steel, unalloyed</v>
      </c>
    </row>
    <row r="121" spans="1:18" x14ac:dyDescent="0.2">
      <c r="A121" s="24" t="s">
        <v>408</v>
      </c>
      <c r="B121" s="22">
        <f>0.23211055+0.86462087</f>
        <v>1.09673142</v>
      </c>
      <c r="C121" s="22" t="s">
        <v>311</v>
      </c>
      <c r="D121" s="22" t="s">
        <v>4</v>
      </c>
      <c r="E121" s="22" t="s">
        <v>7</v>
      </c>
      <c r="F121" s="22"/>
      <c r="G121" s="22" t="s">
        <v>18</v>
      </c>
      <c r="H121" s="22" t="s">
        <v>242</v>
      </c>
      <c r="I121" t="s">
        <v>345</v>
      </c>
    </row>
    <row r="122" spans="1:18" x14ac:dyDescent="0.2">
      <c r="A122" t="s">
        <v>226</v>
      </c>
      <c r="B122">
        <v>0</v>
      </c>
      <c r="C122" t="s">
        <v>270</v>
      </c>
      <c r="D122" t="s">
        <v>54</v>
      </c>
      <c r="E122" t="s">
        <v>7</v>
      </c>
      <c r="G122" s="22" t="s">
        <v>18</v>
      </c>
      <c r="H122" t="s">
        <v>225</v>
      </c>
      <c r="I122" t="s">
        <v>228</v>
      </c>
      <c r="O122" t="s">
        <v>391</v>
      </c>
      <c r="P122" t="s">
        <v>379</v>
      </c>
      <c r="Q122" t="s">
        <v>54</v>
      </c>
    </row>
    <row r="123" spans="1:18" x14ac:dyDescent="0.2">
      <c r="A123" t="s">
        <v>230</v>
      </c>
      <c r="B123">
        <f>-0.1048976-0.0003008</f>
        <v>-0.1051984</v>
      </c>
      <c r="C123" t="s">
        <v>270</v>
      </c>
      <c r="D123" t="s">
        <v>54</v>
      </c>
      <c r="E123" t="s">
        <v>7</v>
      </c>
      <c r="G123" s="22" t="s">
        <v>18</v>
      </c>
      <c r="H123" t="s">
        <v>229</v>
      </c>
      <c r="I123" t="s">
        <v>334</v>
      </c>
      <c r="J123">
        <v>2</v>
      </c>
      <c r="K123" t="s">
        <v>227</v>
      </c>
      <c r="L123">
        <v>-2.25477064277392</v>
      </c>
      <c r="M123">
        <v>6.6520673478250303E-2</v>
      </c>
      <c r="R123" t="b">
        <v>1</v>
      </c>
    </row>
    <row r="124" spans="1:18" x14ac:dyDescent="0.2">
      <c r="A124" t="s">
        <v>232</v>
      </c>
      <c r="B124">
        <v>0</v>
      </c>
      <c r="C124" t="s">
        <v>270</v>
      </c>
      <c r="D124" t="s">
        <v>54</v>
      </c>
      <c r="E124" t="s">
        <v>7</v>
      </c>
      <c r="G124" s="22" t="s">
        <v>18</v>
      </c>
      <c r="H124" t="s">
        <v>231</v>
      </c>
      <c r="I124" t="s">
        <v>228</v>
      </c>
      <c r="O124" t="s">
        <v>391</v>
      </c>
      <c r="P124" t="s">
        <v>379</v>
      </c>
      <c r="Q124" t="s">
        <v>54</v>
      </c>
    </row>
    <row r="125" spans="1:18" x14ac:dyDescent="0.2">
      <c r="A125" t="s">
        <v>234</v>
      </c>
      <c r="B125">
        <v>0</v>
      </c>
      <c r="C125" t="s">
        <v>270</v>
      </c>
      <c r="D125" t="s">
        <v>4</v>
      </c>
      <c r="E125" t="s">
        <v>6</v>
      </c>
      <c r="G125" s="22" t="s">
        <v>18</v>
      </c>
      <c r="H125" t="s">
        <v>233</v>
      </c>
      <c r="I125" t="s">
        <v>112</v>
      </c>
      <c r="O125" t="s">
        <v>391</v>
      </c>
      <c r="P125" t="s">
        <v>379</v>
      </c>
      <c r="Q125" t="s">
        <v>54</v>
      </c>
    </row>
    <row r="126" spans="1:18" x14ac:dyDescent="0.2">
      <c r="A126" t="s">
        <v>27</v>
      </c>
      <c r="B126">
        <v>0</v>
      </c>
      <c r="C126" t="s">
        <v>270</v>
      </c>
      <c r="D126" t="s">
        <v>4</v>
      </c>
      <c r="E126" t="s">
        <v>28</v>
      </c>
      <c r="G126" s="22" t="s">
        <v>18</v>
      </c>
      <c r="H126" t="s">
        <v>29</v>
      </c>
      <c r="I126" t="s">
        <v>69</v>
      </c>
      <c r="O126" t="s">
        <v>391</v>
      </c>
      <c r="P126" t="s">
        <v>379</v>
      </c>
      <c r="Q126" t="s">
        <v>54</v>
      </c>
    </row>
    <row r="127" spans="1:18" x14ac:dyDescent="0.2">
      <c r="A127" t="s">
        <v>236</v>
      </c>
      <c r="B127">
        <v>0</v>
      </c>
      <c r="C127" t="s">
        <v>270</v>
      </c>
      <c r="D127" t="s">
        <v>54</v>
      </c>
      <c r="E127" t="s">
        <v>48</v>
      </c>
      <c r="G127" s="22" t="s">
        <v>18</v>
      </c>
      <c r="H127" t="s">
        <v>235</v>
      </c>
      <c r="I127" t="s">
        <v>69</v>
      </c>
      <c r="O127" t="s">
        <v>391</v>
      </c>
      <c r="P127" t="s">
        <v>379</v>
      </c>
      <c r="Q127" t="s">
        <v>54</v>
      </c>
    </row>
    <row r="128" spans="1:18" x14ac:dyDescent="0.2">
      <c r="A128" t="s">
        <v>238</v>
      </c>
      <c r="B128">
        <v>0</v>
      </c>
      <c r="C128" t="s">
        <v>270</v>
      </c>
      <c r="D128" t="s">
        <v>54</v>
      </c>
      <c r="E128" t="s">
        <v>7</v>
      </c>
      <c r="G128" s="22" t="s">
        <v>18</v>
      </c>
      <c r="H128" t="s">
        <v>237</v>
      </c>
      <c r="I128" t="s">
        <v>69</v>
      </c>
      <c r="O128" t="s">
        <v>391</v>
      </c>
      <c r="P128" t="s">
        <v>379</v>
      </c>
      <c r="Q128" t="s">
        <v>54</v>
      </c>
    </row>
    <row r="129" spans="1:17" x14ac:dyDescent="0.2">
      <c r="A129" t="s">
        <v>21</v>
      </c>
      <c r="B129">
        <v>0</v>
      </c>
      <c r="C129" t="s">
        <v>270</v>
      </c>
      <c r="D129" t="s">
        <v>54</v>
      </c>
      <c r="E129" t="s">
        <v>22</v>
      </c>
      <c r="G129" s="22" t="s">
        <v>18</v>
      </c>
      <c r="H129" t="s">
        <v>23</v>
      </c>
      <c r="I129" t="s">
        <v>69</v>
      </c>
      <c r="O129" t="s">
        <v>391</v>
      </c>
      <c r="P129" t="s">
        <v>379</v>
      </c>
      <c r="Q129" t="s">
        <v>54</v>
      </c>
    </row>
    <row r="130" spans="1:17" x14ac:dyDescent="0.2">
      <c r="A130" t="s">
        <v>135</v>
      </c>
      <c r="B130">
        <v>0</v>
      </c>
      <c r="C130" t="s">
        <v>270</v>
      </c>
      <c r="D130" t="s">
        <v>4</v>
      </c>
      <c r="E130" t="s">
        <v>7</v>
      </c>
      <c r="G130" s="22" t="s">
        <v>18</v>
      </c>
      <c r="H130" t="s">
        <v>138</v>
      </c>
      <c r="I130" t="s">
        <v>112</v>
      </c>
      <c r="O130" t="s">
        <v>391</v>
      </c>
      <c r="P130" t="s">
        <v>379</v>
      </c>
      <c r="Q130" t="s">
        <v>54</v>
      </c>
    </row>
    <row r="131" spans="1:17" x14ac:dyDescent="0.2">
      <c r="A131" t="s">
        <v>119</v>
      </c>
      <c r="B131">
        <v>0</v>
      </c>
      <c r="C131" t="s">
        <v>270</v>
      </c>
      <c r="D131" t="s">
        <v>120</v>
      </c>
      <c r="E131" t="s">
        <v>7</v>
      </c>
      <c r="G131" s="22" t="s">
        <v>18</v>
      </c>
      <c r="H131" t="s">
        <v>122</v>
      </c>
      <c r="I131" t="s">
        <v>121</v>
      </c>
      <c r="O131" t="s">
        <v>391</v>
      </c>
      <c r="P131" t="s">
        <v>379</v>
      </c>
      <c r="Q131" t="s">
        <v>54</v>
      </c>
    </row>
    <row r="132" spans="1:17" x14ac:dyDescent="0.2">
      <c r="A132" t="s">
        <v>30</v>
      </c>
      <c r="B132">
        <v>0</v>
      </c>
      <c r="C132" t="s">
        <v>270</v>
      </c>
      <c r="D132" t="s">
        <v>4</v>
      </c>
      <c r="E132" t="s">
        <v>7</v>
      </c>
      <c r="G132" s="22" t="s">
        <v>18</v>
      </c>
      <c r="H132" t="s">
        <v>31</v>
      </c>
      <c r="I132" t="s">
        <v>69</v>
      </c>
      <c r="O132" t="s">
        <v>391</v>
      </c>
      <c r="P132" t="s">
        <v>379</v>
      </c>
      <c r="Q132" t="s">
        <v>54</v>
      </c>
    </row>
    <row r="133" spans="1:17" x14ac:dyDescent="0.2">
      <c r="A133" t="s">
        <v>240</v>
      </c>
      <c r="B133">
        <v>0</v>
      </c>
      <c r="C133" t="s">
        <v>270</v>
      </c>
      <c r="D133" t="s">
        <v>54</v>
      </c>
      <c r="E133" t="s">
        <v>7</v>
      </c>
      <c r="G133" s="22" t="s">
        <v>18</v>
      </c>
      <c r="H133" t="s">
        <v>239</v>
      </c>
      <c r="I133" t="s">
        <v>241</v>
      </c>
      <c r="O133" t="s">
        <v>391</v>
      </c>
      <c r="P133" t="s">
        <v>379</v>
      </c>
      <c r="Q133" t="s">
        <v>54</v>
      </c>
    </row>
    <row r="134" spans="1:17" x14ac:dyDescent="0.2">
      <c r="A134" t="s">
        <v>47</v>
      </c>
      <c r="B134">
        <v>0</v>
      </c>
      <c r="C134" t="s">
        <v>270</v>
      </c>
      <c r="D134" t="s">
        <v>129</v>
      </c>
      <c r="E134" t="s">
        <v>48</v>
      </c>
      <c r="G134" s="22" t="s">
        <v>18</v>
      </c>
      <c r="H134" t="s">
        <v>49</v>
      </c>
      <c r="I134" t="s">
        <v>69</v>
      </c>
      <c r="O134" t="s">
        <v>391</v>
      </c>
      <c r="P134" t="s">
        <v>379</v>
      </c>
      <c r="Q134" t="s">
        <v>54</v>
      </c>
    </row>
    <row r="135" spans="1:17" x14ac:dyDescent="0.2">
      <c r="A135" t="s">
        <v>123</v>
      </c>
      <c r="B135">
        <v>0</v>
      </c>
      <c r="C135" t="s">
        <v>270</v>
      </c>
      <c r="D135" t="s">
        <v>120</v>
      </c>
      <c r="E135" t="s">
        <v>48</v>
      </c>
      <c r="G135" s="22" t="s">
        <v>18</v>
      </c>
      <c r="H135" t="s">
        <v>49</v>
      </c>
      <c r="I135" t="s">
        <v>69</v>
      </c>
      <c r="O135" t="s">
        <v>391</v>
      </c>
      <c r="P135" t="s">
        <v>379</v>
      </c>
      <c r="Q135" t="s">
        <v>54</v>
      </c>
    </row>
    <row r="136" spans="1:17" x14ac:dyDescent="0.2">
      <c r="A136" t="s">
        <v>24</v>
      </c>
      <c r="B136">
        <v>0</v>
      </c>
      <c r="C136" t="s">
        <v>270</v>
      </c>
      <c r="D136" t="s">
        <v>54</v>
      </c>
      <c r="E136" t="s">
        <v>7</v>
      </c>
      <c r="G136" s="22" t="s">
        <v>18</v>
      </c>
      <c r="H136" t="s">
        <v>26</v>
      </c>
      <c r="I136" t="s">
        <v>69</v>
      </c>
      <c r="O136" t="s">
        <v>391</v>
      </c>
      <c r="P136" t="s">
        <v>379</v>
      </c>
      <c r="Q136" t="s">
        <v>54</v>
      </c>
    </row>
    <row r="137" spans="1:17" x14ac:dyDescent="0.2">
      <c r="A137" t="s">
        <v>127</v>
      </c>
      <c r="B137">
        <v>0</v>
      </c>
      <c r="C137" t="s">
        <v>270</v>
      </c>
      <c r="D137" t="s">
        <v>120</v>
      </c>
      <c r="E137" t="s">
        <v>7</v>
      </c>
      <c r="G137" s="22" t="s">
        <v>18</v>
      </c>
      <c r="H137" t="s">
        <v>128</v>
      </c>
      <c r="I137" t="s">
        <v>69</v>
      </c>
      <c r="O137" t="s">
        <v>391</v>
      </c>
      <c r="P137" t="s">
        <v>379</v>
      </c>
      <c r="Q137" t="s">
        <v>54</v>
      </c>
    </row>
    <row r="138" spans="1:17" x14ac:dyDescent="0.2">
      <c r="A138" t="s">
        <v>212</v>
      </c>
      <c r="B138">
        <v>0</v>
      </c>
      <c r="C138" t="s">
        <v>270</v>
      </c>
      <c r="D138" t="s">
        <v>129</v>
      </c>
      <c r="E138" t="s">
        <v>48</v>
      </c>
      <c r="G138" s="22" t="s">
        <v>18</v>
      </c>
      <c r="H138" t="s">
        <v>211</v>
      </c>
      <c r="I138" t="s">
        <v>69</v>
      </c>
      <c r="O138" t="s">
        <v>391</v>
      </c>
      <c r="P138" t="s">
        <v>379</v>
      </c>
      <c r="Q138" t="s">
        <v>54</v>
      </c>
    </row>
    <row r="139" spans="1:17" x14ac:dyDescent="0.2">
      <c r="A139" t="s">
        <v>212</v>
      </c>
      <c r="B139">
        <v>0</v>
      </c>
      <c r="C139" t="s">
        <v>270</v>
      </c>
      <c r="D139" t="s">
        <v>120</v>
      </c>
      <c r="E139" t="s">
        <v>48</v>
      </c>
      <c r="G139" s="22" t="s">
        <v>18</v>
      </c>
      <c r="H139" t="s">
        <v>211</v>
      </c>
      <c r="I139" t="s">
        <v>69</v>
      </c>
      <c r="O139" t="s">
        <v>391</v>
      </c>
      <c r="P139" t="s">
        <v>379</v>
      </c>
      <c r="Q139" t="s">
        <v>54</v>
      </c>
    </row>
    <row r="140" spans="1:17" x14ac:dyDescent="0.2">
      <c r="A140" t="s">
        <v>38</v>
      </c>
      <c r="B140">
        <v>0</v>
      </c>
      <c r="C140" t="s">
        <v>39</v>
      </c>
      <c r="E140" t="s">
        <v>7</v>
      </c>
      <c r="F140" t="s">
        <v>40</v>
      </c>
      <c r="G140" s="22" t="s">
        <v>41</v>
      </c>
      <c r="I140" t="s">
        <v>69</v>
      </c>
      <c r="N140" t="s">
        <v>73</v>
      </c>
      <c r="O140" t="s">
        <v>391</v>
      </c>
      <c r="P140" t="s">
        <v>379</v>
      </c>
      <c r="Q140" t="s">
        <v>54</v>
      </c>
    </row>
    <row r="141" spans="1:17" x14ac:dyDescent="0.2">
      <c r="A141" t="s">
        <v>42</v>
      </c>
      <c r="B141">
        <v>0</v>
      </c>
      <c r="C141" t="s">
        <v>39</v>
      </c>
      <c r="E141" t="s">
        <v>7</v>
      </c>
      <c r="F141" t="s">
        <v>40</v>
      </c>
      <c r="G141" s="22" t="s">
        <v>41</v>
      </c>
      <c r="I141" t="s">
        <v>69</v>
      </c>
      <c r="N141" t="s">
        <v>76</v>
      </c>
      <c r="O141" t="s">
        <v>391</v>
      </c>
      <c r="P141" t="s">
        <v>379</v>
      </c>
      <c r="Q141" t="s">
        <v>54</v>
      </c>
    </row>
    <row r="142" spans="1:17" x14ac:dyDescent="0.2">
      <c r="A142" t="s">
        <v>77</v>
      </c>
      <c r="B142">
        <v>0</v>
      </c>
      <c r="C142" t="s">
        <v>39</v>
      </c>
      <c r="E142" t="s">
        <v>7</v>
      </c>
      <c r="F142" t="s">
        <v>40</v>
      </c>
      <c r="G142" s="22" t="s">
        <v>41</v>
      </c>
      <c r="I142" t="s">
        <v>69</v>
      </c>
      <c r="N142" t="s">
        <v>78</v>
      </c>
      <c r="O142" t="s">
        <v>391</v>
      </c>
      <c r="P142" t="s">
        <v>379</v>
      </c>
      <c r="Q142" t="s">
        <v>54</v>
      </c>
    </row>
    <row r="143" spans="1:17" x14ac:dyDescent="0.2">
      <c r="A143" t="s">
        <v>476</v>
      </c>
      <c r="B143">
        <v>0</v>
      </c>
      <c r="C143" t="s">
        <v>39</v>
      </c>
      <c r="E143" t="s">
        <v>7</v>
      </c>
      <c r="F143" t="s">
        <v>40</v>
      </c>
      <c r="G143" s="22" t="s">
        <v>41</v>
      </c>
      <c r="I143" t="s">
        <v>69</v>
      </c>
      <c r="N143" t="s">
        <v>79</v>
      </c>
      <c r="O143" t="s">
        <v>391</v>
      </c>
      <c r="P143" t="s">
        <v>379</v>
      </c>
      <c r="Q143" t="s">
        <v>54</v>
      </c>
    </row>
    <row r="144" spans="1:17" x14ac:dyDescent="0.2">
      <c r="A144" t="s">
        <v>80</v>
      </c>
      <c r="B144">
        <v>0</v>
      </c>
      <c r="C144" t="s">
        <v>39</v>
      </c>
      <c r="E144" t="s">
        <v>7</v>
      </c>
      <c r="F144" t="s">
        <v>40</v>
      </c>
      <c r="G144" s="22" t="s">
        <v>41</v>
      </c>
      <c r="I144" t="s">
        <v>69</v>
      </c>
      <c r="N144" t="s">
        <v>81</v>
      </c>
      <c r="O144" t="s">
        <v>391</v>
      </c>
      <c r="P144" t="s">
        <v>379</v>
      </c>
      <c r="Q144" t="s">
        <v>54</v>
      </c>
    </row>
    <row r="145" spans="1:17" x14ac:dyDescent="0.2">
      <c r="A145" t="s">
        <v>245</v>
      </c>
      <c r="B145">
        <v>0</v>
      </c>
      <c r="C145" t="s">
        <v>39</v>
      </c>
      <c r="E145" t="s">
        <v>28</v>
      </c>
      <c r="F145" t="s">
        <v>40</v>
      </c>
      <c r="G145" s="22" t="s">
        <v>41</v>
      </c>
      <c r="I145" t="s">
        <v>246</v>
      </c>
      <c r="O145" t="s">
        <v>391</v>
      </c>
      <c r="P145" t="s">
        <v>379</v>
      </c>
      <c r="Q145" t="s">
        <v>54</v>
      </c>
    </row>
    <row r="146" spans="1:17" x14ac:dyDescent="0.2">
      <c r="A146" t="s">
        <v>243</v>
      </c>
      <c r="B146">
        <v>0</v>
      </c>
      <c r="C146" t="s">
        <v>39</v>
      </c>
      <c r="E146" t="s">
        <v>7</v>
      </c>
      <c r="F146" t="s">
        <v>40</v>
      </c>
      <c r="G146" s="22" t="s">
        <v>41</v>
      </c>
      <c r="I146" t="s">
        <v>69</v>
      </c>
      <c r="N146" t="s">
        <v>244</v>
      </c>
      <c r="O146" t="s">
        <v>391</v>
      </c>
      <c r="P146" t="s">
        <v>379</v>
      </c>
      <c r="Q146" t="s">
        <v>54</v>
      </c>
    </row>
    <row r="147" spans="1:17" x14ac:dyDescent="0.2">
      <c r="A147" t="s">
        <v>85</v>
      </c>
      <c r="B147">
        <v>0</v>
      </c>
      <c r="C147" t="s">
        <v>39</v>
      </c>
      <c r="E147" t="s">
        <v>7</v>
      </c>
      <c r="F147" t="s">
        <v>40</v>
      </c>
      <c r="G147" s="22" t="s">
        <v>41</v>
      </c>
      <c r="I147" t="s">
        <v>69</v>
      </c>
      <c r="N147" t="s">
        <v>86</v>
      </c>
      <c r="O147" t="s">
        <v>391</v>
      </c>
      <c r="P147" t="s">
        <v>379</v>
      </c>
      <c r="Q147" t="s">
        <v>54</v>
      </c>
    </row>
    <row r="148" spans="1:17" x14ac:dyDescent="0.2">
      <c r="A148" t="s">
        <v>218</v>
      </c>
      <c r="B148">
        <v>0</v>
      </c>
      <c r="C148" t="s">
        <v>39</v>
      </c>
      <c r="E148" t="s">
        <v>7</v>
      </c>
      <c r="F148" t="s">
        <v>40</v>
      </c>
      <c r="G148" s="22" t="s">
        <v>41</v>
      </c>
      <c r="I148" t="s">
        <v>69</v>
      </c>
      <c r="N148" t="s">
        <v>219</v>
      </c>
      <c r="O148" t="s">
        <v>391</v>
      </c>
      <c r="P148" t="s">
        <v>379</v>
      </c>
      <c r="Q148" t="s">
        <v>54</v>
      </c>
    </row>
    <row r="149" spans="1:17" x14ac:dyDescent="0.2">
      <c r="A149" t="s">
        <v>44</v>
      </c>
      <c r="B149">
        <v>0</v>
      </c>
      <c r="C149" t="s">
        <v>39</v>
      </c>
      <c r="E149" t="s">
        <v>7</v>
      </c>
      <c r="F149" t="s">
        <v>40</v>
      </c>
      <c r="G149" s="22" t="s">
        <v>41</v>
      </c>
      <c r="I149" t="s">
        <v>69</v>
      </c>
      <c r="N149" t="s">
        <v>90</v>
      </c>
      <c r="O149" t="s">
        <v>391</v>
      </c>
      <c r="P149" t="s">
        <v>379</v>
      </c>
      <c r="Q149" t="s">
        <v>54</v>
      </c>
    </row>
    <row r="150" spans="1:17" x14ac:dyDescent="0.2">
      <c r="A150" t="s">
        <v>91</v>
      </c>
      <c r="B150">
        <v>0</v>
      </c>
      <c r="C150" t="s">
        <v>39</v>
      </c>
      <c r="E150" t="s">
        <v>7</v>
      </c>
      <c r="F150" t="s">
        <v>40</v>
      </c>
      <c r="G150" s="22" t="s">
        <v>41</v>
      </c>
      <c r="I150" t="s">
        <v>69</v>
      </c>
      <c r="O150" t="s">
        <v>391</v>
      </c>
      <c r="P150" t="s">
        <v>379</v>
      </c>
      <c r="Q150" t="s">
        <v>54</v>
      </c>
    </row>
    <row r="151" spans="1:17" x14ac:dyDescent="0.2">
      <c r="A151" t="s">
        <v>92</v>
      </c>
      <c r="B151">
        <v>0</v>
      </c>
      <c r="C151" t="s">
        <v>39</v>
      </c>
      <c r="E151" t="s">
        <v>7</v>
      </c>
      <c r="F151" t="s">
        <v>40</v>
      </c>
      <c r="G151" s="22" t="s">
        <v>41</v>
      </c>
      <c r="I151" t="s">
        <v>69</v>
      </c>
      <c r="O151" t="s">
        <v>391</v>
      </c>
      <c r="P151" t="s">
        <v>379</v>
      </c>
      <c r="Q151" t="s">
        <v>54</v>
      </c>
    </row>
    <row r="152" spans="1:17" x14ac:dyDescent="0.2">
      <c r="A152" t="s">
        <v>99</v>
      </c>
      <c r="B152">
        <v>0</v>
      </c>
      <c r="C152" t="s">
        <v>39</v>
      </c>
      <c r="E152" t="s">
        <v>48</v>
      </c>
      <c r="F152" t="s">
        <v>40</v>
      </c>
      <c r="G152" s="22" t="s">
        <v>41</v>
      </c>
      <c r="I152" t="s">
        <v>112</v>
      </c>
      <c r="N152" t="s">
        <v>101</v>
      </c>
      <c r="O152" t="s">
        <v>391</v>
      </c>
      <c r="P152" t="s">
        <v>379</v>
      </c>
      <c r="Q152" t="s">
        <v>54</v>
      </c>
    </row>
    <row r="153" spans="1:17" x14ac:dyDescent="0.2">
      <c r="A153" t="s">
        <v>103</v>
      </c>
      <c r="B153">
        <v>0</v>
      </c>
      <c r="C153" t="s">
        <v>39</v>
      </c>
      <c r="E153" t="s">
        <v>48</v>
      </c>
      <c r="F153" t="s">
        <v>104</v>
      </c>
      <c r="G153" s="22" t="s">
        <v>41</v>
      </c>
      <c r="I153" t="s">
        <v>69</v>
      </c>
      <c r="N153" t="s">
        <v>101</v>
      </c>
      <c r="O153" t="s">
        <v>391</v>
      </c>
      <c r="P153" t="s">
        <v>379</v>
      </c>
      <c r="Q153" t="s">
        <v>54</v>
      </c>
    </row>
    <row r="156" spans="1:17" x14ac:dyDescent="0.2">
      <c r="A156" s="29"/>
    </row>
  </sheetData>
  <autoFilter ref="A1:Q48" xr:uid="{D0F96966-D8FC-483F-8474-B4B3E2ED71E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A6-3269-457C-8E76-30A25290D30E}">
  <dimension ref="A1:S122"/>
  <sheetViews>
    <sheetView zoomScale="125" zoomScaleNormal="70" workbookViewId="0">
      <selection activeCell="I115" sqref="I115:K120"/>
    </sheetView>
  </sheetViews>
  <sheetFormatPr baseColWidth="10" defaultColWidth="8.83203125" defaultRowHeight="15" x14ac:dyDescent="0.2"/>
  <cols>
    <col min="1" max="1" width="39.6640625" customWidth="1"/>
    <col min="2" max="2" width="28.6640625" customWidth="1"/>
    <col min="3" max="3" width="10.33203125" customWidth="1"/>
    <col min="9" max="11" width="9" bestFit="1" customWidth="1"/>
    <col min="16" max="16" width="9" bestFit="1" customWidth="1"/>
    <col min="18" max="18" width="12.1640625" bestFit="1" customWidth="1"/>
    <col min="21" max="21" width="9" bestFit="1" customWidth="1"/>
  </cols>
  <sheetData>
    <row r="1" spans="1:12" ht="16" x14ac:dyDescent="0.2">
      <c r="A1" s="19" t="s">
        <v>1</v>
      </c>
      <c r="B1" s="19" t="s">
        <v>471</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418</v>
      </c>
      <c r="C4" s="21"/>
      <c r="D4" s="21"/>
      <c r="E4" s="21"/>
      <c r="F4" s="21"/>
      <c r="G4" s="21"/>
      <c r="H4" s="21"/>
    </row>
    <row r="5" spans="1:12" x14ac:dyDescent="0.2">
      <c r="A5" s="22" t="s">
        <v>6</v>
      </c>
      <c r="B5" s="22" t="s">
        <v>7</v>
      </c>
      <c r="C5" s="21"/>
      <c r="D5" s="21"/>
      <c r="E5" s="21"/>
      <c r="F5" s="21"/>
      <c r="G5" s="21"/>
      <c r="H5" s="21"/>
    </row>
    <row r="6" spans="1:12" x14ac:dyDescent="0.2">
      <c r="A6" s="22" t="s">
        <v>15</v>
      </c>
      <c r="B6" s="22" t="s">
        <v>415</v>
      </c>
      <c r="C6" s="21"/>
      <c r="D6" s="21"/>
      <c r="E6" s="21"/>
      <c r="F6" s="21"/>
      <c r="G6" s="21"/>
      <c r="H6" s="21"/>
    </row>
    <row r="7" spans="1:12" x14ac:dyDescent="0.2">
      <c r="A7" s="22" t="s">
        <v>8</v>
      </c>
      <c r="B7" s="22" t="s">
        <v>414</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385</v>
      </c>
      <c r="K9" s="20" t="s">
        <v>386</v>
      </c>
      <c r="L9" s="20" t="s">
        <v>387</v>
      </c>
    </row>
    <row r="10" spans="1:12" x14ac:dyDescent="0.2">
      <c r="A10" s="24" t="str">
        <f>B1</f>
        <v>pig iron production, with natural gas-based direct reduction</v>
      </c>
      <c r="B10" s="22">
        <v>1</v>
      </c>
      <c r="C10" s="22" t="s">
        <v>311</v>
      </c>
      <c r="D10" s="22" t="s">
        <v>4</v>
      </c>
      <c r="E10" s="22" t="s">
        <v>7</v>
      </c>
      <c r="F10" s="22"/>
      <c r="G10" s="22" t="s">
        <v>16</v>
      </c>
      <c r="H10" s="22" t="str">
        <f>B4</f>
        <v xml:space="preserve">iron </v>
      </c>
    </row>
    <row r="11" spans="1:12" x14ac:dyDescent="0.2">
      <c r="A11" s="24" t="s">
        <v>45</v>
      </c>
      <c r="B11" s="29">
        <v>0</v>
      </c>
      <c r="C11" s="24" t="s">
        <v>270</v>
      </c>
      <c r="D11" s="24" t="s">
        <v>4</v>
      </c>
      <c r="E11" s="22" t="s">
        <v>6</v>
      </c>
      <c r="F11" s="22"/>
      <c r="G11" s="24" t="s">
        <v>18</v>
      </c>
      <c r="H11" s="22" t="s">
        <v>46</v>
      </c>
      <c r="I11" s="24" t="s">
        <v>201</v>
      </c>
      <c r="J11" s="22" t="s">
        <v>416</v>
      </c>
      <c r="K11" s="22" t="s">
        <v>417</v>
      </c>
      <c r="L11" s="22" t="s">
        <v>168</v>
      </c>
    </row>
    <row r="12" spans="1:12" x14ac:dyDescent="0.2">
      <c r="A12" s="12" t="s">
        <v>52</v>
      </c>
      <c r="B12" s="17">
        <v>-8.8217996471280137E-5</v>
      </c>
      <c r="C12" s="24" t="s">
        <v>270</v>
      </c>
      <c r="D12" s="24" t="s">
        <v>25</v>
      </c>
      <c r="E12" s="24" t="s">
        <v>7</v>
      </c>
      <c r="F12" s="24"/>
      <c r="G12" s="24" t="s">
        <v>18</v>
      </c>
      <c r="H12" s="24" t="s">
        <v>53</v>
      </c>
      <c r="I12" s="24" t="s">
        <v>197</v>
      </c>
    </row>
    <row r="13" spans="1:12" x14ac:dyDescent="0.2">
      <c r="A13" s="12" t="s">
        <v>47</v>
      </c>
      <c r="B13" s="18">
        <f>200*42/39/1000</f>
        <v>0.2153846153846154</v>
      </c>
      <c r="C13" s="24" t="s">
        <v>270</v>
      </c>
      <c r="D13" s="24" t="s">
        <v>4</v>
      </c>
      <c r="E13" s="24" t="s">
        <v>48</v>
      </c>
      <c r="F13" s="24"/>
      <c r="G13" s="24" t="s">
        <v>18</v>
      </c>
      <c r="H13" s="24" t="s">
        <v>49</v>
      </c>
      <c r="I13" s="24" t="s">
        <v>274</v>
      </c>
    </row>
    <row r="14" spans="1:12" x14ac:dyDescent="0.2">
      <c r="A14" s="12" t="s">
        <v>50</v>
      </c>
      <c r="B14" s="18">
        <v>1.375</v>
      </c>
      <c r="C14" s="22" t="s">
        <v>270</v>
      </c>
      <c r="D14" s="22" t="s">
        <v>4</v>
      </c>
      <c r="E14" s="22" t="s">
        <v>7</v>
      </c>
      <c r="F14" s="22"/>
      <c r="G14" s="22" t="s">
        <v>18</v>
      </c>
      <c r="H14" s="22" t="s">
        <v>51</v>
      </c>
      <c r="I14" s="24" t="s">
        <v>196</v>
      </c>
    </row>
    <row r="15" spans="1:12" x14ac:dyDescent="0.2">
      <c r="A15" s="12" t="s">
        <v>21</v>
      </c>
      <c r="B15" s="18">
        <v>0.12</v>
      </c>
      <c r="C15" s="24" t="s">
        <v>270</v>
      </c>
      <c r="D15" s="24" t="s">
        <v>4</v>
      </c>
      <c r="E15" s="24" t="s">
        <v>22</v>
      </c>
      <c r="F15" s="24"/>
      <c r="G15" s="24" t="s">
        <v>18</v>
      </c>
      <c r="H15" s="24" t="s">
        <v>23</v>
      </c>
      <c r="I15" s="24" t="s">
        <v>267</v>
      </c>
    </row>
    <row r="16" spans="1:12" x14ac:dyDescent="0.2">
      <c r="A16" s="12" t="s">
        <v>38</v>
      </c>
      <c r="B16" s="18">
        <v>0.5071</v>
      </c>
      <c r="C16" s="24" t="s">
        <v>39</v>
      </c>
      <c r="D16" s="24"/>
      <c r="E16" s="24" t="s">
        <v>7</v>
      </c>
      <c r="F16" s="24" t="s">
        <v>40</v>
      </c>
      <c r="G16" s="47" t="s">
        <v>41</v>
      </c>
      <c r="H16" s="24"/>
      <c r="I16" s="24" t="s">
        <v>198</v>
      </c>
    </row>
    <row r="17" spans="1:19" x14ac:dyDescent="0.2">
      <c r="A17" s="12" t="s">
        <v>43</v>
      </c>
      <c r="B17" s="17">
        <v>3.6000000000000001E-5</v>
      </c>
      <c r="C17" s="22" t="s">
        <v>39</v>
      </c>
      <c r="D17" s="22"/>
      <c r="E17" s="22" t="s">
        <v>7</v>
      </c>
      <c r="F17" s="22" t="s">
        <v>40</v>
      </c>
      <c r="G17" s="22" t="s">
        <v>41</v>
      </c>
      <c r="I17" s="24" t="s">
        <v>199</v>
      </c>
      <c r="J17" s="48"/>
    </row>
    <row r="18" spans="1:19" x14ac:dyDescent="0.2">
      <c r="A18" s="12" t="s">
        <v>44</v>
      </c>
      <c r="B18" s="17">
        <v>1.75E-4</v>
      </c>
      <c r="C18" s="24" t="s">
        <v>39</v>
      </c>
      <c r="D18" s="24"/>
      <c r="E18" s="24" t="s">
        <v>7</v>
      </c>
      <c r="F18" s="24" t="s">
        <v>40</v>
      </c>
      <c r="G18" s="24" t="s">
        <v>41</v>
      </c>
      <c r="I18" s="24" t="s">
        <v>199</v>
      </c>
    </row>
    <row r="19" spans="1:19" x14ac:dyDescent="0.2">
      <c r="A19" s="24" t="s">
        <v>96</v>
      </c>
      <c r="B19" s="49">
        <v>2.9E-5</v>
      </c>
      <c r="C19" s="24" t="s">
        <v>39</v>
      </c>
      <c r="D19" s="24"/>
      <c r="E19" s="24" t="s">
        <v>7</v>
      </c>
      <c r="F19" s="24" t="s">
        <v>40</v>
      </c>
      <c r="G19" s="24" t="s">
        <v>41</v>
      </c>
      <c r="I19" s="24" t="s">
        <v>199</v>
      </c>
    </row>
    <row r="20" spans="1:19" x14ac:dyDescent="0.2">
      <c r="A20" s="24"/>
      <c r="B20" s="24"/>
      <c r="C20" s="24"/>
      <c r="D20" s="24"/>
      <c r="E20" s="24"/>
      <c r="F20" s="24"/>
      <c r="G20" s="24"/>
    </row>
    <row r="22" spans="1:19" ht="16" x14ac:dyDescent="0.2">
      <c r="A22" s="50" t="s">
        <v>1</v>
      </c>
      <c r="B22" s="33" t="s">
        <v>420</v>
      </c>
    </row>
    <row r="23" spans="1:19" x14ac:dyDescent="0.2">
      <c r="A23" t="s">
        <v>15</v>
      </c>
      <c r="B23" s="25" t="s">
        <v>422</v>
      </c>
    </row>
    <row r="24" spans="1:19" x14ac:dyDescent="0.2">
      <c r="A24" s="22" t="s">
        <v>8</v>
      </c>
      <c r="B24" s="22" t="s">
        <v>382</v>
      </c>
      <c r="C24" s="21"/>
      <c r="D24" s="21"/>
      <c r="E24" s="21"/>
      <c r="F24" s="21"/>
      <c r="G24" s="21"/>
      <c r="H24" s="21"/>
    </row>
    <row r="25" spans="1:19" x14ac:dyDescent="0.2">
      <c r="A25" t="s">
        <v>3</v>
      </c>
      <c r="B25" t="s">
        <v>4</v>
      </c>
    </row>
    <row r="26" spans="1:19" x14ac:dyDescent="0.2">
      <c r="A26" t="s">
        <v>2</v>
      </c>
      <c r="B26">
        <v>1</v>
      </c>
    </row>
    <row r="27" spans="1:19" x14ac:dyDescent="0.2">
      <c r="A27" t="s">
        <v>5</v>
      </c>
      <c r="B27" t="s">
        <v>377</v>
      </c>
    </row>
    <row r="28" spans="1:19" x14ac:dyDescent="0.2">
      <c r="A28" t="s">
        <v>6</v>
      </c>
      <c r="B28" t="s">
        <v>7</v>
      </c>
    </row>
    <row r="29" spans="1:19" ht="16" x14ac:dyDescent="0.2">
      <c r="A29" s="50" t="s">
        <v>9</v>
      </c>
    </row>
    <row r="30" spans="1:19" x14ac:dyDescent="0.2">
      <c r="A30" s="20" t="s">
        <v>10</v>
      </c>
      <c r="B30" s="20" t="s">
        <v>11</v>
      </c>
      <c r="C30" s="20" t="s">
        <v>12</v>
      </c>
      <c r="D30" s="20" t="s">
        <v>3</v>
      </c>
      <c r="E30" s="20" t="s">
        <v>6</v>
      </c>
      <c r="F30" s="20" t="s">
        <v>13</v>
      </c>
      <c r="G30" s="20" t="s">
        <v>14</v>
      </c>
      <c r="H30" s="20" t="s">
        <v>62</v>
      </c>
      <c r="I30" s="20" t="s">
        <v>63</v>
      </c>
      <c r="J30" s="20" t="s">
        <v>64</v>
      </c>
      <c r="K30" s="20" t="s">
        <v>65</v>
      </c>
      <c r="L30" s="20" t="s">
        <v>15</v>
      </c>
      <c r="M30" s="20" t="s">
        <v>66</v>
      </c>
      <c r="N30" s="20" t="s">
        <v>67</v>
      </c>
      <c r="O30" s="20" t="s">
        <v>5</v>
      </c>
      <c r="P30" s="20" t="s">
        <v>385</v>
      </c>
      <c r="Q30" s="20" t="s">
        <v>386</v>
      </c>
      <c r="R30" s="20" t="s">
        <v>387</v>
      </c>
      <c r="S30" s="20" t="s">
        <v>477</v>
      </c>
    </row>
    <row r="31" spans="1:19" x14ac:dyDescent="0.2">
      <c r="A31" t="s">
        <v>68</v>
      </c>
      <c r="B31">
        <v>0</v>
      </c>
      <c r="C31" t="s">
        <v>39</v>
      </c>
      <c r="E31" t="s">
        <v>7</v>
      </c>
      <c r="F31" t="s">
        <v>40</v>
      </c>
      <c r="G31" t="s">
        <v>41</v>
      </c>
      <c r="N31">
        <v>0</v>
      </c>
      <c r="P31" t="s">
        <v>423</v>
      </c>
      <c r="Q31" t="s">
        <v>377</v>
      </c>
      <c r="R31" t="s">
        <v>424</v>
      </c>
    </row>
    <row r="32" spans="1:19" x14ac:dyDescent="0.2">
      <c r="A32" t="s">
        <v>71</v>
      </c>
      <c r="B32">
        <v>0</v>
      </c>
      <c r="C32" t="s">
        <v>39</v>
      </c>
      <c r="E32" t="s">
        <v>7</v>
      </c>
      <c r="F32" t="s">
        <v>40</v>
      </c>
      <c r="G32" t="s">
        <v>41</v>
      </c>
      <c r="N32">
        <v>0</v>
      </c>
      <c r="P32" t="s">
        <v>423</v>
      </c>
      <c r="Q32" t="s">
        <v>377</v>
      </c>
      <c r="R32" t="s">
        <v>424</v>
      </c>
    </row>
    <row r="33" spans="1:18" x14ac:dyDescent="0.2">
      <c r="A33" t="s">
        <v>72</v>
      </c>
      <c r="B33">
        <v>0</v>
      </c>
      <c r="C33" t="s">
        <v>39</v>
      </c>
      <c r="E33" t="s">
        <v>7</v>
      </c>
      <c r="F33" t="s">
        <v>40</v>
      </c>
      <c r="G33" t="s">
        <v>41</v>
      </c>
      <c r="N33">
        <v>0</v>
      </c>
      <c r="P33" t="s">
        <v>423</v>
      </c>
      <c r="Q33" t="s">
        <v>377</v>
      </c>
      <c r="R33" t="s">
        <v>424</v>
      </c>
    </row>
    <row r="34" spans="1:18" x14ac:dyDescent="0.2">
      <c r="A34" t="s">
        <v>38</v>
      </c>
      <c r="B34">
        <v>0</v>
      </c>
      <c r="C34" t="s">
        <v>39</v>
      </c>
      <c r="E34" t="s">
        <v>7</v>
      </c>
      <c r="F34" t="s">
        <v>40</v>
      </c>
      <c r="G34" t="s">
        <v>41</v>
      </c>
      <c r="N34">
        <v>0</v>
      </c>
      <c r="P34" t="s">
        <v>423</v>
      </c>
      <c r="Q34" t="s">
        <v>377</v>
      </c>
      <c r="R34" t="s">
        <v>424</v>
      </c>
    </row>
    <row r="35" spans="1:18" x14ac:dyDescent="0.2">
      <c r="A35" t="s">
        <v>42</v>
      </c>
      <c r="B35">
        <v>0</v>
      </c>
      <c r="C35" t="s">
        <v>39</v>
      </c>
      <c r="E35" t="s">
        <v>7</v>
      </c>
      <c r="F35" t="s">
        <v>40</v>
      </c>
      <c r="G35" t="s">
        <v>41</v>
      </c>
      <c r="N35">
        <v>0</v>
      </c>
      <c r="P35" t="s">
        <v>423</v>
      </c>
      <c r="Q35" t="s">
        <v>377</v>
      </c>
      <c r="R35" t="s">
        <v>424</v>
      </c>
    </row>
    <row r="36" spans="1:18" x14ac:dyDescent="0.2">
      <c r="A36" t="s">
        <v>77</v>
      </c>
      <c r="B36">
        <v>0</v>
      </c>
      <c r="C36" t="s">
        <v>39</v>
      </c>
      <c r="E36" t="s">
        <v>7</v>
      </c>
      <c r="F36" t="s">
        <v>40</v>
      </c>
      <c r="G36" t="s">
        <v>41</v>
      </c>
      <c r="N36">
        <v>0</v>
      </c>
      <c r="P36" t="s">
        <v>423</v>
      </c>
      <c r="Q36" t="s">
        <v>377</v>
      </c>
      <c r="R36" t="s">
        <v>424</v>
      </c>
    </row>
    <row r="37" spans="1:18" x14ac:dyDescent="0.2">
      <c r="A37" t="s">
        <v>476</v>
      </c>
      <c r="B37">
        <v>0</v>
      </c>
      <c r="C37" t="s">
        <v>39</v>
      </c>
      <c r="E37" t="s">
        <v>7</v>
      </c>
      <c r="F37" t="s">
        <v>40</v>
      </c>
      <c r="G37" t="s">
        <v>41</v>
      </c>
      <c r="N37">
        <v>0</v>
      </c>
      <c r="P37" t="s">
        <v>423</v>
      </c>
      <c r="Q37" t="s">
        <v>377</v>
      </c>
      <c r="R37" t="s">
        <v>424</v>
      </c>
    </row>
    <row r="38" spans="1:18" x14ac:dyDescent="0.2">
      <c r="A38" t="s">
        <v>80</v>
      </c>
      <c r="B38">
        <v>0</v>
      </c>
      <c r="C38" t="s">
        <v>39</v>
      </c>
      <c r="E38" t="s">
        <v>7</v>
      </c>
      <c r="F38" t="s">
        <v>40</v>
      </c>
      <c r="G38" t="s">
        <v>41</v>
      </c>
      <c r="N38">
        <v>0</v>
      </c>
      <c r="P38" t="s">
        <v>423</v>
      </c>
      <c r="Q38" t="s">
        <v>377</v>
      </c>
      <c r="R38" t="s">
        <v>424</v>
      </c>
    </row>
    <row r="39" spans="1:18" x14ac:dyDescent="0.2">
      <c r="A39" t="s">
        <v>82</v>
      </c>
      <c r="B39">
        <v>0</v>
      </c>
      <c r="C39" t="s">
        <v>39</v>
      </c>
      <c r="E39" t="s">
        <v>7</v>
      </c>
      <c r="F39" t="s">
        <v>40</v>
      </c>
      <c r="G39" t="s">
        <v>41</v>
      </c>
      <c r="N39">
        <v>0</v>
      </c>
      <c r="P39" t="s">
        <v>423</v>
      </c>
      <c r="Q39" t="s">
        <v>377</v>
      </c>
      <c r="R39" t="s">
        <v>424</v>
      </c>
    </row>
    <row r="40" spans="1:18" x14ac:dyDescent="0.2">
      <c r="A40" t="s">
        <v>83</v>
      </c>
      <c r="B40">
        <v>0</v>
      </c>
      <c r="C40" t="s">
        <v>39</v>
      </c>
      <c r="E40" t="s">
        <v>7</v>
      </c>
      <c r="F40" t="s">
        <v>40</v>
      </c>
      <c r="G40" t="s">
        <v>41</v>
      </c>
      <c r="N40">
        <v>0</v>
      </c>
      <c r="P40" t="s">
        <v>423</v>
      </c>
      <c r="Q40" t="s">
        <v>377</v>
      </c>
      <c r="R40" t="s">
        <v>424</v>
      </c>
    </row>
    <row r="41" spans="1:18" x14ac:dyDescent="0.2">
      <c r="A41" t="s">
        <v>84</v>
      </c>
      <c r="B41">
        <v>0</v>
      </c>
      <c r="C41" t="s">
        <v>39</v>
      </c>
      <c r="E41" t="s">
        <v>7</v>
      </c>
      <c r="F41" t="s">
        <v>40</v>
      </c>
      <c r="G41" t="s">
        <v>41</v>
      </c>
      <c r="N41">
        <v>0</v>
      </c>
      <c r="P41" t="s">
        <v>423</v>
      </c>
      <c r="Q41" t="s">
        <v>377</v>
      </c>
      <c r="R41" t="s">
        <v>424</v>
      </c>
    </row>
    <row r="42" spans="1:18" x14ac:dyDescent="0.2">
      <c r="A42" t="s">
        <v>85</v>
      </c>
      <c r="B42">
        <v>0</v>
      </c>
      <c r="C42" t="s">
        <v>39</v>
      </c>
      <c r="E42" t="s">
        <v>7</v>
      </c>
      <c r="F42" t="s">
        <v>40</v>
      </c>
      <c r="G42" t="s">
        <v>41</v>
      </c>
      <c r="N42">
        <v>0</v>
      </c>
      <c r="P42" t="s">
        <v>423</v>
      </c>
      <c r="Q42" t="s">
        <v>377</v>
      </c>
      <c r="R42" t="s">
        <v>424</v>
      </c>
    </row>
    <row r="43" spans="1:18" x14ac:dyDescent="0.2">
      <c r="A43" t="s">
        <v>87</v>
      </c>
      <c r="B43">
        <v>0</v>
      </c>
      <c r="C43" t="s">
        <v>39</v>
      </c>
      <c r="E43" t="s">
        <v>7</v>
      </c>
      <c r="F43" t="s">
        <v>40</v>
      </c>
      <c r="G43" t="s">
        <v>41</v>
      </c>
      <c r="N43">
        <v>0</v>
      </c>
      <c r="P43" t="s">
        <v>423</v>
      </c>
      <c r="Q43" t="s">
        <v>377</v>
      </c>
      <c r="R43" t="s">
        <v>424</v>
      </c>
    </row>
    <row r="44" spans="1:18" x14ac:dyDescent="0.2">
      <c r="A44" t="s">
        <v>88</v>
      </c>
      <c r="B44">
        <v>0</v>
      </c>
      <c r="C44" t="s">
        <v>39</v>
      </c>
      <c r="E44" t="s">
        <v>7</v>
      </c>
      <c r="F44" t="s">
        <v>40</v>
      </c>
      <c r="G44" t="s">
        <v>41</v>
      </c>
      <c r="N44">
        <v>0</v>
      </c>
      <c r="P44" t="s">
        <v>423</v>
      </c>
      <c r="Q44" t="s">
        <v>377</v>
      </c>
      <c r="R44" t="s">
        <v>424</v>
      </c>
    </row>
    <row r="45" spans="1:18" x14ac:dyDescent="0.2">
      <c r="A45" t="s">
        <v>44</v>
      </c>
      <c r="B45">
        <v>0</v>
      </c>
      <c r="C45" t="s">
        <v>39</v>
      </c>
      <c r="E45" t="s">
        <v>7</v>
      </c>
      <c r="F45" t="s">
        <v>40</v>
      </c>
      <c r="G45" t="s">
        <v>41</v>
      </c>
      <c r="N45">
        <v>0</v>
      </c>
      <c r="P45" t="s">
        <v>423</v>
      </c>
      <c r="Q45" t="s">
        <v>377</v>
      </c>
      <c r="R45" t="s">
        <v>424</v>
      </c>
    </row>
    <row r="46" spans="1:18" x14ac:dyDescent="0.2">
      <c r="A46" t="s">
        <v>91</v>
      </c>
      <c r="B46">
        <v>0</v>
      </c>
      <c r="C46" t="s">
        <v>39</v>
      </c>
      <c r="E46" t="s">
        <v>7</v>
      </c>
      <c r="F46" t="s">
        <v>40</v>
      </c>
      <c r="G46" t="s">
        <v>41</v>
      </c>
      <c r="N46">
        <v>0</v>
      </c>
      <c r="P46" t="s">
        <v>423</v>
      </c>
      <c r="Q46" t="s">
        <v>377</v>
      </c>
      <c r="R46" t="s">
        <v>424</v>
      </c>
    </row>
    <row r="47" spans="1:18" x14ac:dyDescent="0.2">
      <c r="A47" t="s">
        <v>92</v>
      </c>
      <c r="B47">
        <v>0</v>
      </c>
      <c r="C47" t="s">
        <v>39</v>
      </c>
      <c r="E47" t="s">
        <v>7</v>
      </c>
      <c r="F47" t="s">
        <v>40</v>
      </c>
      <c r="G47" t="s">
        <v>41</v>
      </c>
      <c r="N47">
        <v>0</v>
      </c>
      <c r="P47" t="s">
        <v>423</v>
      </c>
      <c r="Q47" t="s">
        <v>377</v>
      </c>
      <c r="R47" t="s">
        <v>424</v>
      </c>
    </row>
    <row r="48" spans="1:18" x14ac:dyDescent="0.2">
      <c r="A48" t="s">
        <v>94</v>
      </c>
      <c r="B48">
        <v>0</v>
      </c>
      <c r="C48" t="s">
        <v>39</v>
      </c>
      <c r="E48" t="s">
        <v>7</v>
      </c>
      <c r="F48" t="s">
        <v>40</v>
      </c>
      <c r="G48" t="s">
        <v>41</v>
      </c>
      <c r="N48">
        <v>0</v>
      </c>
      <c r="P48" t="s">
        <v>423</v>
      </c>
      <c r="Q48" t="s">
        <v>377</v>
      </c>
      <c r="R48" t="s">
        <v>424</v>
      </c>
    </row>
    <row r="49" spans="1:19" x14ac:dyDescent="0.2">
      <c r="A49" t="s">
        <v>96</v>
      </c>
      <c r="B49">
        <v>0</v>
      </c>
      <c r="C49" t="s">
        <v>39</v>
      </c>
      <c r="E49" t="s">
        <v>7</v>
      </c>
      <c r="F49" t="s">
        <v>40</v>
      </c>
      <c r="G49" t="s">
        <v>41</v>
      </c>
      <c r="N49">
        <v>0</v>
      </c>
      <c r="P49" t="s">
        <v>423</v>
      </c>
      <c r="Q49" t="s">
        <v>377</v>
      </c>
      <c r="R49" t="s">
        <v>424</v>
      </c>
    </row>
    <row r="50" spans="1:19" x14ac:dyDescent="0.2">
      <c r="A50" t="s">
        <v>97</v>
      </c>
      <c r="B50">
        <v>0</v>
      </c>
      <c r="C50" t="s">
        <v>39</v>
      </c>
      <c r="E50" t="s">
        <v>7</v>
      </c>
      <c r="F50" t="s">
        <v>40</v>
      </c>
      <c r="G50" t="s">
        <v>41</v>
      </c>
      <c r="N50">
        <v>0</v>
      </c>
      <c r="P50" t="s">
        <v>423</v>
      </c>
      <c r="Q50" t="s">
        <v>377</v>
      </c>
      <c r="R50" t="s">
        <v>424</v>
      </c>
    </row>
    <row r="51" spans="1:19" x14ac:dyDescent="0.2">
      <c r="A51" t="s">
        <v>43</v>
      </c>
      <c r="B51">
        <v>0</v>
      </c>
      <c r="C51" t="s">
        <v>39</v>
      </c>
      <c r="E51" t="s">
        <v>7</v>
      </c>
      <c r="F51" t="s">
        <v>40</v>
      </c>
      <c r="G51" t="s">
        <v>41</v>
      </c>
      <c r="N51">
        <v>0</v>
      </c>
      <c r="P51" t="s">
        <v>423</v>
      </c>
      <c r="Q51" t="s">
        <v>377</v>
      </c>
      <c r="R51" t="s">
        <v>424</v>
      </c>
    </row>
    <row r="52" spans="1:19" x14ac:dyDescent="0.2">
      <c r="A52" t="s">
        <v>99</v>
      </c>
      <c r="B52">
        <v>0</v>
      </c>
      <c r="C52" t="s">
        <v>39</v>
      </c>
      <c r="E52" t="s">
        <v>48</v>
      </c>
      <c r="F52" t="s">
        <v>40</v>
      </c>
      <c r="G52" t="s">
        <v>41</v>
      </c>
      <c r="N52">
        <v>0</v>
      </c>
      <c r="P52" t="s">
        <v>423</v>
      </c>
      <c r="Q52" t="s">
        <v>377</v>
      </c>
      <c r="R52" t="s">
        <v>424</v>
      </c>
    </row>
    <row r="53" spans="1:19" x14ac:dyDescent="0.2">
      <c r="A53" t="s">
        <v>99</v>
      </c>
      <c r="B53">
        <v>0</v>
      </c>
      <c r="C53" t="s">
        <v>39</v>
      </c>
      <c r="E53" t="s">
        <v>48</v>
      </c>
      <c r="F53" t="s">
        <v>100</v>
      </c>
      <c r="G53" t="s">
        <v>41</v>
      </c>
      <c r="N53">
        <v>0</v>
      </c>
      <c r="P53" t="s">
        <v>423</v>
      </c>
      <c r="Q53" t="s">
        <v>377</v>
      </c>
      <c r="R53" t="s">
        <v>424</v>
      </c>
    </row>
    <row r="54" spans="1:19" x14ac:dyDescent="0.2">
      <c r="A54" t="s">
        <v>103</v>
      </c>
      <c r="B54">
        <v>0</v>
      </c>
      <c r="C54" t="s">
        <v>39</v>
      </c>
      <c r="E54" t="s">
        <v>48</v>
      </c>
      <c r="F54" t="s">
        <v>104</v>
      </c>
      <c r="G54" t="s">
        <v>41</v>
      </c>
      <c r="N54">
        <v>0</v>
      </c>
      <c r="P54" t="s">
        <v>423</v>
      </c>
      <c r="Q54" t="s">
        <v>377</v>
      </c>
      <c r="R54" t="s">
        <v>424</v>
      </c>
    </row>
    <row r="55" spans="1:19" x14ac:dyDescent="0.2">
      <c r="A55" t="s">
        <v>106</v>
      </c>
      <c r="B55">
        <v>0</v>
      </c>
      <c r="C55" t="s">
        <v>39</v>
      </c>
      <c r="E55" t="s">
        <v>7</v>
      </c>
      <c r="F55" t="s">
        <v>40</v>
      </c>
      <c r="G55" t="s">
        <v>41</v>
      </c>
      <c r="N55">
        <v>0</v>
      </c>
      <c r="P55" t="s">
        <v>423</v>
      </c>
      <c r="Q55" t="s">
        <v>377</v>
      </c>
      <c r="R55" t="s">
        <v>424</v>
      </c>
    </row>
    <row r="56" spans="1:19" x14ac:dyDescent="0.2">
      <c r="A56" t="str">
        <f>B22</f>
        <v>steel production, natural gas-based direct reduction iron-electric arc furnace, low-alloyed</v>
      </c>
      <c r="B56">
        <v>1</v>
      </c>
      <c r="C56" s="22" t="s">
        <v>311</v>
      </c>
      <c r="D56" t="s">
        <v>4</v>
      </c>
      <c r="E56" t="s">
        <v>7</v>
      </c>
      <c r="G56" t="s">
        <v>16</v>
      </c>
      <c r="I56">
        <v>0</v>
      </c>
      <c r="J56">
        <v>1</v>
      </c>
      <c r="L56" t="s">
        <v>313</v>
      </c>
      <c r="N56">
        <v>11181008749.41</v>
      </c>
      <c r="O56" t="str">
        <f>B27</f>
        <v>steel, low-alloyed</v>
      </c>
    </row>
    <row r="57" spans="1:19" x14ac:dyDescent="0.2">
      <c r="A57" s="24" t="s">
        <v>472</v>
      </c>
      <c r="B57">
        <v>1.0619924907194629</v>
      </c>
      <c r="C57" s="22" t="s">
        <v>311</v>
      </c>
      <c r="D57" t="s">
        <v>4</v>
      </c>
      <c r="E57" t="s">
        <v>7</v>
      </c>
      <c r="G57" t="s">
        <v>18</v>
      </c>
      <c r="H57" t="s">
        <v>133</v>
      </c>
      <c r="L57" s="51" t="s">
        <v>326</v>
      </c>
      <c r="O57" s="22" t="s">
        <v>419</v>
      </c>
    </row>
    <row r="58" spans="1:19" x14ac:dyDescent="0.2">
      <c r="A58" t="s">
        <v>107</v>
      </c>
      <c r="B58">
        <v>0</v>
      </c>
      <c r="C58" t="s">
        <v>270</v>
      </c>
      <c r="D58" t="s">
        <v>4</v>
      </c>
      <c r="E58" t="s">
        <v>7</v>
      </c>
      <c r="G58" t="s">
        <v>18</v>
      </c>
      <c r="N58">
        <v>0</v>
      </c>
      <c r="O58" t="s">
        <v>108</v>
      </c>
      <c r="P58" t="s">
        <v>423</v>
      </c>
      <c r="Q58" t="s">
        <v>377</v>
      </c>
      <c r="R58" t="s">
        <v>424</v>
      </c>
    </row>
    <row r="59" spans="1:19" x14ac:dyDescent="0.2">
      <c r="A59" t="s">
        <v>109</v>
      </c>
      <c r="B59">
        <v>0</v>
      </c>
      <c r="C59" t="s">
        <v>270</v>
      </c>
      <c r="D59" t="s">
        <v>54</v>
      </c>
      <c r="E59" t="s">
        <v>7</v>
      </c>
      <c r="G59" t="s">
        <v>18</v>
      </c>
      <c r="N59">
        <v>0</v>
      </c>
      <c r="O59" t="s">
        <v>111</v>
      </c>
      <c r="P59" t="s">
        <v>423</v>
      </c>
      <c r="Q59" t="s">
        <v>377</v>
      </c>
      <c r="R59" t="s">
        <v>424</v>
      </c>
    </row>
    <row r="60" spans="1:19" x14ac:dyDescent="0.2">
      <c r="A60" t="s">
        <v>17</v>
      </c>
      <c r="B60">
        <v>0</v>
      </c>
      <c r="C60" t="s">
        <v>270</v>
      </c>
      <c r="D60" t="s">
        <v>4</v>
      </c>
      <c r="E60" t="s">
        <v>6</v>
      </c>
      <c r="G60" t="s">
        <v>18</v>
      </c>
      <c r="N60">
        <v>0</v>
      </c>
      <c r="O60" t="s">
        <v>19</v>
      </c>
      <c r="P60" t="s">
        <v>423</v>
      </c>
      <c r="Q60" t="s">
        <v>377</v>
      </c>
      <c r="R60" t="s">
        <v>424</v>
      </c>
    </row>
    <row r="61" spans="1:19" x14ac:dyDescent="0.2">
      <c r="A61" t="s">
        <v>34</v>
      </c>
      <c r="B61">
        <v>0</v>
      </c>
      <c r="C61" t="s">
        <v>270</v>
      </c>
      <c r="D61" s="21" t="s">
        <v>54</v>
      </c>
      <c r="E61" t="s">
        <v>7</v>
      </c>
      <c r="G61" t="s">
        <v>18</v>
      </c>
      <c r="N61">
        <v>213863626.753465</v>
      </c>
      <c r="O61" t="s">
        <v>35</v>
      </c>
      <c r="P61" t="s">
        <v>423</v>
      </c>
      <c r="Q61" t="s">
        <v>377</v>
      </c>
      <c r="R61" t="s">
        <v>424</v>
      </c>
    </row>
    <row r="62" spans="1:19" x14ac:dyDescent="0.2">
      <c r="A62" s="25" t="s">
        <v>36</v>
      </c>
      <c r="B62">
        <v>-0.15498216369100229</v>
      </c>
      <c r="C62" t="s">
        <v>270</v>
      </c>
      <c r="D62" s="21" t="s">
        <v>54</v>
      </c>
      <c r="E62" t="s">
        <v>7</v>
      </c>
      <c r="G62" t="s">
        <v>18</v>
      </c>
      <c r="H62" t="s">
        <v>134</v>
      </c>
      <c r="I62">
        <v>2</v>
      </c>
      <c r="J62">
        <v>-1.9250668869368319</v>
      </c>
      <c r="K62">
        <v>6.6520673478250358E-2</v>
      </c>
      <c r="L62" s="25" t="s">
        <v>328</v>
      </c>
      <c r="M62" t="s">
        <v>113</v>
      </c>
      <c r="N62">
        <v>1630929022.2414401</v>
      </c>
      <c r="O62" t="s">
        <v>37</v>
      </c>
      <c r="S62" t="b">
        <v>1</v>
      </c>
    </row>
    <row r="63" spans="1:19" x14ac:dyDescent="0.2">
      <c r="A63" t="s">
        <v>116</v>
      </c>
      <c r="B63">
        <v>0</v>
      </c>
      <c r="C63" t="s">
        <v>270</v>
      </c>
      <c r="D63" t="s">
        <v>25</v>
      </c>
      <c r="E63" t="s">
        <v>7</v>
      </c>
      <c r="G63" t="s">
        <v>18</v>
      </c>
      <c r="N63">
        <v>0</v>
      </c>
      <c r="O63" t="s">
        <v>118</v>
      </c>
      <c r="P63" t="s">
        <v>423</v>
      </c>
      <c r="Q63" t="s">
        <v>377</v>
      </c>
      <c r="R63" t="s">
        <v>424</v>
      </c>
    </row>
    <row r="64" spans="1:19" x14ac:dyDescent="0.2">
      <c r="A64" t="s">
        <v>119</v>
      </c>
      <c r="B64">
        <v>0</v>
      </c>
      <c r="C64" t="s">
        <v>270</v>
      </c>
      <c r="D64" t="s">
        <v>25</v>
      </c>
      <c r="E64" t="s">
        <v>7</v>
      </c>
      <c r="G64" t="s">
        <v>18</v>
      </c>
      <c r="N64">
        <v>75833291.071385905</v>
      </c>
      <c r="O64" t="s">
        <v>122</v>
      </c>
      <c r="P64" t="s">
        <v>423</v>
      </c>
      <c r="Q64" t="s">
        <v>377</v>
      </c>
      <c r="R64" t="s">
        <v>424</v>
      </c>
    </row>
    <row r="65" spans="1:18" x14ac:dyDescent="0.2">
      <c r="A65" t="s">
        <v>124</v>
      </c>
      <c r="B65">
        <v>0</v>
      </c>
      <c r="C65" t="s">
        <v>270</v>
      </c>
      <c r="D65" t="s">
        <v>25</v>
      </c>
      <c r="E65" t="s">
        <v>7</v>
      </c>
      <c r="G65" t="s">
        <v>18</v>
      </c>
      <c r="N65">
        <v>0</v>
      </c>
      <c r="O65" t="s">
        <v>126</v>
      </c>
      <c r="P65" t="s">
        <v>423</v>
      </c>
      <c r="Q65" t="s">
        <v>377</v>
      </c>
      <c r="R65" t="s">
        <v>424</v>
      </c>
    </row>
    <row r="66" spans="1:18" x14ac:dyDescent="0.2">
      <c r="A66" t="s">
        <v>24</v>
      </c>
      <c r="B66">
        <v>0</v>
      </c>
      <c r="C66" t="s">
        <v>270</v>
      </c>
      <c r="D66" t="s">
        <v>25</v>
      </c>
      <c r="E66" t="s">
        <v>7</v>
      </c>
      <c r="G66" t="s">
        <v>18</v>
      </c>
      <c r="N66">
        <v>0</v>
      </c>
      <c r="O66" t="s">
        <v>26</v>
      </c>
      <c r="P66" t="s">
        <v>423</v>
      </c>
      <c r="Q66" t="s">
        <v>377</v>
      </c>
      <c r="R66" t="s">
        <v>424</v>
      </c>
    </row>
    <row r="67" spans="1:18" x14ac:dyDescent="0.2">
      <c r="A67" t="s">
        <v>127</v>
      </c>
      <c r="B67">
        <v>0</v>
      </c>
      <c r="C67" t="s">
        <v>270</v>
      </c>
      <c r="D67" t="s">
        <v>25</v>
      </c>
      <c r="E67" t="s">
        <v>7</v>
      </c>
      <c r="G67" t="s">
        <v>18</v>
      </c>
      <c r="N67">
        <v>0</v>
      </c>
      <c r="O67" t="s">
        <v>128</v>
      </c>
      <c r="P67" t="s">
        <v>423</v>
      </c>
      <c r="Q67" t="s">
        <v>377</v>
      </c>
      <c r="R67" t="s">
        <v>424</v>
      </c>
    </row>
    <row r="68" spans="1:18" x14ac:dyDescent="0.2">
      <c r="A68" t="s">
        <v>57</v>
      </c>
      <c r="B68">
        <v>0</v>
      </c>
      <c r="C68" t="s">
        <v>270</v>
      </c>
      <c r="D68" t="s">
        <v>4</v>
      </c>
      <c r="E68" t="s">
        <v>7</v>
      </c>
      <c r="G68" t="s">
        <v>18</v>
      </c>
      <c r="N68">
        <v>0</v>
      </c>
      <c r="O68" t="s">
        <v>58</v>
      </c>
      <c r="P68" t="s">
        <v>423</v>
      </c>
      <c r="Q68" t="s">
        <v>377</v>
      </c>
      <c r="R68" t="s">
        <v>424</v>
      </c>
    </row>
    <row r="69" spans="1:18" x14ac:dyDescent="0.2">
      <c r="A69" s="25" t="s">
        <v>21</v>
      </c>
      <c r="B69">
        <v>0.51626303694537745</v>
      </c>
      <c r="C69" t="s">
        <v>270</v>
      </c>
      <c r="D69" t="s">
        <v>4</v>
      </c>
      <c r="E69" t="s">
        <v>22</v>
      </c>
      <c r="G69" t="s">
        <v>18</v>
      </c>
      <c r="H69" t="s">
        <v>141</v>
      </c>
      <c r="L69" s="25" t="s">
        <v>332</v>
      </c>
      <c r="O69" t="s">
        <v>23</v>
      </c>
    </row>
    <row r="70" spans="1:18" x14ac:dyDescent="0.2">
      <c r="A70" s="25" t="s">
        <v>47</v>
      </c>
      <c r="B70">
        <v>7.0235239526250668E-3</v>
      </c>
      <c r="C70" t="s">
        <v>270</v>
      </c>
      <c r="D70" t="s">
        <v>4</v>
      </c>
      <c r="E70" t="s">
        <v>48</v>
      </c>
      <c r="G70" t="s">
        <v>18</v>
      </c>
      <c r="H70" t="s">
        <v>142</v>
      </c>
      <c r="L70" s="25" t="s">
        <v>333</v>
      </c>
      <c r="O70" t="s">
        <v>49</v>
      </c>
    </row>
    <row r="71" spans="1:18" x14ac:dyDescent="0.2">
      <c r="A71" t="s">
        <v>380</v>
      </c>
      <c r="B71">
        <v>1</v>
      </c>
      <c r="C71" t="s">
        <v>311</v>
      </c>
      <c r="D71" t="s">
        <v>4</v>
      </c>
      <c r="E71" t="s">
        <v>7</v>
      </c>
      <c r="G71" t="s">
        <v>18</v>
      </c>
      <c r="L71" s="25" t="s">
        <v>324</v>
      </c>
      <c r="O71" t="s">
        <v>380</v>
      </c>
    </row>
    <row r="73" spans="1:18" ht="16" x14ac:dyDescent="0.2">
      <c r="A73" s="50" t="s">
        <v>1</v>
      </c>
      <c r="B73" s="33" t="s">
        <v>421</v>
      </c>
    </row>
    <row r="74" spans="1:18" x14ac:dyDescent="0.2">
      <c r="A74" t="s">
        <v>15</v>
      </c>
      <c r="B74" s="25" t="s">
        <v>425</v>
      </c>
    </row>
    <row r="75" spans="1:18" x14ac:dyDescent="0.2">
      <c r="A75" t="s">
        <v>3</v>
      </c>
      <c r="B75" t="s">
        <v>4</v>
      </c>
    </row>
    <row r="76" spans="1:18" x14ac:dyDescent="0.2">
      <c r="A76" s="22" t="s">
        <v>8</v>
      </c>
      <c r="B76" s="22" t="s">
        <v>382</v>
      </c>
      <c r="C76" s="21"/>
      <c r="D76" s="21"/>
      <c r="E76" s="21"/>
      <c r="F76" s="21"/>
      <c r="G76" s="21"/>
      <c r="H76" s="21"/>
    </row>
    <row r="77" spans="1:18" x14ac:dyDescent="0.2">
      <c r="A77" t="s">
        <v>2</v>
      </c>
      <c r="B77">
        <v>1</v>
      </c>
    </row>
    <row r="78" spans="1:18" x14ac:dyDescent="0.2">
      <c r="A78" t="s">
        <v>5</v>
      </c>
      <c r="B78" t="s">
        <v>379</v>
      </c>
    </row>
    <row r="79" spans="1:18" x14ac:dyDescent="0.2">
      <c r="A79" t="s">
        <v>6</v>
      </c>
      <c r="B79" t="s">
        <v>7</v>
      </c>
    </row>
    <row r="80" spans="1:18" ht="16" x14ac:dyDescent="0.2">
      <c r="A80" s="50" t="s">
        <v>9</v>
      </c>
    </row>
    <row r="81" spans="1:19" x14ac:dyDescent="0.2">
      <c r="A81" s="20" t="s">
        <v>10</v>
      </c>
      <c r="B81" s="20" t="s">
        <v>11</v>
      </c>
      <c r="C81" s="20" t="s">
        <v>12</v>
      </c>
      <c r="D81" s="20" t="s">
        <v>3</v>
      </c>
      <c r="E81" s="20" t="s">
        <v>6</v>
      </c>
      <c r="F81" s="20" t="s">
        <v>13</v>
      </c>
      <c r="G81" s="20" t="s">
        <v>14</v>
      </c>
      <c r="H81" s="20" t="s">
        <v>62</v>
      </c>
      <c r="I81" s="20" t="s">
        <v>63</v>
      </c>
      <c r="J81" s="20" t="s">
        <v>64</v>
      </c>
      <c r="K81" s="20" t="s">
        <v>65</v>
      </c>
      <c r="L81" s="20" t="s">
        <v>15</v>
      </c>
      <c r="M81" s="20" t="s">
        <v>66</v>
      </c>
      <c r="N81" s="20" t="s">
        <v>67</v>
      </c>
      <c r="O81" s="20" t="s">
        <v>5</v>
      </c>
      <c r="P81" s="20" t="s">
        <v>385</v>
      </c>
      <c r="Q81" s="20" t="s">
        <v>386</v>
      </c>
      <c r="R81" s="20" t="s">
        <v>387</v>
      </c>
      <c r="S81" s="20" t="s">
        <v>477</v>
      </c>
    </row>
    <row r="82" spans="1:19" x14ac:dyDescent="0.2">
      <c r="A82" t="s">
        <v>68</v>
      </c>
      <c r="B82">
        <v>0</v>
      </c>
      <c r="C82" t="s">
        <v>39</v>
      </c>
      <c r="E82" t="s">
        <v>7</v>
      </c>
      <c r="F82" t="s">
        <v>40</v>
      </c>
      <c r="G82" t="s">
        <v>41</v>
      </c>
      <c r="L82" t="s">
        <v>69</v>
      </c>
      <c r="M82" t="s">
        <v>70</v>
      </c>
      <c r="N82">
        <v>0</v>
      </c>
      <c r="P82" t="s">
        <v>423</v>
      </c>
      <c r="Q82" t="s">
        <v>377</v>
      </c>
      <c r="R82" t="s">
        <v>424</v>
      </c>
    </row>
    <row r="83" spans="1:19" x14ac:dyDescent="0.2">
      <c r="A83" t="s">
        <v>71</v>
      </c>
      <c r="B83">
        <v>0</v>
      </c>
      <c r="C83" t="s">
        <v>39</v>
      </c>
      <c r="E83" t="s">
        <v>7</v>
      </c>
      <c r="F83" t="s">
        <v>40</v>
      </c>
      <c r="G83" t="s">
        <v>41</v>
      </c>
      <c r="L83" t="s">
        <v>69</v>
      </c>
      <c r="M83" t="s">
        <v>70</v>
      </c>
      <c r="N83">
        <v>0</v>
      </c>
      <c r="P83" t="s">
        <v>423</v>
      </c>
      <c r="Q83" t="s">
        <v>377</v>
      </c>
      <c r="R83" t="s">
        <v>424</v>
      </c>
    </row>
    <row r="84" spans="1:19" x14ac:dyDescent="0.2">
      <c r="A84" t="s">
        <v>72</v>
      </c>
      <c r="B84">
        <v>0</v>
      </c>
      <c r="C84" t="s">
        <v>39</v>
      </c>
      <c r="E84" t="s">
        <v>7</v>
      </c>
      <c r="F84" t="s">
        <v>40</v>
      </c>
      <c r="G84" t="s">
        <v>41</v>
      </c>
      <c r="L84" t="s">
        <v>69</v>
      </c>
      <c r="M84" t="s">
        <v>70</v>
      </c>
      <c r="N84">
        <v>0</v>
      </c>
      <c r="P84" t="s">
        <v>423</v>
      </c>
      <c r="Q84" t="s">
        <v>377</v>
      </c>
      <c r="R84" t="s">
        <v>424</v>
      </c>
    </row>
    <row r="85" spans="1:19" x14ac:dyDescent="0.2">
      <c r="A85" t="s">
        <v>38</v>
      </c>
      <c r="B85">
        <v>0</v>
      </c>
      <c r="C85" t="s">
        <v>39</v>
      </c>
      <c r="E85" t="s">
        <v>7</v>
      </c>
      <c r="F85" t="s">
        <v>40</v>
      </c>
      <c r="G85" t="s">
        <v>41</v>
      </c>
      <c r="L85" t="s">
        <v>74</v>
      </c>
      <c r="M85" t="s">
        <v>75</v>
      </c>
      <c r="N85">
        <v>0</v>
      </c>
      <c r="P85" t="s">
        <v>423</v>
      </c>
      <c r="Q85" t="s">
        <v>377</v>
      </c>
      <c r="R85" t="s">
        <v>424</v>
      </c>
    </row>
    <row r="86" spans="1:19" x14ac:dyDescent="0.2">
      <c r="A86" t="s">
        <v>42</v>
      </c>
      <c r="B86">
        <v>0</v>
      </c>
      <c r="C86" t="s">
        <v>39</v>
      </c>
      <c r="E86" t="s">
        <v>7</v>
      </c>
      <c r="F86" t="s">
        <v>40</v>
      </c>
      <c r="G86" t="s">
        <v>41</v>
      </c>
      <c r="L86" t="s">
        <v>69</v>
      </c>
      <c r="M86" t="s">
        <v>70</v>
      </c>
      <c r="N86">
        <v>0</v>
      </c>
      <c r="P86" t="s">
        <v>423</v>
      </c>
      <c r="Q86" t="s">
        <v>377</v>
      </c>
      <c r="R86" t="s">
        <v>424</v>
      </c>
    </row>
    <row r="87" spans="1:19" x14ac:dyDescent="0.2">
      <c r="A87" t="s">
        <v>77</v>
      </c>
      <c r="B87">
        <v>0</v>
      </c>
      <c r="C87" t="s">
        <v>39</v>
      </c>
      <c r="E87" t="s">
        <v>7</v>
      </c>
      <c r="F87" t="s">
        <v>40</v>
      </c>
      <c r="G87" t="s">
        <v>41</v>
      </c>
      <c r="L87" t="s">
        <v>69</v>
      </c>
      <c r="M87" t="s">
        <v>70</v>
      </c>
      <c r="N87">
        <v>0</v>
      </c>
      <c r="P87" t="s">
        <v>423</v>
      </c>
      <c r="Q87" t="s">
        <v>377</v>
      </c>
      <c r="R87" t="s">
        <v>424</v>
      </c>
    </row>
    <row r="88" spans="1:19" x14ac:dyDescent="0.2">
      <c r="A88" t="s">
        <v>476</v>
      </c>
      <c r="B88">
        <v>0</v>
      </c>
      <c r="C88" t="s">
        <v>39</v>
      </c>
      <c r="E88" t="s">
        <v>7</v>
      </c>
      <c r="F88" t="s">
        <v>40</v>
      </c>
      <c r="G88" t="s">
        <v>41</v>
      </c>
      <c r="L88" t="s">
        <v>69</v>
      </c>
      <c r="M88" t="s">
        <v>70</v>
      </c>
      <c r="N88">
        <v>0</v>
      </c>
      <c r="P88" t="s">
        <v>423</v>
      </c>
      <c r="Q88" t="s">
        <v>377</v>
      </c>
      <c r="R88" t="s">
        <v>424</v>
      </c>
    </row>
    <row r="89" spans="1:19" x14ac:dyDescent="0.2">
      <c r="A89" t="s">
        <v>80</v>
      </c>
      <c r="B89">
        <v>0</v>
      </c>
      <c r="C89" t="s">
        <v>39</v>
      </c>
      <c r="E89" t="s">
        <v>7</v>
      </c>
      <c r="F89" t="s">
        <v>40</v>
      </c>
      <c r="G89" t="s">
        <v>41</v>
      </c>
      <c r="L89" t="s">
        <v>69</v>
      </c>
      <c r="M89" t="s">
        <v>70</v>
      </c>
      <c r="N89">
        <v>0</v>
      </c>
      <c r="P89" t="s">
        <v>423</v>
      </c>
      <c r="Q89" t="s">
        <v>377</v>
      </c>
      <c r="R89" t="s">
        <v>424</v>
      </c>
    </row>
    <row r="90" spans="1:19" x14ac:dyDescent="0.2">
      <c r="A90" t="s">
        <v>82</v>
      </c>
      <c r="B90">
        <v>0</v>
      </c>
      <c r="C90" t="s">
        <v>39</v>
      </c>
      <c r="E90" t="s">
        <v>7</v>
      </c>
      <c r="F90" t="s">
        <v>40</v>
      </c>
      <c r="G90" t="s">
        <v>41</v>
      </c>
      <c r="L90" t="s">
        <v>112</v>
      </c>
      <c r="M90" t="s">
        <v>70</v>
      </c>
      <c r="N90">
        <v>0</v>
      </c>
      <c r="P90" t="s">
        <v>423</v>
      </c>
      <c r="Q90" t="s">
        <v>377</v>
      </c>
      <c r="R90" t="s">
        <v>424</v>
      </c>
    </row>
    <row r="91" spans="1:19" x14ac:dyDescent="0.2">
      <c r="A91" t="s">
        <v>83</v>
      </c>
      <c r="B91">
        <v>0</v>
      </c>
      <c r="C91" t="s">
        <v>39</v>
      </c>
      <c r="E91" t="s">
        <v>7</v>
      </c>
      <c r="F91" t="s">
        <v>40</v>
      </c>
      <c r="G91" t="s">
        <v>41</v>
      </c>
      <c r="L91" t="s">
        <v>69</v>
      </c>
      <c r="M91" t="s">
        <v>70</v>
      </c>
      <c r="N91">
        <v>0</v>
      </c>
      <c r="P91" t="s">
        <v>423</v>
      </c>
      <c r="Q91" t="s">
        <v>377</v>
      </c>
      <c r="R91" t="s">
        <v>424</v>
      </c>
    </row>
    <row r="92" spans="1:19" x14ac:dyDescent="0.2">
      <c r="A92" t="s">
        <v>84</v>
      </c>
      <c r="B92">
        <v>0</v>
      </c>
      <c r="C92" t="s">
        <v>39</v>
      </c>
      <c r="E92" t="s">
        <v>7</v>
      </c>
      <c r="F92" t="s">
        <v>40</v>
      </c>
      <c r="G92" t="s">
        <v>41</v>
      </c>
      <c r="L92" t="s">
        <v>69</v>
      </c>
      <c r="M92" t="s">
        <v>70</v>
      </c>
      <c r="N92">
        <v>0</v>
      </c>
      <c r="P92" t="s">
        <v>423</v>
      </c>
      <c r="Q92" t="s">
        <v>377</v>
      </c>
      <c r="R92" t="s">
        <v>424</v>
      </c>
    </row>
    <row r="93" spans="1:19" x14ac:dyDescent="0.2">
      <c r="A93" t="s">
        <v>85</v>
      </c>
      <c r="B93">
        <v>0</v>
      </c>
      <c r="C93" t="s">
        <v>39</v>
      </c>
      <c r="E93" t="s">
        <v>7</v>
      </c>
      <c r="F93" t="s">
        <v>40</v>
      </c>
      <c r="G93" t="s">
        <v>41</v>
      </c>
      <c r="L93" t="s">
        <v>69</v>
      </c>
      <c r="M93" t="s">
        <v>70</v>
      </c>
      <c r="N93">
        <v>0</v>
      </c>
      <c r="P93" t="s">
        <v>423</v>
      </c>
      <c r="Q93" t="s">
        <v>377</v>
      </c>
      <c r="R93" t="s">
        <v>424</v>
      </c>
    </row>
    <row r="94" spans="1:19" x14ac:dyDescent="0.2">
      <c r="A94" t="s">
        <v>87</v>
      </c>
      <c r="B94">
        <v>0</v>
      </c>
      <c r="C94" t="s">
        <v>39</v>
      </c>
      <c r="E94" t="s">
        <v>7</v>
      </c>
      <c r="F94" t="s">
        <v>40</v>
      </c>
      <c r="G94" t="s">
        <v>41</v>
      </c>
      <c r="L94" t="s">
        <v>69</v>
      </c>
      <c r="M94" t="s">
        <v>70</v>
      </c>
      <c r="N94">
        <v>0</v>
      </c>
      <c r="P94" t="s">
        <v>423</v>
      </c>
      <c r="Q94" t="s">
        <v>377</v>
      </c>
      <c r="R94" t="s">
        <v>424</v>
      </c>
    </row>
    <row r="95" spans="1:19" x14ac:dyDescent="0.2">
      <c r="A95" t="s">
        <v>88</v>
      </c>
      <c r="B95">
        <v>0</v>
      </c>
      <c r="C95" t="s">
        <v>39</v>
      </c>
      <c r="E95" t="s">
        <v>7</v>
      </c>
      <c r="F95" t="s">
        <v>40</v>
      </c>
      <c r="G95" t="s">
        <v>41</v>
      </c>
      <c r="L95" t="s">
        <v>69</v>
      </c>
      <c r="M95" t="s">
        <v>70</v>
      </c>
      <c r="N95">
        <v>0</v>
      </c>
      <c r="P95" t="s">
        <v>423</v>
      </c>
      <c r="Q95" t="s">
        <v>377</v>
      </c>
      <c r="R95" t="s">
        <v>424</v>
      </c>
    </row>
    <row r="96" spans="1:19" x14ac:dyDescent="0.2">
      <c r="A96" t="s">
        <v>44</v>
      </c>
      <c r="B96">
        <v>0</v>
      </c>
      <c r="C96" t="s">
        <v>39</v>
      </c>
      <c r="E96" t="s">
        <v>7</v>
      </c>
      <c r="F96" t="s">
        <v>40</v>
      </c>
      <c r="G96" t="s">
        <v>41</v>
      </c>
      <c r="L96" t="s">
        <v>69</v>
      </c>
      <c r="M96" t="s">
        <v>70</v>
      </c>
      <c r="N96">
        <v>0</v>
      </c>
      <c r="P96" t="s">
        <v>423</v>
      </c>
      <c r="Q96" t="s">
        <v>377</v>
      </c>
      <c r="R96" t="s">
        <v>424</v>
      </c>
    </row>
    <row r="97" spans="1:18" x14ac:dyDescent="0.2">
      <c r="A97" t="s">
        <v>91</v>
      </c>
      <c r="B97">
        <v>0</v>
      </c>
      <c r="C97" t="s">
        <v>39</v>
      </c>
      <c r="E97" t="s">
        <v>7</v>
      </c>
      <c r="F97" t="s">
        <v>40</v>
      </c>
      <c r="G97" t="s">
        <v>41</v>
      </c>
      <c r="L97" t="s">
        <v>69</v>
      </c>
      <c r="M97" t="s">
        <v>70</v>
      </c>
      <c r="N97">
        <v>0</v>
      </c>
      <c r="P97" t="s">
        <v>423</v>
      </c>
      <c r="Q97" t="s">
        <v>377</v>
      </c>
      <c r="R97" t="s">
        <v>424</v>
      </c>
    </row>
    <row r="98" spans="1:18" x14ac:dyDescent="0.2">
      <c r="A98" t="s">
        <v>92</v>
      </c>
      <c r="B98">
        <v>0</v>
      </c>
      <c r="C98" t="s">
        <v>39</v>
      </c>
      <c r="E98" t="s">
        <v>7</v>
      </c>
      <c r="F98" t="s">
        <v>40</v>
      </c>
      <c r="G98" t="s">
        <v>41</v>
      </c>
      <c r="L98" t="s">
        <v>93</v>
      </c>
      <c r="M98" t="s">
        <v>70</v>
      </c>
      <c r="N98">
        <v>0</v>
      </c>
      <c r="P98" t="s">
        <v>423</v>
      </c>
      <c r="Q98" t="s">
        <v>377</v>
      </c>
      <c r="R98" t="s">
        <v>424</v>
      </c>
    </row>
    <row r="99" spans="1:18" x14ac:dyDescent="0.2">
      <c r="A99" t="s">
        <v>94</v>
      </c>
      <c r="B99">
        <v>0</v>
      </c>
      <c r="C99" t="s">
        <v>39</v>
      </c>
      <c r="E99" t="s">
        <v>7</v>
      </c>
      <c r="F99" t="s">
        <v>40</v>
      </c>
      <c r="G99" t="s">
        <v>41</v>
      </c>
      <c r="L99" t="s">
        <v>95</v>
      </c>
      <c r="M99" t="s">
        <v>70</v>
      </c>
      <c r="N99">
        <v>0</v>
      </c>
      <c r="P99" t="s">
        <v>423</v>
      </c>
      <c r="Q99" t="s">
        <v>377</v>
      </c>
      <c r="R99" t="s">
        <v>424</v>
      </c>
    </row>
    <row r="100" spans="1:18" x14ac:dyDescent="0.2">
      <c r="A100" t="s">
        <v>96</v>
      </c>
      <c r="B100">
        <v>0</v>
      </c>
      <c r="C100" t="s">
        <v>39</v>
      </c>
      <c r="E100" t="s">
        <v>7</v>
      </c>
      <c r="F100" t="s">
        <v>40</v>
      </c>
      <c r="G100" t="s">
        <v>41</v>
      </c>
      <c r="L100" t="s">
        <v>93</v>
      </c>
      <c r="M100" t="s">
        <v>70</v>
      </c>
      <c r="N100">
        <v>0</v>
      </c>
      <c r="P100" t="s">
        <v>423</v>
      </c>
      <c r="Q100" t="s">
        <v>377</v>
      </c>
      <c r="R100" t="s">
        <v>424</v>
      </c>
    </row>
    <row r="101" spans="1:18" x14ac:dyDescent="0.2">
      <c r="A101" t="s">
        <v>97</v>
      </c>
      <c r="B101">
        <v>0</v>
      </c>
      <c r="C101" t="s">
        <v>39</v>
      </c>
      <c r="E101" t="s">
        <v>7</v>
      </c>
      <c r="F101" t="s">
        <v>40</v>
      </c>
      <c r="G101" t="s">
        <v>41</v>
      </c>
      <c r="L101" t="s">
        <v>69</v>
      </c>
      <c r="M101" t="s">
        <v>70</v>
      </c>
      <c r="N101">
        <v>0</v>
      </c>
      <c r="P101" t="s">
        <v>423</v>
      </c>
      <c r="Q101" t="s">
        <v>377</v>
      </c>
      <c r="R101" t="s">
        <v>424</v>
      </c>
    </row>
    <row r="102" spans="1:18" x14ac:dyDescent="0.2">
      <c r="A102" t="s">
        <v>43</v>
      </c>
      <c r="B102">
        <v>0</v>
      </c>
      <c r="C102" t="s">
        <v>39</v>
      </c>
      <c r="E102" t="s">
        <v>7</v>
      </c>
      <c r="F102" t="s">
        <v>40</v>
      </c>
      <c r="G102" t="s">
        <v>41</v>
      </c>
      <c r="L102" t="s">
        <v>69</v>
      </c>
      <c r="M102" t="s">
        <v>70</v>
      </c>
      <c r="N102">
        <v>0</v>
      </c>
      <c r="P102" t="s">
        <v>423</v>
      </c>
      <c r="Q102" t="s">
        <v>377</v>
      </c>
      <c r="R102" t="s">
        <v>424</v>
      </c>
    </row>
    <row r="103" spans="1:18" x14ac:dyDescent="0.2">
      <c r="A103" t="s">
        <v>99</v>
      </c>
      <c r="B103">
        <v>0</v>
      </c>
      <c r="C103" t="s">
        <v>39</v>
      </c>
      <c r="E103" t="s">
        <v>48</v>
      </c>
      <c r="F103" t="s">
        <v>40</v>
      </c>
      <c r="G103" t="s">
        <v>41</v>
      </c>
      <c r="L103" t="s">
        <v>112</v>
      </c>
      <c r="M103" t="s">
        <v>102</v>
      </c>
      <c r="N103">
        <v>0</v>
      </c>
      <c r="P103" t="s">
        <v>423</v>
      </c>
      <c r="Q103" t="s">
        <v>377</v>
      </c>
      <c r="R103" t="s">
        <v>424</v>
      </c>
    </row>
    <row r="104" spans="1:18" x14ac:dyDescent="0.2">
      <c r="A104" t="s">
        <v>99</v>
      </c>
      <c r="B104">
        <v>0</v>
      </c>
      <c r="C104" t="s">
        <v>39</v>
      </c>
      <c r="E104" t="s">
        <v>48</v>
      </c>
      <c r="F104" t="s">
        <v>100</v>
      </c>
      <c r="G104" t="s">
        <v>41</v>
      </c>
      <c r="L104" t="s">
        <v>112</v>
      </c>
      <c r="M104" t="s">
        <v>102</v>
      </c>
      <c r="N104">
        <v>0</v>
      </c>
      <c r="P104" t="s">
        <v>423</v>
      </c>
      <c r="Q104" t="s">
        <v>377</v>
      </c>
      <c r="R104" t="s">
        <v>424</v>
      </c>
    </row>
    <row r="105" spans="1:18" x14ac:dyDescent="0.2">
      <c r="A105" t="s">
        <v>103</v>
      </c>
      <c r="B105">
        <v>0</v>
      </c>
      <c r="C105" t="s">
        <v>39</v>
      </c>
      <c r="E105" t="s">
        <v>48</v>
      </c>
      <c r="F105" t="s">
        <v>104</v>
      </c>
      <c r="G105" t="s">
        <v>41</v>
      </c>
      <c r="L105" t="s">
        <v>69</v>
      </c>
      <c r="M105" t="s">
        <v>105</v>
      </c>
      <c r="N105">
        <v>0</v>
      </c>
      <c r="P105" t="s">
        <v>423</v>
      </c>
      <c r="Q105" t="s">
        <v>377</v>
      </c>
      <c r="R105" t="s">
        <v>424</v>
      </c>
    </row>
    <row r="106" spans="1:18" x14ac:dyDescent="0.2">
      <c r="A106" t="s">
        <v>106</v>
      </c>
      <c r="B106">
        <v>0</v>
      </c>
      <c r="C106" t="s">
        <v>39</v>
      </c>
      <c r="E106" t="s">
        <v>7</v>
      </c>
      <c r="F106" t="s">
        <v>40</v>
      </c>
      <c r="G106" t="s">
        <v>41</v>
      </c>
      <c r="L106" t="s">
        <v>69</v>
      </c>
      <c r="M106" t="s">
        <v>70</v>
      </c>
      <c r="N106">
        <v>0</v>
      </c>
      <c r="P106" t="s">
        <v>423</v>
      </c>
      <c r="Q106" t="s">
        <v>377</v>
      </c>
      <c r="R106" t="s">
        <v>424</v>
      </c>
    </row>
    <row r="107" spans="1:18" x14ac:dyDescent="0.2">
      <c r="A107" t="str">
        <f>B73</f>
        <v>steel production, natural gas-based direct reduction iron-electric arc furnace, unalloyed</v>
      </c>
      <c r="B107">
        <v>1</v>
      </c>
      <c r="C107" s="22" t="s">
        <v>311</v>
      </c>
      <c r="D107" t="s">
        <v>4</v>
      </c>
      <c r="E107" t="s">
        <v>7</v>
      </c>
      <c r="G107" t="s">
        <v>16</v>
      </c>
      <c r="I107">
        <v>0</v>
      </c>
      <c r="J107">
        <v>1</v>
      </c>
      <c r="L107" t="s">
        <v>313</v>
      </c>
      <c r="N107">
        <v>11181008749.41</v>
      </c>
      <c r="O107" t="str">
        <f>B78</f>
        <v>steel, unalloyed</v>
      </c>
    </row>
    <row r="108" spans="1:18" x14ac:dyDescent="0.2">
      <c r="A108" s="24" t="s">
        <v>472</v>
      </c>
      <c r="B108">
        <v>1.0619924907194629</v>
      </c>
      <c r="C108" s="22" t="s">
        <v>311</v>
      </c>
      <c r="D108" t="s">
        <v>4</v>
      </c>
      <c r="E108" t="s">
        <v>7</v>
      </c>
      <c r="G108" t="s">
        <v>18</v>
      </c>
      <c r="H108" t="s">
        <v>133</v>
      </c>
      <c r="L108" s="51" t="s">
        <v>326</v>
      </c>
      <c r="O108" s="22" t="s">
        <v>419</v>
      </c>
    </row>
    <row r="109" spans="1:18" x14ac:dyDescent="0.2">
      <c r="A109" t="s">
        <v>107</v>
      </c>
      <c r="B109">
        <v>0</v>
      </c>
      <c r="C109" t="s">
        <v>270</v>
      </c>
      <c r="D109" t="s">
        <v>4</v>
      </c>
      <c r="E109" t="s">
        <v>7</v>
      </c>
      <c r="G109" t="s">
        <v>18</v>
      </c>
      <c r="L109" t="s">
        <v>69</v>
      </c>
      <c r="M109" t="s">
        <v>70</v>
      </c>
      <c r="N109">
        <v>0</v>
      </c>
      <c r="O109" t="s">
        <v>108</v>
      </c>
      <c r="P109" t="s">
        <v>423</v>
      </c>
      <c r="Q109" t="s">
        <v>377</v>
      </c>
      <c r="R109" t="s">
        <v>424</v>
      </c>
    </row>
    <row r="110" spans="1:18" x14ac:dyDescent="0.2">
      <c r="A110" t="s">
        <v>109</v>
      </c>
      <c r="B110">
        <v>0</v>
      </c>
      <c r="C110" t="s">
        <v>270</v>
      </c>
      <c r="D110" t="s">
        <v>54</v>
      </c>
      <c r="E110" t="s">
        <v>7</v>
      </c>
      <c r="G110" t="s">
        <v>18</v>
      </c>
      <c r="L110" t="s">
        <v>315</v>
      </c>
      <c r="M110" t="s">
        <v>110</v>
      </c>
      <c r="N110">
        <v>0</v>
      </c>
      <c r="O110" t="s">
        <v>111</v>
      </c>
      <c r="P110" t="s">
        <v>423</v>
      </c>
      <c r="Q110" t="s">
        <v>377</v>
      </c>
      <c r="R110" t="s">
        <v>424</v>
      </c>
    </row>
    <row r="111" spans="1:18" x14ac:dyDescent="0.2">
      <c r="A111" t="s">
        <v>17</v>
      </c>
      <c r="B111">
        <v>0</v>
      </c>
      <c r="C111" t="s">
        <v>270</v>
      </c>
      <c r="D111" t="s">
        <v>4</v>
      </c>
      <c r="E111" t="s">
        <v>6</v>
      </c>
      <c r="G111" t="s">
        <v>18</v>
      </c>
      <c r="L111" t="s">
        <v>112</v>
      </c>
      <c r="M111" t="s">
        <v>75</v>
      </c>
      <c r="N111">
        <v>0</v>
      </c>
      <c r="O111" t="s">
        <v>19</v>
      </c>
      <c r="P111" t="s">
        <v>423</v>
      </c>
      <c r="Q111" t="s">
        <v>377</v>
      </c>
      <c r="R111" t="s">
        <v>424</v>
      </c>
    </row>
    <row r="112" spans="1:18" x14ac:dyDescent="0.2">
      <c r="A112" t="s">
        <v>34</v>
      </c>
      <c r="B112">
        <v>0</v>
      </c>
      <c r="C112" t="s">
        <v>270</v>
      </c>
      <c r="D112" s="21" t="s">
        <v>54</v>
      </c>
      <c r="E112" t="s">
        <v>7</v>
      </c>
      <c r="G112" t="s">
        <v>18</v>
      </c>
      <c r="L112" t="s">
        <v>316</v>
      </c>
      <c r="M112" t="s">
        <v>113</v>
      </c>
      <c r="N112">
        <v>213863626.753465</v>
      </c>
      <c r="O112" t="s">
        <v>35</v>
      </c>
      <c r="P112" t="s">
        <v>423</v>
      </c>
      <c r="Q112" t="s">
        <v>377</v>
      </c>
      <c r="R112" t="s">
        <v>424</v>
      </c>
    </row>
    <row r="113" spans="1:19" x14ac:dyDescent="0.2">
      <c r="A113" s="25" t="s">
        <v>36</v>
      </c>
      <c r="B113">
        <v>-0.15498216369100229</v>
      </c>
      <c r="C113" t="s">
        <v>270</v>
      </c>
      <c r="D113" s="21" t="s">
        <v>54</v>
      </c>
      <c r="E113" t="s">
        <v>7</v>
      </c>
      <c r="G113" t="s">
        <v>18</v>
      </c>
      <c r="H113" t="s">
        <v>134</v>
      </c>
      <c r="I113">
        <v>2</v>
      </c>
      <c r="J113">
        <v>-1.9250668869368319</v>
      </c>
      <c r="K113">
        <v>6.6520673478250358E-2</v>
      </c>
      <c r="L113" s="25" t="s">
        <v>328</v>
      </c>
      <c r="M113" t="s">
        <v>113</v>
      </c>
      <c r="N113">
        <v>1630929022.2414401</v>
      </c>
      <c r="O113" s="25" t="s">
        <v>37</v>
      </c>
      <c r="S113" t="b">
        <v>1</v>
      </c>
    </row>
    <row r="114" spans="1:19" x14ac:dyDescent="0.2">
      <c r="A114" t="s">
        <v>135</v>
      </c>
      <c r="B114">
        <v>6.0000000000000001E-3</v>
      </c>
      <c r="C114" t="s">
        <v>270</v>
      </c>
      <c r="D114" t="s">
        <v>4</v>
      </c>
      <c r="E114" t="s">
        <v>7</v>
      </c>
      <c r="G114" t="s">
        <v>18</v>
      </c>
      <c r="H114" t="s">
        <v>136</v>
      </c>
      <c r="I114">
        <v>2</v>
      </c>
      <c r="J114">
        <v>-4.575156412890883</v>
      </c>
      <c r="K114">
        <v>3.605551275463989E-2</v>
      </c>
      <c r="L114" t="s">
        <v>329</v>
      </c>
      <c r="M114" t="s">
        <v>137</v>
      </c>
      <c r="N114">
        <v>0</v>
      </c>
      <c r="O114" t="s">
        <v>138</v>
      </c>
    </row>
    <row r="115" spans="1:19" x14ac:dyDescent="0.2">
      <c r="A115" t="s">
        <v>116</v>
      </c>
      <c r="B115">
        <v>0</v>
      </c>
      <c r="C115" t="s">
        <v>270</v>
      </c>
      <c r="D115" t="s">
        <v>25</v>
      </c>
      <c r="E115" t="s">
        <v>7</v>
      </c>
      <c r="G115" t="s">
        <v>18</v>
      </c>
      <c r="L115" t="s">
        <v>69</v>
      </c>
      <c r="M115" t="s">
        <v>70</v>
      </c>
      <c r="N115">
        <v>0</v>
      </c>
      <c r="O115" t="s">
        <v>118</v>
      </c>
      <c r="P115" t="s">
        <v>423</v>
      </c>
      <c r="Q115" t="s">
        <v>377</v>
      </c>
      <c r="R115" t="s">
        <v>424</v>
      </c>
    </row>
    <row r="116" spans="1:19" x14ac:dyDescent="0.2">
      <c r="A116" t="s">
        <v>119</v>
      </c>
      <c r="B116">
        <v>0</v>
      </c>
      <c r="C116" t="s">
        <v>270</v>
      </c>
      <c r="D116" t="s">
        <v>25</v>
      </c>
      <c r="E116" t="s">
        <v>7</v>
      </c>
      <c r="G116" t="s">
        <v>18</v>
      </c>
      <c r="L116" t="s">
        <v>121</v>
      </c>
      <c r="M116" t="s">
        <v>113</v>
      </c>
      <c r="N116">
        <v>75833291.071385905</v>
      </c>
      <c r="O116" t="s">
        <v>122</v>
      </c>
      <c r="P116" t="s">
        <v>423</v>
      </c>
      <c r="Q116" t="s">
        <v>377</v>
      </c>
      <c r="R116" t="s">
        <v>424</v>
      </c>
    </row>
    <row r="117" spans="1:19" x14ac:dyDescent="0.2">
      <c r="A117" t="s">
        <v>124</v>
      </c>
      <c r="B117">
        <v>0</v>
      </c>
      <c r="C117" t="s">
        <v>270</v>
      </c>
      <c r="D117" t="s">
        <v>25</v>
      </c>
      <c r="E117" t="s">
        <v>7</v>
      </c>
      <c r="G117" t="s">
        <v>18</v>
      </c>
      <c r="L117" t="s">
        <v>330</v>
      </c>
      <c r="M117" t="s">
        <v>125</v>
      </c>
      <c r="N117">
        <v>0</v>
      </c>
      <c r="O117" t="s">
        <v>126</v>
      </c>
      <c r="P117" t="s">
        <v>423</v>
      </c>
      <c r="Q117" t="s">
        <v>377</v>
      </c>
      <c r="R117" t="s">
        <v>424</v>
      </c>
    </row>
    <row r="118" spans="1:19" x14ac:dyDescent="0.2">
      <c r="A118" t="s">
        <v>24</v>
      </c>
      <c r="B118">
        <v>0</v>
      </c>
      <c r="C118" t="s">
        <v>270</v>
      </c>
      <c r="D118" t="s">
        <v>25</v>
      </c>
      <c r="E118" t="s">
        <v>7</v>
      </c>
      <c r="G118" t="s">
        <v>18</v>
      </c>
      <c r="L118" t="s">
        <v>331</v>
      </c>
      <c r="M118" t="s">
        <v>70</v>
      </c>
      <c r="N118">
        <v>0</v>
      </c>
      <c r="O118" t="s">
        <v>26</v>
      </c>
      <c r="P118" t="s">
        <v>423</v>
      </c>
      <c r="Q118" t="s">
        <v>377</v>
      </c>
      <c r="R118" t="s">
        <v>424</v>
      </c>
    </row>
    <row r="119" spans="1:19" x14ac:dyDescent="0.2">
      <c r="A119" t="s">
        <v>127</v>
      </c>
      <c r="B119">
        <v>0</v>
      </c>
      <c r="C119" t="s">
        <v>270</v>
      </c>
      <c r="D119" t="s">
        <v>25</v>
      </c>
      <c r="E119" t="s">
        <v>7</v>
      </c>
      <c r="G119" t="s">
        <v>18</v>
      </c>
      <c r="L119" t="s">
        <v>69</v>
      </c>
      <c r="M119" t="s">
        <v>70</v>
      </c>
      <c r="N119">
        <v>0</v>
      </c>
      <c r="O119" t="s">
        <v>128</v>
      </c>
      <c r="P119" t="s">
        <v>423</v>
      </c>
      <c r="Q119" t="s">
        <v>377</v>
      </c>
      <c r="R119" t="s">
        <v>424</v>
      </c>
    </row>
    <row r="120" spans="1:19" x14ac:dyDescent="0.2">
      <c r="A120" t="s">
        <v>57</v>
      </c>
      <c r="B120">
        <v>0</v>
      </c>
      <c r="C120" t="s">
        <v>270</v>
      </c>
      <c r="D120" t="s">
        <v>4</v>
      </c>
      <c r="E120" t="s">
        <v>7</v>
      </c>
      <c r="G120" t="s">
        <v>18</v>
      </c>
      <c r="L120" t="s">
        <v>69</v>
      </c>
      <c r="M120" t="s">
        <v>70</v>
      </c>
      <c r="N120">
        <v>0</v>
      </c>
      <c r="O120" t="s">
        <v>58</v>
      </c>
      <c r="P120" t="s">
        <v>423</v>
      </c>
      <c r="Q120" t="s">
        <v>377</v>
      </c>
      <c r="R120" t="s">
        <v>424</v>
      </c>
    </row>
    <row r="121" spans="1:19" x14ac:dyDescent="0.2">
      <c r="A121" s="25" t="s">
        <v>21</v>
      </c>
      <c r="B121">
        <v>0.51626303694537745</v>
      </c>
      <c r="C121" t="s">
        <v>270</v>
      </c>
      <c r="D121" t="s">
        <v>4</v>
      </c>
      <c r="E121" t="s">
        <v>22</v>
      </c>
      <c r="G121" t="s">
        <v>18</v>
      </c>
      <c r="H121" t="s">
        <v>141</v>
      </c>
      <c r="L121" s="25" t="s">
        <v>332</v>
      </c>
      <c r="O121" t="s">
        <v>23</v>
      </c>
    </row>
    <row r="122" spans="1:19" x14ac:dyDescent="0.2">
      <c r="A122" s="25" t="s">
        <v>47</v>
      </c>
      <c r="B122">
        <v>7.0235239526250668E-3</v>
      </c>
      <c r="C122" t="s">
        <v>270</v>
      </c>
      <c r="D122" t="s">
        <v>4</v>
      </c>
      <c r="E122" t="s">
        <v>48</v>
      </c>
      <c r="G122" t="s">
        <v>18</v>
      </c>
      <c r="H122" t="s">
        <v>142</v>
      </c>
      <c r="L122" s="25" t="s">
        <v>333</v>
      </c>
      <c r="O122" t="s">
        <v>49</v>
      </c>
    </row>
  </sheetData>
  <autoFilter ref="A1:R122" xr:uid="{CD26E7A6-3269-457C-8E76-30A25290D30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CDCB-72D2-4766-A9EC-D46EE950AD09}">
  <dimension ref="A1:S139"/>
  <sheetViews>
    <sheetView topLeftCell="A21" zoomScale="137" zoomScaleNormal="85" workbookViewId="0">
      <selection activeCell="B38" sqref="B38"/>
    </sheetView>
  </sheetViews>
  <sheetFormatPr baseColWidth="10" defaultColWidth="8.83203125" defaultRowHeight="15" x14ac:dyDescent="0.2"/>
  <cols>
    <col min="1" max="1" width="39.6640625" customWidth="1"/>
    <col min="2" max="2" width="28.6640625" customWidth="1"/>
    <col min="3" max="3" width="10.33203125" customWidth="1"/>
  </cols>
  <sheetData>
    <row r="1" spans="1:12" ht="16" x14ac:dyDescent="0.2">
      <c r="A1" s="19" t="s">
        <v>1</v>
      </c>
      <c r="B1" s="19" t="s">
        <v>473</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242</v>
      </c>
      <c r="C4" s="21"/>
      <c r="D4" s="21"/>
      <c r="E4" s="21"/>
      <c r="F4" s="21"/>
      <c r="G4" s="21"/>
      <c r="H4" s="21"/>
    </row>
    <row r="5" spans="1:12" x14ac:dyDescent="0.2">
      <c r="A5" s="22" t="s">
        <v>6</v>
      </c>
      <c r="B5" s="22" t="s">
        <v>7</v>
      </c>
      <c r="C5" s="21"/>
      <c r="D5" s="21"/>
      <c r="E5" s="21"/>
      <c r="F5" s="21"/>
      <c r="G5" s="21"/>
      <c r="H5" s="21"/>
    </row>
    <row r="6" spans="1:12" ht="14" customHeight="1" x14ac:dyDescent="0.2">
      <c r="A6" s="22" t="s">
        <v>15</v>
      </c>
      <c r="B6" s="43" t="s">
        <v>427</v>
      </c>
      <c r="C6" s="21"/>
      <c r="D6" s="21"/>
      <c r="E6" s="21"/>
      <c r="F6" s="21"/>
      <c r="G6" s="21"/>
      <c r="H6" s="21"/>
    </row>
    <row r="7" spans="1:12" x14ac:dyDescent="0.2">
      <c r="A7" s="22" t="s">
        <v>8</v>
      </c>
      <c r="B7" s="22" t="s">
        <v>414</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385</v>
      </c>
      <c r="K9" s="20" t="s">
        <v>386</v>
      </c>
      <c r="L9" s="20" t="s">
        <v>387</v>
      </c>
    </row>
    <row r="10" spans="1:12" x14ac:dyDescent="0.2">
      <c r="A10" s="24" t="str">
        <f>B1</f>
        <v>pig iron production, with natural gas-based direct reduction, with carbon capture and storage</v>
      </c>
      <c r="B10" s="22">
        <v>1</v>
      </c>
      <c r="C10" s="22" t="s">
        <v>311</v>
      </c>
      <c r="D10" s="22" t="s">
        <v>4</v>
      </c>
      <c r="E10" s="22" t="s">
        <v>7</v>
      </c>
      <c r="F10" s="22"/>
      <c r="G10" s="22" t="s">
        <v>16</v>
      </c>
      <c r="H10" s="22" t="str">
        <f>B4</f>
        <v>pig iron</v>
      </c>
    </row>
    <row r="11" spans="1:12" x14ac:dyDescent="0.2">
      <c r="A11" s="24" t="s">
        <v>45</v>
      </c>
      <c r="B11" s="29">
        <v>0</v>
      </c>
      <c r="C11" s="24" t="s">
        <v>270</v>
      </c>
      <c r="D11" s="24" t="s">
        <v>4</v>
      </c>
      <c r="E11" s="22" t="s">
        <v>6</v>
      </c>
      <c r="F11" s="22"/>
      <c r="G11" s="24" t="s">
        <v>18</v>
      </c>
      <c r="H11" s="22" t="s">
        <v>46</v>
      </c>
      <c r="I11" s="24" t="s">
        <v>201</v>
      </c>
      <c r="J11" s="22" t="s">
        <v>416</v>
      </c>
      <c r="K11" s="22" t="s">
        <v>417</v>
      </c>
      <c r="L11" s="22" t="s">
        <v>168</v>
      </c>
    </row>
    <row r="12" spans="1:12" x14ac:dyDescent="0.2">
      <c r="A12" s="12" t="s">
        <v>52</v>
      </c>
      <c r="B12" s="17">
        <v>-8.8217996471280137E-5</v>
      </c>
      <c r="C12" s="24" t="s">
        <v>270</v>
      </c>
      <c r="D12" s="24" t="s">
        <v>25</v>
      </c>
      <c r="E12" s="24" t="s">
        <v>7</v>
      </c>
      <c r="F12" s="24"/>
      <c r="G12" s="24" t="s">
        <v>18</v>
      </c>
      <c r="H12" s="24" t="s">
        <v>53</v>
      </c>
      <c r="I12" s="24" t="s">
        <v>310</v>
      </c>
    </row>
    <row r="13" spans="1:12" x14ac:dyDescent="0.2">
      <c r="A13" s="12" t="s">
        <v>47</v>
      </c>
      <c r="B13" s="18">
        <f>200*42/39/1000</f>
        <v>0.2153846153846154</v>
      </c>
      <c r="C13" s="24" t="s">
        <v>270</v>
      </c>
      <c r="D13" s="24" t="s">
        <v>4</v>
      </c>
      <c r="E13" s="24" t="s">
        <v>48</v>
      </c>
      <c r="F13" s="24"/>
      <c r="G13" s="24" t="s">
        <v>18</v>
      </c>
      <c r="H13" s="24" t="s">
        <v>49</v>
      </c>
      <c r="I13" s="24" t="s">
        <v>268</v>
      </c>
    </row>
    <row r="14" spans="1:12" x14ac:dyDescent="0.2">
      <c r="A14" s="12" t="s">
        <v>50</v>
      </c>
      <c r="B14" s="18">
        <v>1.375</v>
      </c>
      <c r="C14" s="22" t="s">
        <v>270</v>
      </c>
      <c r="D14" s="22" t="s">
        <v>4</v>
      </c>
      <c r="E14" s="22" t="s">
        <v>7</v>
      </c>
      <c r="F14" s="22"/>
      <c r="G14" s="22" t="s">
        <v>18</v>
      </c>
      <c r="H14" s="22" t="s">
        <v>51</v>
      </c>
      <c r="I14" s="24" t="s">
        <v>196</v>
      </c>
    </row>
    <row r="15" spans="1:12" x14ac:dyDescent="0.2">
      <c r="A15" s="12" t="s">
        <v>21</v>
      </c>
      <c r="B15" s="18">
        <v>0.12</v>
      </c>
      <c r="C15" s="24" t="s">
        <v>270</v>
      </c>
      <c r="D15" s="24" t="s">
        <v>4</v>
      </c>
      <c r="E15" s="24" t="s">
        <v>22</v>
      </c>
      <c r="F15" s="24"/>
      <c r="G15" s="24" t="s">
        <v>18</v>
      </c>
      <c r="H15" s="24" t="s">
        <v>23</v>
      </c>
      <c r="I15" s="24" t="s">
        <v>267</v>
      </c>
    </row>
    <row r="16" spans="1:12" x14ac:dyDescent="0.2">
      <c r="A16" s="12" t="s">
        <v>38</v>
      </c>
      <c r="B16" s="18">
        <v>0.5071</v>
      </c>
      <c r="C16" s="24" t="s">
        <v>39</v>
      </c>
      <c r="D16" s="24"/>
      <c r="E16" s="24" t="s">
        <v>7</v>
      </c>
      <c r="F16" s="24" t="s">
        <v>40</v>
      </c>
      <c r="G16" s="47" t="s">
        <v>41</v>
      </c>
      <c r="H16" s="24"/>
      <c r="I16" s="24" t="s">
        <v>198</v>
      </c>
    </row>
    <row r="17" spans="1:14" x14ac:dyDescent="0.2">
      <c r="A17" s="12" t="s">
        <v>43</v>
      </c>
      <c r="B17" s="17">
        <f>0.000036*(1-0.95)</f>
        <v>1.8000000000000016E-6</v>
      </c>
      <c r="C17" s="22" t="s">
        <v>39</v>
      </c>
      <c r="D17" s="22"/>
      <c r="E17" s="22" t="s">
        <v>7</v>
      </c>
      <c r="F17" s="22" t="s">
        <v>40</v>
      </c>
      <c r="G17" s="22" t="s">
        <v>41</v>
      </c>
      <c r="I17" s="24" t="s">
        <v>349</v>
      </c>
      <c r="J17" s="48"/>
    </row>
    <row r="18" spans="1:14" x14ac:dyDescent="0.2">
      <c r="A18" s="12" t="s">
        <v>44</v>
      </c>
      <c r="B18" s="52">
        <f>0.000175*(1-1)</f>
        <v>0</v>
      </c>
      <c r="C18" s="24" t="s">
        <v>39</v>
      </c>
      <c r="D18" s="24"/>
      <c r="E18" s="24" t="s">
        <v>7</v>
      </c>
      <c r="F18" s="24" t="s">
        <v>40</v>
      </c>
      <c r="G18" s="24" t="s">
        <v>41</v>
      </c>
      <c r="I18" s="24" t="s">
        <v>350</v>
      </c>
    </row>
    <row r="19" spans="1:14" x14ac:dyDescent="0.2">
      <c r="A19" s="24" t="s">
        <v>96</v>
      </c>
      <c r="B19" s="49">
        <f>0.000029*(1-0.5)</f>
        <v>1.45E-5</v>
      </c>
      <c r="C19" s="24" t="s">
        <v>39</v>
      </c>
      <c r="D19" s="24"/>
      <c r="E19" s="24" t="s">
        <v>7</v>
      </c>
      <c r="F19" s="24" t="s">
        <v>40</v>
      </c>
      <c r="G19" s="24" t="s">
        <v>41</v>
      </c>
      <c r="I19" s="24" t="s">
        <v>351</v>
      </c>
    </row>
    <row r="20" spans="1:14" x14ac:dyDescent="0.2">
      <c r="A20" s="24" t="str">
        <f>B22</f>
        <v>carbon dioxide, captured at steel production plant using direct reduction iron, using vacuum pressure swing adsorption</v>
      </c>
      <c r="B20" s="53">
        <f>B16*0.94</f>
        <v>0.47667399999999999</v>
      </c>
      <c r="C20" s="22" t="s">
        <v>311</v>
      </c>
      <c r="D20" s="22" t="s">
        <v>4</v>
      </c>
      <c r="E20" s="22" t="s">
        <v>7</v>
      </c>
      <c r="F20" s="24"/>
      <c r="G20" s="24" t="s">
        <v>18</v>
      </c>
      <c r="H20" t="str">
        <f>B25</f>
        <v>carbon dioxide, captured</v>
      </c>
      <c r="I20" s="32" t="s">
        <v>352</v>
      </c>
    </row>
    <row r="21" spans="1:14" x14ac:dyDescent="0.2">
      <c r="A21" s="24"/>
      <c r="B21" s="24"/>
      <c r="C21" s="24"/>
      <c r="D21" s="24"/>
      <c r="E21" s="24"/>
      <c r="F21" s="24"/>
      <c r="G21" s="24"/>
    </row>
    <row r="22" spans="1:14" ht="16" x14ac:dyDescent="0.2">
      <c r="A22" s="19" t="s">
        <v>1</v>
      </c>
      <c r="B22" s="19" t="s">
        <v>426</v>
      </c>
      <c r="C22" s="21"/>
      <c r="D22" s="21"/>
      <c r="E22" s="21"/>
      <c r="F22" s="21"/>
      <c r="G22" s="21"/>
      <c r="H22" s="21"/>
    </row>
    <row r="23" spans="1:14" x14ac:dyDescent="0.2">
      <c r="A23" s="22" t="s">
        <v>2</v>
      </c>
      <c r="B23" s="22">
        <v>1</v>
      </c>
      <c r="C23" s="21"/>
      <c r="D23" s="21"/>
      <c r="E23" s="21"/>
      <c r="F23" s="21"/>
      <c r="G23" s="21"/>
      <c r="H23" s="21"/>
    </row>
    <row r="24" spans="1:14" x14ac:dyDescent="0.2">
      <c r="A24" s="22" t="s">
        <v>3</v>
      </c>
      <c r="B24" s="22" t="s">
        <v>4</v>
      </c>
      <c r="C24" s="21"/>
      <c r="D24" s="21"/>
      <c r="E24" s="21"/>
      <c r="F24" s="21"/>
      <c r="G24" s="21"/>
      <c r="H24" s="21"/>
    </row>
    <row r="25" spans="1:14" x14ac:dyDescent="0.2">
      <c r="A25" s="22" t="s">
        <v>5</v>
      </c>
      <c r="B25" s="22" t="s">
        <v>399</v>
      </c>
      <c r="C25" s="21"/>
      <c r="D25" s="21"/>
      <c r="E25" s="21"/>
      <c r="F25" s="21"/>
      <c r="G25" s="21"/>
      <c r="H25" s="21"/>
    </row>
    <row r="26" spans="1:14" x14ac:dyDescent="0.2">
      <c r="A26" s="22" t="s">
        <v>6</v>
      </c>
      <c r="B26" s="22" t="s">
        <v>7</v>
      </c>
      <c r="C26" s="21"/>
      <c r="D26" s="21"/>
      <c r="E26" s="21"/>
      <c r="F26" s="21"/>
      <c r="G26" s="21"/>
      <c r="H26" s="21"/>
    </row>
    <row r="27" spans="1:14" x14ac:dyDescent="0.2">
      <c r="A27" s="22" t="s">
        <v>15</v>
      </c>
      <c r="B27" s="22" t="s">
        <v>479</v>
      </c>
      <c r="C27" s="21"/>
      <c r="D27" s="21"/>
      <c r="E27" s="21"/>
      <c r="F27" s="21"/>
      <c r="G27" s="21"/>
      <c r="H27" s="21"/>
    </row>
    <row r="28" spans="1:14" x14ac:dyDescent="0.2">
      <c r="A28" s="22" t="s">
        <v>8</v>
      </c>
      <c r="B28" s="22" t="s">
        <v>382</v>
      </c>
      <c r="C28" s="21"/>
      <c r="D28" s="21"/>
      <c r="E28" s="21"/>
      <c r="F28" s="21"/>
      <c r="G28" s="21"/>
      <c r="H28" s="21"/>
    </row>
    <row r="29" spans="1:14" ht="16" x14ac:dyDescent="0.2">
      <c r="A29" s="19" t="s">
        <v>9</v>
      </c>
      <c r="B29" s="22"/>
      <c r="C29" s="21"/>
      <c r="D29" s="21"/>
      <c r="E29" s="21"/>
      <c r="F29" s="21"/>
      <c r="G29" s="21"/>
      <c r="H29" s="21"/>
    </row>
    <row r="30" spans="1:14" x14ac:dyDescent="0.2">
      <c r="A30" s="23" t="s">
        <v>10</v>
      </c>
      <c r="B30" s="23" t="s">
        <v>11</v>
      </c>
      <c r="C30" s="23" t="s">
        <v>12</v>
      </c>
      <c r="D30" s="23" t="s">
        <v>3</v>
      </c>
      <c r="E30" s="23" t="s">
        <v>6</v>
      </c>
      <c r="F30" s="23" t="s">
        <v>13</v>
      </c>
      <c r="G30" s="23" t="s">
        <v>14</v>
      </c>
      <c r="H30" s="23" t="s">
        <v>5</v>
      </c>
      <c r="I30" s="23" t="s">
        <v>15</v>
      </c>
      <c r="J30" s="20" t="s">
        <v>63</v>
      </c>
      <c r="K30" s="20" t="s">
        <v>66</v>
      </c>
      <c r="L30" s="20" t="s">
        <v>64</v>
      </c>
      <c r="M30" s="20" t="s">
        <v>65</v>
      </c>
      <c r="N30" s="20" t="s">
        <v>62</v>
      </c>
    </row>
    <row r="31" spans="1:14" x14ac:dyDescent="0.2">
      <c r="A31" s="24" t="str">
        <f>B22</f>
        <v>carbon dioxide, captured at steel production plant using direct reduction iron, using vacuum pressure swing adsorption</v>
      </c>
      <c r="B31" s="22">
        <v>1</v>
      </c>
      <c r="C31" s="22" t="s">
        <v>311</v>
      </c>
      <c r="D31" s="22" t="s">
        <v>4</v>
      </c>
      <c r="E31" s="22" t="s">
        <v>7</v>
      </c>
      <c r="F31" s="22"/>
      <c r="G31" s="22" t="s">
        <v>16</v>
      </c>
      <c r="H31" s="22" t="str">
        <f>B25</f>
        <v>carbon dioxide, captured</v>
      </c>
    </row>
    <row r="32" spans="1:14" x14ac:dyDescent="0.2">
      <c r="A32" t="s">
        <v>38</v>
      </c>
      <c r="B32">
        <v>-1</v>
      </c>
      <c r="C32" t="s">
        <v>39</v>
      </c>
      <c r="E32" t="s">
        <v>7</v>
      </c>
      <c r="F32" t="s">
        <v>40</v>
      </c>
      <c r="G32" t="s">
        <v>41</v>
      </c>
      <c r="I32" t="s">
        <v>353</v>
      </c>
      <c r="N32" t="s">
        <v>73</v>
      </c>
    </row>
    <row r="33" spans="1:19" x14ac:dyDescent="0.2">
      <c r="A33" t="s">
        <v>247</v>
      </c>
      <c r="B33">
        <v>1</v>
      </c>
      <c r="D33" t="s">
        <v>54</v>
      </c>
      <c r="E33" t="s">
        <v>7</v>
      </c>
      <c r="G33" t="s">
        <v>18</v>
      </c>
      <c r="H33" t="s">
        <v>247</v>
      </c>
      <c r="I33" s="15" t="s">
        <v>248</v>
      </c>
    </row>
    <row r="34" spans="1:19" x14ac:dyDescent="0.2">
      <c r="A34" t="s">
        <v>21</v>
      </c>
      <c r="B34" s="46">
        <f>0.16</f>
        <v>0.16</v>
      </c>
      <c r="C34" t="s">
        <v>270</v>
      </c>
      <c r="D34" t="s">
        <v>4</v>
      </c>
      <c r="E34" t="s">
        <v>22</v>
      </c>
      <c r="G34" t="s">
        <v>18</v>
      </c>
      <c r="H34" t="s">
        <v>23</v>
      </c>
      <c r="I34" s="32" t="s">
        <v>354</v>
      </c>
    </row>
    <row r="35" spans="1:19" x14ac:dyDescent="0.2">
      <c r="A35" t="s">
        <v>21</v>
      </c>
      <c r="B35" s="54">
        <v>0.13200000000000001</v>
      </c>
      <c r="C35" t="s">
        <v>270</v>
      </c>
      <c r="D35" t="s">
        <v>4</v>
      </c>
      <c r="E35" t="s">
        <v>22</v>
      </c>
      <c r="G35" t="s">
        <v>18</v>
      </c>
      <c r="H35" t="s">
        <v>23</v>
      </c>
      <c r="I35" s="32" t="s">
        <v>355</v>
      </c>
    </row>
    <row r="36" spans="1:19" x14ac:dyDescent="0.2">
      <c r="A36" t="s">
        <v>224</v>
      </c>
      <c r="B36" s="31">
        <f>0.0017</f>
        <v>1.6999999999999999E-3</v>
      </c>
      <c r="C36" t="s">
        <v>270</v>
      </c>
      <c r="D36" t="s">
        <v>4</v>
      </c>
      <c r="E36" t="s">
        <v>7</v>
      </c>
      <c r="G36" t="s">
        <v>18</v>
      </c>
      <c r="H36" t="s">
        <v>223</v>
      </c>
      <c r="I36" t="s">
        <v>356</v>
      </c>
    </row>
    <row r="37" spans="1:19" x14ac:dyDescent="0.2">
      <c r="A37" t="s">
        <v>250</v>
      </c>
      <c r="B37" s="31">
        <f>B36*-1</f>
        <v>-1.6999999999999999E-3</v>
      </c>
      <c r="C37" t="s">
        <v>270</v>
      </c>
      <c r="D37" t="s">
        <v>25</v>
      </c>
      <c r="E37" t="s">
        <v>7</v>
      </c>
      <c r="G37" t="s">
        <v>18</v>
      </c>
      <c r="H37" t="s">
        <v>249</v>
      </c>
      <c r="I37" t="s">
        <v>357</v>
      </c>
    </row>
    <row r="39" spans="1:19" ht="16" x14ac:dyDescent="0.2">
      <c r="A39" s="50" t="s">
        <v>1</v>
      </c>
      <c r="B39" s="33" t="s">
        <v>469</v>
      </c>
    </row>
    <row r="40" spans="1:19" x14ac:dyDescent="0.2">
      <c r="A40" t="s">
        <v>15</v>
      </c>
      <c r="B40" s="25" t="s">
        <v>478</v>
      </c>
    </row>
    <row r="41" spans="1:19" x14ac:dyDescent="0.2">
      <c r="A41" s="22" t="s">
        <v>8</v>
      </c>
      <c r="B41" s="22" t="s">
        <v>382</v>
      </c>
      <c r="C41" s="21"/>
      <c r="D41" s="21"/>
      <c r="E41" s="21"/>
      <c r="F41" s="21"/>
      <c r="G41" s="21"/>
      <c r="H41" s="21"/>
    </row>
    <row r="42" spans="1:19" x14ac:dyDescent="0.2">
      <c r="A42" t="s">
        <v>3</v>
      </c>
      <c r="B42" t="s">
        <v>4</v>
      </c>
    </row>
    <row r="43" spans="1:19" x14ac:dyDescent="0.2">
      <c r="A43" t="s">
        <v>2</v>
      </c>
      <c r="B43">
        <v>1</v>
      </c>
    </row>
    <row r="44" spans="1:19" x14ac:dyDescent="0.2">
      <c r="A44" t="s">
        <v>5</v>
      </c>
      <c r="B44" t="s">
        <v>377</v>
      </c>
    </row>
    <row r="45" spans="1:19" x14ac:dyDescent="0.2">
      <c r="A45" t="s">
        <v>6</v>
      </c>
      <c r="B45" t="s">
        <v>7</v>
      </c>
    </row>
    <row r="46" spans="1:19" ht="16" x14ac:dyDescent="0.2">
      <c r="A46" s="50" t="s">
        <v>9</v>
      </c>
    </row>
    <row r="47" spans="1:19" x14ac:dyDescent="0.2">
      <c r="A47" s="20" t="s">
        <v>10</v>
      </c>
      <c r="B47" s="20" t="s">
        <v>11</v>
      </c>
      <c r="C47" s="20" t="s">
        <v>12</v>
      </c>
      <c r="D47" s="20" t="s">
        <v>3</v>
      </c>
      <c r="E47" s="20" t="s">
        <v>6</v>
      </c>
      <c r="F47" s="20" t="s">
        <v>13</v>
      </c>
      <c r="G47" s="20" t="s">
        <v>14</v>
      </c>
      <c r="H47" s="20" t="s">
        <v>62</v>
      </c>
      <c r="I47" s="20" t="s">
        <v>63</v>
      </c>
      <c r="J47" s="20" t="s">
        <v>64</v>
      </c>
      <c r="K47" s="20" t="s">
        <v>65</v>
      </c>
      <c r="L47" s="20" t="s">
        <v>15</v>
      </c>
      <c r="M47" s="20" t="s">
        <v>66</v>
      </c>
      <c r="N47" s="20" t="s">
        <v>67</v>
      </c>
      <c r="O47" s="20" t="s">
        <v>5</v>
      </c>
      <c r="P47" s="20" t="s">
        <v>385</v>
      </c>
      <c r="Q47" s="20" t="s">
        <v>386</v>
      </c>
      <c r="R47" s="20" t="s">
        <v>387</v>
      </c>
      <c r="S47" s="20" t="s">
        <v>477</v>
      </c>
    </row>
    <row r="48" spans="1:19" x14ac:dyDescent="0.2">
      <c r="A48" t="s">
        <v>68</v>
      </c>
      <c r="B48">
        <v>0</v>
      </c>
      <c r="C48" t="s">
        <v>39</v>
      </c>
      <c r="E48" t="s">
        <v>7</v>
      </c>
      <c r="F48" t="s">
        <v>40</v>
      </c>
      <c r="G48" t="s">
        <v>41</v>
      </c>
      <c r="L48" t="s">
        <v>69</v>
      </c>
      <c r="N48">
        <v>0</v>
      </c>
      <c r="P48" t="s">
        <v>423</v>
      </c>
      <c r="Q48" t="s">
        <v>377</v>
      </c>
      <c r="R48" t="s">
        <v>424</v>
      </c>
    </row>
    <row r="49" spans="1:18" x14ac:dyDescent="0.2">
      <c r="A49" t="s">
        <v>71</v>
      </c>
      <c r="B49">
        <v>0</v>
      </c>
      <c r="C49" t="s">
        <v>39</v>
      </c>
      <c r="E49" t="s">
        <v>7</v>
      </c>
      <c r="F49" t="s">
        <v>40</v>
      </c>
      <c r="G49" t="s">
        <v>41</v>
      </c>
      <c r="L49" t="s">
        <v>69</v>
      </c>
      <c r="N49">
        <v>0</v>
      </c>
      <c r="P49" t="s">
        <v>423</v>
      </c>
      <c r="Q49" t="s">
        <v>377</v>
      </c>
      <c r="R49" t="s">
        <v>424</v>
      </c>
    </row>
    <row r="50" spans="1:18" x14ac:dyDescent="0.2">
      <c r="A50" t="s">
        <v>72</v>
      </c>
      <c r="B50">
        <v>0</v>
      </c>
      <c r="C50" t="s">
        <v>39</v>
      </c>
      <c r="E50" t="s">
        <v>7</v>
      </c>
      <c r="F50" t="s">
        <v>40</v>
      </c>
      <c r="G50" t="s">
        <v>41</v>
      </c>
      <c r="L50" t="s">
        <v>69</v>
      </c>
      <c r="N50">
        <v>0</v>
      </c>
      <c r="P50" t="s">
        <v>423</v>
      </c>
      <c r="Q50" t="s">
        <v>377</v>
      </c>
      <c r="R50" t="s">
        <v>424</v>
      </c>
    </row>
    <row r="51" spans="1:18" x14ac:dyDescent="0.2">
      <c r="A51" t="s">
        <v>38</v>
      </c>
      <c r="B51">
        <v>0</v>
      </c>
      <c r="C51" t="s">
        <v>39</v>
      </c>
      <c r="E51" t="s">
        <v>7</v>
      </c>
      <c r="F51" t="s">
        <v>40</v>
      </c>
      <c r="G51" t="s">
        <v>41</v>
      </c>
      <c r="L51" t="s">
        <v>74</v>
      </c>
      <c r="N51">
        <v>0</v>
      </c>
      <c r="P51" t="s">
        <v>423</v>
      </c>
      <c r="Q51" t="s">
        <v>377</v>
      </c>
      <c r="R51" t="s">
        <v>424</v>
      </c>
    </row>
    <row r="52" spans="1:18" x14ac:dyDescent="0.2">
      <c r="A52" t="s">
        <v>42</v>
      </c>
      <c r="B52">
        <v>0</v>
      </c>
      <c r="C52" t="s">
        <v>39</v>
      </c>
      <c r="E52" t="s">
        <v>7</v>
      </c>
      <c r="F52" t="s">
        <v>40</v>
      </c>
      <c r="G52" t="s">
        <v>41</v>
      </c>
      <c r="L52" t="s">
        <v>69</v>
      </c>
      <c r="N52">
        <v>0</v>
      </c>
      <c r="P52" t="s">
        <v>423</v>
      </c>
      <c r="Q52" t="s">
        <v>377</v>
      </c>
      <c r="R52" t="s">
        <v>424</v>
      </c>
    </row>
    <row r="53" spans="1:18" x14ac:dyDescent="0.2">
      <c r="A53" t="s">
        <v>77</v>
      </c>
      <c r="B53">
        <v>0</v>
      </c>
      <c r="C53" t="s">
        <v>39</v>
      </c>
      <c r="E53" t="s">
        <v>7</v>
      </c>
      <c r="F53" t="s">
        <v>40</v>
      </c>
      <c r="G53" t="s">
        <v>41</v>
      </c>
      <c r="L53" t="s">
        <v>69</v>
      </c>
      <c r="N53">
        <v>0</v>
      </c>
      <c r="P53" t="s">
        <v>423</v>
      </c>
      <c r="Q53" t="s">
        <v>377</v>
      </c>
      <c r="R53" t="s">
        <v>424</v>
      </c>
    </row>
    <row r="54" spans="1:18" x14ac:dyDescent="0.2">
      <c r="A54" t="s">
        <v>476</v>
      </c>
      <c r="B54">
        <v>0</v>
      </c>
      <c r="C54" t="s">
        <v>39</v>
      </c>
      <c r="E54" t="s">
        <v>7</v>
      </c>
      <c r="F54" t="s">
        <v>40</v>
      </c>
      <c r="G54" t="s">
        <v>41</v>
      </c>
      <c r="L54" t="s">
        <v>69</v>
      </c>
      <c r="N54">
        <v>0</v>
      </c>
      <c r="P54" t="s">
        <v>423</v>
      </c>
      <c r="Q54" t="s">
        <v>377</v>
      </c>
      <c r="R54" t="s">
        <v>424</v>
      </c>
    </row>
    <row r="55" spans="1:18" x14ac:dyDescent="0.2">
      <c r="A55" t="s">
        <v>80</v>
      </c>
      <c r="B55">
        <v>0</v>
      </c>
      <c r="C55" t="s">
        <v>39</v>
      </c>
      <c r="E55" t="s">
        <v>7</v>
      </c>
      <c r="F55" t="s">
        <v>40</v>
      </c>
      <c r="G55" t="s">
        <v>41</v>
      </c>
      <c r="L55" t="s">
        <v>69</v>
      </c>
      <c r="N55">
        <v>0</v>
      </c>
      <c r="P55" t="s">
        <v>423</v>
      </c>
      <c r="Q55" t="s">
        <v>377</v>
      </c>
      <c r="R55" t="s">
        <v>424</v>
      </c>
    </row>
    <row r="56" spans="1:18" x14ac:dyDescent="0.2">
      <c r="A56" t="s">
        <v>82</v>
      </c>
      <c r="B56">
        <v>0</v>
      </c>
      <c r="C56" t="s">
        <v>39</v>
      </c>
      <c r="E56" t="s">
        <v>7</v>
      </c>
      <c r="F56" t="s">
        <v>40</v>
      </c>
      <c r="G56" t="s">
        <v>41</v>
      </c>
      <c r="L56" t="s">
        <v>112</v>
      </c>
      <c r="N56">
        <v>0</v>
      </c>
      <c r="P56" t="s">
        <v>423</v>
      </c>
      <c r="Q56" t="s">
        <v>377</v>
      </c>
      <c r="R56" t="s">
        <v>424</v>
      </c>
    </row>
    <row r="57" spans="1:18" x14ac:dyDescent="0.2">
      <c r="A57" t="s">
        <v>83</v>
      </c>
      <c r="B57">
        <v>0</v>
      </c>
      <c r="C57" t="s">
        <v>39</v>
      </c>
      <c r="E57" t="s">
        <v>7</v>
      </c>
      <c r="F57" t="s">
        <v>40</v>
      </c>
      <c r="G57" t="s">
        <v>41</v>
      </c>
      <c r="L57" t="s">
        <v>69</v>
      </c>
      <c r="N57">
        <v>0</v>
      </c>
      <c r="P57" t="s">
        <v>423</v>
      </c>
      <c r="Q57" t="s">
        <v>377</v>
      </c>
      <c r="R57" t="s">
        <v>424</v>
      </c>
    </row>
    <row r="58" spans="1:18" x14ac:dyDescent="0.2">
      <c r="A58" t="s">
        <v>84</v>
      </c>
      <c r="B58">
        <v>0</v>
      </c>
      <c r="C58" t="s">
        <v>39</v>
      </c>
      <c r="E58" t="s">
        <v>7</v>
      </c>
      <c r="F58" t="s">
        <v>40</v>
      </c>
      <c r="G58" t="s">
        <v>41</v>
      </c>
      <c r="L58" t="s">
        <v>69</v>
      </c>
      <c r="N58">
        <v>0</v>
      </c>
      <c r="P58" t="s">
        <v>423</v>
      </c>
      <c r="Q58" t="s">
        <v>377</v>
      </c>
      <c r="R58" t="s">
        <v>424</v>
      </c>
    </row>
    <row r="59" spans="1:18" x14ac:dyDescent="0.2">
      <c r="A59" t="s">
        <v>85</v>
      </c>
      <c r="B59">
        <v>0</v>
      </c>
      <c r="C59" t="s">
        <v>39</v>
      </c>
      <c r="E59" t="s">
        <v>7</v>
      </c>
      <c r="F59" t="s">
        <v>40</v>
      </c>
      <c r="G59" t="s">
        <v>41</v>
      </c>
      <c r="L59" t="s">
        <v>69</v>
      </c>
      <c r="N59">
        <v>0</v>
      </c>
      <c r="P59" t="s">
        <v>423</v>
      </c>
      <c r="Q59" t="s">
        <v>377</v>
      </c>
      <c r="R59" t="s">
        <v>424</v>
      </c>
    </row>
    <row r="60" spans="1:18" x14ac:dyDescent="0.2">
      <c r="A60" t="s">
        <v>87</v>
      </c>
      <c r="B60">
        <v>0</v>
      </c>
      <c r="C60" t="s">
        <v>39</v>
      </c>
      <c r="E60" t="s">
        <v>7</v>
      </c>
      <c r="F60" t="s">
        <v>40</v>
      </c>
      <c r="G60" t="s">
        <v>41</v>
      </c>
      <c r="L60" t="s">
        <v>69</v>
      </c>
      <c r="N60">
        <v>0</v>
      </c>
      <c r="P60" t="s">
        <v>423</v>
      </c>
      <c r="Q60" t="s">
        <v>377</v>
      </c>
      <c r="R60" t="s">
        <v>424</v>
      </c>
    </row>
    <row r="61" spans="1:18" x14ac:dyDescent="0.2">
      <c r="A61" t="s">
        <v>88</v>
      </c>
      <c r="B61">
        <v>0</v>
      </c>
      <c r="C61" t="s">
        <v>39</v>
      </c>
      <c r="E61" t="s">
        <v>7</v>
      </c>
      <c r="F61" t="s">
        <v>40</v>
      </c>
      <c r="G61" t="s">
        <v>41</v>
      </c>
      <c r="L61" t="s">
        <v>69</v>
      </c>
      <c r="N61">
        <v>0</v>
      </c>
      <c r="P61" t="s">
        <v>423</v>
      </c>
      <c r="Q61" t="s">
        <v>377</v>
      </c>
      <c r="R61" t="s">
        <v>424</v>
      </c>
    </row>
    <row r="62" spans="1:18" x14ac:dyDescent="0.2">
      <c r="A62" t="s">
        <v>44</v>
      </c>
      <c r="B62">
        <v>0</v>
      </c>
      <c r="C62" t="s">
        <v>39</v>
      </c>
      <c r="E62" t="s">
        <v>7</v>
      </c>
      <c r="F62" t="s">
        <v>40</v>
      </c>
      <c r="G62" t="s">
        <v>41</v>
      </c>
      <c r="L62" t="s">
        <v>69</v>
      </c>
      <c r="N62">
        <v>0</v>
      </c>
      <c r="P62" t="s">
        <v>423</v>
      </c>
      <c r="Q62" t="s">
        <v>377</v>
      </c>
      <c r="R62" t="s">
        <v>424</v>
      </c>
    </row>
    <row r="63" spans="1:18" x14ac:dyDescent="0.2">
      <c r="A63" t="s">
        <v>91</v>
      </c>
      <c r="B63">
        <v>0</v>
      </c>
      <c r="C63" t="s">
        <v>39</v>
      </c>
      <c r="E63" t="s">
        <v>7</v>
      </c>
      <c r="F63" t="s">
        <v>40</v>
      </c>
      <c r="G63" t="s">
        <v>41</v>
      </c>
      <c r="L63" t="s">
        <v>69</v>
      </c>
      <c r="N63">
        <v>0</v>
      </c>
      <c r="P63" t="s">
        <v>423</v>
      </c>
      <c r="Q63" t="s">
        <v>377</v>
      </c>
      <c r="R63" t="s">
        <v>424</v>
      </c>
    </row>
    <row r="64" spans="1:18" x14ac:dyDescent="0.2">
      <c r="A64" t="s">
        <v>92</v>
      </c>
      <c r="B64">
        <v>0</v>
      </c>
      <c r="C64" t="s">
        <v>39</v>
      </c>
      <c r="E64" t="s">
        <v>7</v>
      </c>
      <c r="F64" t="s">
        <v>40</v>
      </c>
      <c r="G64" t="s">
        <v>41</v>
      </c>
      <c r="L64" t="s">
        <v>93</v>
      </c>
      <c r="N64">
        <v>0</v>
      </c>
      <c r="P64" t="s">
        <v>423</v>
      </c>
      <c r="Q64" t="s">
        <v>377</v>
      </c>
      <c r="R64" t="s">
        <v>424</v>
      </c>
    </row>
    <row r="65" spans="1:19" x14ac:dyDescent="0.2">
      <c r="A65" t="s">
        <v>94</v>
      </c>
      <c r="B65">
        <v>0</v>
      </c>
      <c r="C65" t="s">
        <v>39</v>
      </c>
      <c r="E65" t="s">
        <v>7</v>
      </c>
      <c r="F65" t="s">
        <v>40</v>
      </c>
      <c r="G65" t="s">
        <v>41</v>
      </c>
      <c r="L65" t="s">
        <v>95</v>
      </c>
      <c r="N65">
        <v>0</v>
      </c>
      <c r="P65" t="s">
        <v>423</v>
      </c>
      <c r="Q65" t="s">
        <v>377</v>
      </c>
      <c r="R65" t="s">
        <v>424</v>
      </c>
    </row>
    <row r="66" spans="1:19" x14ac:dyDescent="0.2">
      <c r="A66" t="s">
        <v>96</v>
      </c>
      <c r="B66">
        <v>0</v>
      </c>
      <c r="C66" t="s">
        <v>39</v>
      </c>
      <c r="E66" t="s">
        <v>7</v>
      </c>
      <c r="F66" t="s">
        <v>40</v>
      </c>
      <c r="G66" t="s">
        <v>41</v>
      </c>
      <c r="L66" t="s">
        <v>93</v>
      </c>
      <c r="N66">
        <v>0</v>
      </c>
      <c r="P66" t="s">
        <v>423</v>
      </c>
      <c r="Q66" t="s">
        <v>377</v>
      </c>
      <c r="R66" t="s">
        <v>424</v>
      </c>
    </row>
    <row r="67" spans="1:19" x14ac:dyDescent="0.2">
      <c r="A67" t="s">
        <v>97</v>
      </c>
      <c r="B67">
        <v>0</v>
      </c>
      <c r="C67" t="s">
        <v>39</v>
      </c>
      <c r="E67" t="s">
        <v>7</v>
      </c>
      <c r="F67" t="s">
        <v>40</v>
      </c>
      <c r="G67" t="s">
        <v>41</v>
      </c>
      <c r="L67" t="s">
        <v>69</v>
      </c>
      <c r="N67">
        <v>0</v>
      </c>
      <c r="P67" t="s">
        <v>423</v>
      </c>
      <c r="Q67" t="s">
        <v>377</v>
      </c>
      <c r="R67" t="s">
        <v>424</v>
      </c>
    </row>
    <row r="68" spans="1:19" x14ac:dyDescent="0.2">
      <c r="A68" t="s">
        <v>43</v>
      </c>
      <c r="B68">
        <v>0</v>
      </c>
      <c r="C68" t="s">
        <v>39</v>
      </c>
      <c r="E68" t="s">
        <v>7</v>
      </c>
      <c r="F68" t="s">
        <v>40</v>
      </c>
      <c r="G68" t="s">
        <v>41</v>
      </c>
      <c r="L68" t="s">
        <v>69</v>
      </c>
      <c r="N68">
        <v>0</v>
      </c>
      <c r="P68" t="s">
        <v>423</v>
      </c>
      <c r="Q68" t="s">
        <v>377</v>
      </c>
      <c r="R68" t="s">
        <v>424</v>
      </c>
    </row>
    <row r="69" spans="1:19" x14ac:dyDescent="0.2">
      <c r="A69" t="s">
        <v>99</v>
      </c>
      <c r="B69">
        <v>0</v>
      </c>
      <c r="C69" t="s">
        <v>39</v>
      </c>
      <c r="E69" t="s">
        <v>48</v>
      </c>
      <c r="F69" t="s">
        <v>40</v>
      </c>
      <c r="G69" t="s">
        <v>41</v>
      </c>
      <c r="L69" t="s">
        <v>112</v>
      </c>
      <c r="N69">
        <v>0</v>
      </c>
      <c r="P69" t="s">
        <v>423</v>
      </c>
      <c r="Q69" t="s">
        <v>377</v>
      </c>
      <c r="R69" t="s">
        <v>424</v>
      </c>
    </row>
    <row r="70" spans="1:19" x14ac:dyDescent="0.2">
      <c r="A70" t="s">
        <v>99</v>
      </c>
      <c r="B70">
        <v>0</v>
      </c>
      <c r="C70" t="s">
        <v>39</v>
      </c>
      <c r="E70" t="s">
        <v>48</v>
      </c>
      <c r="F70" t="s">
        <v>100</v>
      </c>
      <c r="G70" t="s">
        <v>41</v>
      </c>
      <c r="L70" t="s">
        <v>112</v>
      </c>
      <c r="N70">
        <v>0</v>
      </c>
      <c r="P70" t="s">
        <v>423</v>
      </c>
      <c r="Q70" t="s">
        <v>377</v>
      </c>
      <c r="R70" t="s">
        <v>424</v>
      </c>
    </row>
    <row r="71" spans="1:19" x14ac:dyDescent="0.2">
      <c r="A71" t="s">
        <v>103</v>
      </c>
      <c r="B71">
        <v>0</v>
      </c>
      <c r="C71" t="s">
        <v>39</v>
      </c>
      <c r="E71" t="s">
        <v>48</v>
      </c>
      <c r="F71" t="s">
        <v>104</v>
      </c>
      <c r="G71" t="s">
        <v>41</v>
      </c>
      <c r="L71" t="s">
        <v>69</v>
      </c>
      <c r="N71">
        <v>0</v>
      </c>
      <c r="P71" t="s">
        <v>423</v>
      </c>
      <c r="Q71" t="s">
        <v>377</v>
      </c>
      <c r="R71" t="s">
        <v>424</v>
      </c>
    </row>
    <row r="72" spans="1:19" x14ac:dyDescent="0.2">
      <c r="A72" t="s">
        <v>106</v>
      </c>
      <c r="B72">
        <v>0</v>
      </c>
      <c r="C72" t="s">
        <v>39</v>
      </c>
      <c r="E72" t="s">
        <v>7</v>
      </c>
      <c r="F72" t="s">
        <v>40</v>
      </c>
      <c r="G72" t="s">
        <v>41</v>
      </c>
      <c r="L72" t="s">
        <v>69</v>
      </c>
      <c r="N72">
        <v>0</v>
      </c>
      <c r="P72" t="s">
        <v>423</v>
      </c>
      <c r="Q72" t="s">
        <v>377</v>
      </c>
      <c r="R72" t="s">
        <v>424</v>
      </c>
    </row>
    <row r="73" spans="1:19" x14ac:dyDescent="0.2">
      <c r="A73" t="str">
        <f>B39</f>
        <v>steel production, natural gas-based direct reduction iron-electric arc furnace, with carbon capture and storage, low-alloyed</v>
      </c>
      <c r="B73">
        <v>1</v>
      </c>
      <c r="C73" s="22" t="s">
        <v>311</v>
      </c>
      <c r="D73" t="s">
        <v>4</v>
      </c>
      <c r="E73" t="s">
        <v>7</v>
      </c>
      <c r="G73" t="s">
        <v>16</v>
      </c>
      <c r="I73">
        <v>0</v>
      </c>
      <c r="J73">
        <v>1</v>
      </c>
      <c r="L73" t="s">
        <v>313</v>
      </c>
      <c r="N73">
        <v>11181008749.41</v>
      </c>
      <c r="O73" t="str">
        <f>B44</f>
        <v>steel, low-alloyed</v>
      </c>
      <c r="P73" t="s">
        <v>423</v>
      </c>
      <c r="Q73" t="s">
        <v>377</v>
      </c>
      <c r="R73" t="s">
        <v>424</v>
      </c>
    </row>
    <row r="74" spans="1:19" x14ac:dyDescent="0.2">
      <c r="A74" s="24" t="s">
        <v>474</v>
      </c>
      <c r="B74">
        <v>1.0619924907194629</v>
      </c>
      <c r="C74" s="22" t="s">
        <v>311</v>
      </c>
      <c r="D74" t="s">
        <v>4</v>
      </c>
      <c r="E74" t="s">
        <v>7</v>
      </c>
      <c r="G74" t="s">
        <v>18</v>
      </c>
      <c r="H74" t="s">
        <v>133</v>
      </c>
      <c r="L74" s="51" t="s">
        <v>326</v>
      </c>
      <c r="O74" s="22" t="s">
        <v>269</v>
      </c>
    </row>
    <row r="75" spans="1:19" x14ac:dyDescent="0.2">
      <c r="A75" t="s">
        <v>107</v>
      </c>
      <c r="B75">
        <v>0</v>
      </c>
      <c r="C75" t="s">
        <v>270</v>
      </c>
      <c r="D75" t="s">
        <v>4</v>
      </c>
      <c r="E75" t="s">
        <v>7</v>
      </c>
      <c r="G75" t="s">
        <v>18</v>
      </c>
      <c r="L75" t="s">
        <v>69</v>
      </c>
      <c r="N75">
        <v>0</v>
      </c>
      <c r="O75" t="s">
        <v>108</v>
      </c>
      <c r="P75" t="s">
        <v>423</v>
      </c>
      <c r="Q75" t="s">
        <v>377</v>
      </c>
      <c r="R75" t="s">
        <v>424</v>
      </c>
    </row>
    <row r="76" spans="1:19" x14ac:dyDescent="0.2">
      <c r="A76" t="s">
        <v>109</v>
      </c>
      <c r="B76">
        <v>0</v>
      </c>
      <c r="C76" t="s">
        <v>270</v>
      </c>
      <c r="D76" t="s">
        <v>54</v>
      </c>
      <c r="E76" t="s">
        <v>7</v>
      </c>
      <c r="G76" t="s">
        <v>18</v>
      </c>
      <c r="L76" t="s">
        <v>315</v>
      </c>
      <c r="N76">
        <v>0</v>
      </c>
      <c r="O76" t="s">
        <v>111</v>
      </c>
      <c r="P76" t="s">
        <v>423</v>
      </c>
      <c r="Q76" t="s">
        <v>377</v>
      </c>
      <c r="R76" t="s">
        <v>424</v>
      </c>
    </row>
    <row r="77" spans="1:19" x14ac:dyDescent="0.2">
      <c r="A77" t="s">
        <v>17</v>
      </c>
      <c r="B77">
        <v>0</v>
      </c>
      <c r="C77" t="s">
        <v>270</v>
      </c>
      <c r="D77" t="s">
        <v>4</v>
      </c>
      <c r="E77" t="s">
        <v>6</v>
      </c>
      <c r="G77" t="s">
        <v>18</v>
      </c>
      <c r="L77" t="s">
        <v>112</v>
      </c>
      <c r="N77">
        <v>0</v>
      </c>
      <c r="O77" t="s">
        <v>19</v>
      </c>
      <c r="P77" t="s">
        <v>423</v>
      </c>
      <c r="Q77" t="s">
        <v>377</v>
      </c>
      <c r="R77" t="s">
        <v>424</v>
      </c>
    </row>
    <row r="78" spans="1:19" x14ac:dyDescent="0.2">
      <c r="A78" t="s">
        <v>34</v>
      </c>
      <c r="B78">
        <v>0</v>
      </c>
      <c r="C78" t="s">
        <v>270</v>
      </c>
      <c r="D78" s="21" t="s">
        <v>54</v>
      </c>
      <c r="E78" t="s">
        <v>7</v>
      </c>
      <c r="G78" t="s">
        <v>18</v>
      </c>
      <c r="L78" t="s">
        <v>316</v>
      </c>
      <c r="N78">
        <v>213863626.753465</v>
      </c>
      <c r="O78" t="s">
        <v>35</v>
      </c>
      <c r="P78" t="s">
        <v>423</v>
      </c>
      <c r="Q78" t="s">
        <v>377</v>
      </c>
      <c r="R78" t="s">
        <v>424</v>
      </c>
    </row>
    <row r="79" spans="1:19" x14ac:dyDescent="0.2">
      <c r="A79" s="25" t="s">
        <v>36</v>
      </c>
      <c r="B79">
        <v>-0.15498216369100229</v>
      </c>
      <c r="C79" t="s">
        <v>270</v>
      </c>
      <c r="D79" s="21" t="s">
        <v>54</v>
      </c>
      <c r="E79" t="s">
        <v>7</v>
      </c>
      <c r="G79" t="s">
        <v>18</v>
      </c>
      <c r="H79" t="s">
        <v>134</v>
      </c>
      <c r="L79" s="25" t="s">
        <v>328</v>
      </c>
      <c r="N79">
        <v>1630929022.2414401</v>
      </c>
      <c r="O79" t="s">
        <v>37</v>
      </c>
      <c r="S79" t="b">
        <v>1</v>
      </c>
    </row>
    <row r="80" spans="1:19" x14ac:dyDescent="0.2">
      <c r="A80" t="s">
        <v>116</v>
      </c>
      <c r="B80">
        <v>0</v>
      </c>
      <c r="C80" t="s">
        <v>270</v>
      </c>
      <c r="D80" t="s">
        <v>25</v>
      </c>
      <c r="E80" t="s">
        <v>7</v>
      </c>
      <c r="G80" t="s">
        <v>18</v>
      </c>
      <c r="L80" t="s">
        <v>69</v>
      </c>
      <c r="N80">
        <v>0</v>
      </c>
      <c r="O80" t="s">
        <v>118</v>
      </c>
      <c r="P80" t="s">
        <v>423</v>
      </c>
      <c r="Q80" t="s">
        <v>377</v>
      </c>
      <c r="R80" t="s">
        <v>424</v>
      </c>
    </row>
    <row r="81" spans="1:18" x14ac:dyDescent="0.2">
      <c r="A81" t="s">
        <v>119</v>
      </c>
      <c r="B81">
        <v>0</v>
      </c>
      <c r="C81" t="s">
        <v>270</v>
      </c>
      <c r="D81" t="s">
        <v>25</v>
      </c>
      <c r="E81" t="s">
        <v>7</v>
      </c>
      <c r="G81" t="s">
        <v>18</v>
      </c>
      <c r="L81" t="s">
        <v>121</v>
      </c>
      <c r="N81">
        <v>75833291.071385905</v>
      </c>
      <c r="O81" t="s">
        <v>122</v>
      </c>
      <c r="P81" t="s">
        <v>423</v>
      </c>
      <c r="Q81" t="s">
        <v>377</v>
      </c>
      <c r="R81" t="s">
        <v>424</v>
      </c>
    </row>
    <row r="82" spans="1:18" x14ac:dyDescent="0.2">
      <c r="A82" t="s">
        <v>124</v>
      </c>
      <c r="B82">
        <v>0</v>
      </c>
      <c r="C82" t="s">
        <v>270</v>
      </c>
      <c r="D82" t="s">
        <v>25</v>
      </c>
      <c r="E82" t="s">
        <v>7</v>
      </c>
      <c r="G82" t="s">
        <v>18</v>
      </c>
      <c r="L82" t="s">
        <v>330</v>
      </c>
      <c r="N82">
        <v>0</v>
      </c>
      <c r="O82" t="s">
        <v>126</v>
      </c>
      <c r="P82" t="s">
        <v>423</v>
      </c>
      <c r="Q82" t="s">
        <v>377</v>
      </c>
      <c r="R82" t="s">
        <v>424</v>
      </c>
    </row>
    <row r="83" spans="1:18" x14ac:dyDescent="0.2">
      <c r="A83" t="s">
        <v>24</v>
      </c>
      <c r="B83">
        <v>0</v>
      </c>
      <c r="C83" t="s">
        <v>270</v>
      </c>
      <c r="D83" t="s">
        <v>25</v>
      </c>
      <c r="E83" t="s">
        <v>7</v>
      </c>
      <c r="G83" t="s">
        <v>18</v>
      </c>
      <c r="L83" t="s">
        <v>331</v>
      </c>
      <c r="N83">
        <v>0</v>
      </c>
      <c r="O83" t="s">
        <v>26</v>
      </c>
      <c r="P83" t="s">
        <v>423</v>
      </c>
      <c r="Q83" t="s">
        <v>377</v>
      </c>
      <c r="R83" t="s">
        <v>424</v>
      </c>
    </row>
    <row r="84" spans="1:18" x14ac:dyDescent="0.2">
      <c r="A84" t="s">
        <v>127</v>
      </c>
      <c r="B84">
        <v>0</v>
      </c>
      <c r="C84" t="s">
        <v>270</v>
      </c>
      <c r="D84" t="s">
        <v>25</v>
      </c>
      <c r="E84" t="s">
        <v>7</v>
      </c>
      <c r="G84" t="s">
        <v>18</v>
      </c>
      <c r="L84" t="s">
        <v>69</v>
      </c>
      <c r="N84">
        <v>0</v>
      </c>
      <c r="O84" t="s">
        <v>128</v>
      </c>
      <c r="P84" t="s">
        <v>423</v>
      </c>
      <c r="Q84" t="s">
        <v>377</v>
      </c>
      <c r="R84" t="s">
        <v>424</v>
      </c>
    </row>
    <row r="85" spans="1:18" x14ac:dyDescent="0.2">
      <c r="A85" t="s">
        <v>57</v>
      </c>
      <c r="B85">
        <v>0</v>
      </c>
      <c r="C85" t="s">
        <v>270</v>
      </c>
      <c r="D85" t="s">
        <v>4</v>
      </c>
      <c r="E85" t="s">
        <v>7</v>
      </c>
      <c r="G85" t="s">
        <v>18</v>
      </c>
      <c r="L85" t="s">
        <v>69</v>
      </c>
      <c r="N85">
        <v>0</v>
      </c>
      <c r="O85" t="s">
        <v>58</v>
      </c>
      <c r="P85" t="s">
        <v>423</v>
      </c>
      <c r="Q85" t="s">
        <v>377</v>
      </c>
      <c r="R85" t="s">
        <v>424</v>
      </c>
    </row>
    <row r="86" spans="1:18" x14ac:dyDescent="0.2">
      <c r="A86" s="25" t="s">
        <v>21</v>
      </c>
      <c r="B86">
        <v>0.51626303694537745</v>
      </c>
      <c r="C86" t="s">
        <v>270</v>
      </c>
      <c r="D86" t="s">
        <v>4</v>
      </c>
      <c r="E86" t="s">
        <v>22</v>
      </c>
      <c r="G86" t="s">
        <v>18</v>
      </c>
      <c r="H86" t="s">
        <v>141</v>
      </c>
      <c r="L86" s="25" t="s">
        <v>332</v>
      </c>
      <c r="O86" t="s">
        <v>23</v>
      </c>
    </row>
    <row r="87" spans="1:18" x14ac:dyDescent="0.2">
      <c r="A87" s="25" t="s">
        <v>47</v>
      </c>
      <c r="B87">
        <v>7.0235239526250668E-3</v>
      </c>
      <c r="C87" t="s">
        <v>270</v>
      </c>
      <c r="D87" t="s">
        <v>4</v>
      </c>
      <c r="E87" t="s">
        <v>48</v>
      </c>
      <c r="G87" t="s">
        <v>18</v>
      </c>
      <c r="H87" t="s">
        <v>142</v>
      </c>
      <c r="L87" s="25" t="s">
        <v>333</v>
      </c>
      <c r="O87" t="s">
        <v>49</v>
      </c>
    </row>
    <row r="88" spans="1:18" x14ac:dyDescent="0.2">
      <c r="A88" t="s">
        <v>380</v>
      </c>
      <c r="B88">
        <v>1</v>
      </c>
      <c r="C88" t="s">
        <v>311</v>
      </c>
      <c r="D88" t="s">
        <v>4</v>
      </c>
      <c r="E88" t="s">
        <v>7</v>
      </c>
      <c r="G88" t="s">
        <v>18</v>
      </c>
      <c r="L88" s="25" t="s">
        <v>324</v>
      </c>
      <c r="O88" t="s">
        <v>380</v>
      </c>
    </row>
    <row r="90" spans="1:18" ht="16" x14ac:dyDescent="0.2">
      <c r="A90" s="50" t="s">
        <v>1</v>
      </c>
      <c r="B90" s="33" t="s">
        <v>470</v>
      </c>
    </row>
    <row r="91" spans="1:18" x14ac:dyDescent="0.2">
      <c r="A91" t="s">
        <v>15</v>
      </c>
      <c r="B91" s="25" t="s">
        <v>428</v>
      </c>
    </row>
    <row r="92" spans="1:18" x14ac:dyDescent="0.2">
      <c r="A92" s="22" t="s">
        <v>8</v>
      </c>
      <c r="B92" s="22" t="s">
        <v>382</v>
      </c>
      <c r="C92" s="21"/>
      <c r="D92" s="21"/>
      <c r="E92" s="21"/>
      <c r="F92" s="21"/>
      <c r="G92" s="21"/>
      <c r="H92" s="21"/>
    </row>
    <row r="93" spans="1:18" x14ac:dyDescent="0.2">
      <c r="A93" t="s">
        <v>3</v>
      </c>
      <c r="B93" t="s">
        <v>4</v>
      </c>
    </row>
    <row r="94" spans="1:18" x14ac:dyDescent="0.2">
      <c r="A94" t="s">
        <v>2</v>
      </c>
      <c r="B94">
        <v>1</v>
      </c>
    </row>
    <row r="95" spans="1:18" x14ac:dyDescent="0.2">
      <c r="A95" t="s">
        <v>5</v>
      </c>
      <c r="B95" t="s">
        <v>379</v>
      </c>
    </row>
    <row r="96" spans="1:18" x14ac:dyDescent="0.2">
      <c r="A96" t="s">
        <v>6</v>
      </c>
      <c r="B96" t="s">
        <v>7</v>
      </c>
    </row>
    <row r="97" spans="1:19" ht="16" x14ac:dyDescent="0.2">
      <c r="A97" s="50" t="s">
        <v>9</v>
      </c>
    </row>
    <row r="98" spans="1:19" x14ac:dyDescent="0.2">
      <c r="A98" s="20" t="s">
        <v>10</v>
      </c>
      <c r="B98" s="20" t="s">
        <v>11</v>
      </c>
      <c r="C98" s="20" t="s">
        <v>12</v>
      </c>
      <c r="D98" s="20" t="s">
        <v>3</v>
      </c>
      <c r="E98" s="20" t="s">
        <v>6</v>
      </c>
      <c r="F98" s="20" t="s">
        <v>13</v>
      </c>
      <c r="G98" s="20" t="s">
        <v>14</v>
      </c>
      <c r="H98" s="20" t="s">
        <v>62</v>
      </c>
      <c r="I98" s="20" t="s">
        <v>63</v>
      </c>
      <c r="J98" s="20" t="s">
        <v>64</v>
      </c>
      <c r="K98" s="20" t="s">
        <v>65</v>
      </c>
      <c r="L98" s="20" t="s">
        <v>15</v>
      </c>
      <c r="M98" s="20" t="s">
        <v>66</v>
      </c>
      <c r="N98" s="20" t="s">
        <v>67</v>
      </c>
      <c r="O98" s="20" t="s">
        <v>5</v>
      </c>
      <c r="P98" s="20" t="s">
        <v>385</v>
      </c>
      <c r="Q98" s="20" t="s">
        <v>386</v>
      </c>
      <c r="R98" s="20" t="s">
        <v>387</v>
      </c>
      <c r="S98" s="20" t="s">
        <v>477</v>
      </c>
    </row>
    <row r="99" spans="1:19" x14ac:dyDescent="0.2">
      <c r="A99" t="s">
        <v>68</v>
      </c>
      <c r="B99">
        <v>0</v>
      </c>
      <c r="C99" t="s">
        <v>39</v>
      </c>
      <c r="E99" t="s">
        <v>7</v>
      </c>
      <c r="F99" t="s">
        <v>40</v>
      </c>
      <c r="G99" t="s">
        <v>41</v>
      </c>
      <c r="L99" t="s">
        <v>69</v>
      </c>
      <c r="M99" t="s">
        <v>70</v>
      </c>
      <c r="N99">
        <v>0</v>
      </c>
      <c r="P99" t="s">
        <v>423</v>
      </c>
      <c r="Q99" t="s">
        <v>377</v>
      </c>
      <c r="R99" t="s">
        <v>424</v>
      </c>
    </row>
    <row r="100" spans="1:19" x14ac:dyDescent="0.2">
      <c r="A100" t="s">
        <v>71</v>
      </c>
      <c r="B100">
        <v>0</v>
      </c>
      <c r="C100" t="s">
        <v>39</v>
      </c>
      <c r="E100" t="s">
        <v>7</v>
      </c>
      <c r="F100" t="s">
        <v>40</v>
      </c>
      <c r="G100" t="s">
        <v>41</v>
      </c>
      <c r="L100" t="s">
        <v>69</v>
      </c>
      <c r="M100" t="s">
        <v>70</v>
      </c>
      <c r="N100">
        <v>0</v>
      </c>
      <c r="P100" t="s">
        <v>423</v>
      </c>
      <c r="Q100" t="s">
        <v>377</v>
      </c>
      <c r="R100" t="s">
        <v>424</v>
      </c>
    </row>
    <row r="101" spans="1:19" x14ac:dyDescent="0.2">
      <c r="A101" t="s">
        <v>72</v>
      </c>
      <c r="B101">
        <v>0</v>
      </c>
      <c r="C101" t="s">
        <v>39</v>
      </c>
      <c r="E101" t="s">
        <v>7</v>
      </c>
      <c r="F101" t="s">
        <v>40</v>
      </c>
      <c r="G101" t="s">
        <v>41</v>
      </c>
      <c r="L101" t="s">
        <v>69</v>
      </c>
      <c r="M101" t="s">
        <v>70</v>
      </c>
      <c r="N101">
        <v>0</v>
      </c>
      <c r="P101" t="s">
        <v>423</v>
      </c>
      <c r="Q101" t="s">
        <v>377</v>
      </c>
      <c r="R101" t="s">
        <v>424</v>
      </c>
    </row>
    <row r="102" spans="1:19" x14ac:dyDescent="0.2">
      <c r="A102" t="s">
        <v>38</v>
      </c>
      <c r="B102">
        <v>0</v>
      </c>
      <c r="C102" t="s">
        <v>39</v>
      </c>
      <c r="E102" t="s">
        <v>7</v>
      </c>
      <c r="F102" t="s">
        <v>40</v>
      </c>
      <c r="G102" t="s">
        <v>41</v>
      </c>
      <c r="L102" t="s">
        <v>74</v>
      </c>
      <c r="M102" t="s">
        <v>75</v>
      </c>
      <c r="N102">
        <v>0</v>
      </c>
      <c r="P102" t="s">
        <v>423</v>
      </c>
      <c r="Q102" t="s">
        <v>377</v>
      </c>
      <c r="R102" t="s">
        <v>424</v>
      </c>
    </row>
    <row r="103" spans="1:19" x14ac:dyDescent="0.2">
      <c r="A103" t="s">
        <v>42</v>
      </c>
      <c r="B103">
        <v>0</v>
      </c>
      <c r="C103" t="s">
        <v>39</v>
      </c>
      <c r="E103" t="s">
        <v>7</v>
      </c>
      <c r="F103" t="s">
        <v>40</v>
      </c>
      <c r="G103" t="s">
        <v>41</v>
      </c>
      <c r="L103" t="s">
        <v>69</v>
      </c>
      <c r="M103" t="s">
        <v>70</v>
      </c>
      <c r="N103">
        <v>0</v>
      </c>
      <c r="P103" t="s">
        <v>423</v>
      </c>
      <c r="Q103" t="s">
        <v>377</v>
      </c>
      <c r="R103" t="s">
        <v>424</v>
      </c>
    </row>
    <row r="104" spans="1:19" x14ac:dyDescent="0.2">
      <c r="A104" t="s">
        <v>77</v>
      </c>
      <c r="B104">
        <v>0</v>
      </c>
      <c r="C104" t="s">
        <v>39</v>
      </c>
      <c r="E104" t="s">
        <v>7</v>
      </c>
      <c r="F104" t="s">
        <v>40</v>
      </c>
      <c r="G104" t="s">
        <v>41</v>
      </c>
      <c r="L104" t="s">
        <v>69</v>
      </c>
      <c r="M104" t="s">
        <v>70</v>
      </c>
      <c r="N104">
        <v>0</v>
      </c>
      <c r="P104" t="s">
        <v>423</v>
      </c>
      <c r="Q104" t="s">
        <v>377</v>
      </c>
      <c r="R104" t="s">
        <v>424</v>
      </c>
    </row>
    <row r="105" spans="1:19" x14ac:dyDescent="0.2">
      <c r="A105" t="s">
        <v>476</v>
      </c>
      <c r="B105">
        <v>0</v>
      </c>
      <c r="C105" t="s">
        <v>39</v>
      </c>
      <c r="E105" t="s">
        <v>7</v>
      </c>
      <c r="F105" t="s">
        <v>40</v>
      </c>
      <c r="G105" t="s">
        <v>41</v>
      </c>
      <c r="L105" t="s">
        <v>69</v>
      </c>
      <c r="M105" t="s">
        <v>70</v>
      </c>
      <c r="N105">
        <v>0</v>
      </c>
      <c r="P105" t="s">
        <v>423</v>
      </c>
      <c r="Q105" t="s">
        <v>377</v>
      </c>
      <c r="R105" t="s">
        <v>424</v>
      </c>
    </row>
    <row r="106" spans="1:19" x14ac:dyDescent="0.2">
      <c r="A106" t="s">
        <v>80</v>
      </c>
      <c r="B106">
        <v>0</v>
      </c>
      <c r="C106" t="s">
        <v>39</v>
      </c>
      <c r="E106" t="s">
        <v>7</v>
      </c>
      <c r="F106" t="s">
        <v>40</v>
      </c>
      <c r="G106" t="s">
        <v>41</v>
      </c>
      <c r="L106" t="s">
        <v>69</v>
      </c>
      <c r="M106" t="s">
        <v>70</v>
      </c>
      <c r="N106">
        <v>0</v>
      </c>
      <c r="P106" t="s">
        <v>423</v>
      </c>
      <c r="Q106" t="s">
        <v>377</v>
      </c>
      <c r="R106" t="s">
        <v>424</v>
      </c>
    </row>
    <row r="107" spans="1:19" x14ac:dyDescent="0.2">
      <c r="A107" t="s">
        <v>82</v>
      </c>
      <c r="B107">
        <v>0</v>
      </c>
      <c r="C107" t="s">
        <v>39</v>
      </c>
      <c r="E107" t="s">
        <v>7</v>
      </c>
      <c r="F107" t="s">
        <v>40</v>
      </c>
      <c r="G107" t="s">
        <v>41</v>
      </c>
      <c r="L107" t="s">
        <v>112</v>
      </c>
      <c r="M107" t="s">
        <v>70</v>
      </c>
      <c r="N107">
        <v>0</v>
      </c>
      <c r="P107" t="s">
        <v>423</v>
      </c>
      <c r="Q107" t="s">
        <v>377</v>
      </c>
      <c r="R107" t="s">
        <v>424</v>
      </c>
    </row>
    <row r="108" spans="1:19" x14ac:dyDescent="0.2">
      <c r="A108" t="s">
        <v>83</v>
      </c>
      <c r="B108">
        <v>0</v>
      </c>
      <c r="C108" t="s">
        <v>39</v>
      </c>
      <c r="E108" t="s">
        <v>7</v>
      </c>
      <c r="F108" t="s">
        <v>40</v>
      </c>
      <c r="G108" t="s">
        <v>41</v>
      </c>
      <c r="L108" t="s">
        <v>69</v>
      </c>
      <c r="M108" t="s">
        <v>70</v>
      </c>
      <c r="N108">
        <v>0</v>
      </c>
      <c r="P108" t="s">
        <v>423</v>
      </c>
      <c r="Q108" t="s">
        <v>377</v>
      </c>
      <c r="R108" t="s">
        <v>424</v>
      </c>
    </row>
    <row r="109" spans="1:19" x14ac:dyDescent="0.2">
      <c r="A109" t="s">
        <v>84</v>
      </c>
      <c r="B109">
        <v>0</v>
      </c>
      <c r="C109" t="s">
        <v>39</v>
      </c>
      <c r="E109" t="s">
        <v>7</v>
      </c>
      <c r="F109" t="s">
        <v>40</v>
      </c>
      <c r="G109" t="s">
        <v>41</v>
      </c>
      <c r="L109" t="s">
        <v>69</v>
      </c>
      <c r="M109" t="s">
        <v>70</v>
      </c>
      <c r="N109">
        <v>0</v>
      </c>
      <c r="P109" t="s">
        <v>423</v>
      </c>
      <c r="Q109" t="s">
        <v>377</v>
      </c>
      <c r="R109" t="s">
        <v>424</v>
      </c>
    </row>
    <row r="110" spans="1:19" x14ac:dyDescent="0.2">
      <c r="A110" t="s">
        <v>85</v>
      </c>
      <c r="B110">
        <v>0</v>
      </c>
      <c r="C110" t="s">
        <v>39</v>
      </c>
      <c r="E110" t="s">
        <v>7</v>
      </c>
      <c r="F110" t="s">
        <v>40</v>
      </c>
      <c r="G110" t="s">
        <v>41</v>
      </c>
      <c r="L110" t="s">
        <v>69</v>
      </c>
      <c r="M110" t="s">
        <v>70</v>
      </c>
      <c r="N110">
        <v>0</v>
      </c>
      <c r="P110" t="s">
        <v>423</v>
      </c>
      <c r="Q110" t="s">
        <v>377</v>
      </c>
      <c r="R110" t="s">
        <v>424</v>
      </c>
    </row>
    <row r="111" spans="1:19" x14ac:dyDescent="0.2">
      <c r="A111" t="s">
        <v>87</v>
      </c>
      <c r="B111">
        <v>0</v>
      </c>
      <c r="C111" t="s">
        <v>39</v>
      </c>
      <c r="E111" t="s">
        <v>7</v>
      </c>
      <c r="F111" t="s">
        <v>40</v>
      </c>
      <c r="G111" t="s">
        <v>41</v>
      </c>
      <c r="L111" t="s">
        <v>69</v>
      </c>
      <c r="M111" t="s">
        <v>70</v>
      </c>
      <c r="N111">
        <v>0</v>
      </c>
      <c r="P111" t="s">
        <v>423</v>
      </c>
      <c r="Q111" t="s">
        <v>377</v>
      </c>
      <c r="R111" t="s">
        <v>424</v>
      </c>
    </row>
    <row r="112" spans="1:19" x14ac:dyDescent="0.2">
      <c r="A112" t="s">
        <v>88</v>
      </c>
      <c r="B112">
        <v>0</v>
      </c>
      <c r="C112" t="s">
        <v>39</v>
      </c>
      <c r="E112" t="s">
        <v>7</v>
      </c>
      <c r="F112" t="s">
        <v>40</v>
      </c>
      <c r="G112" t="s">
        <v>41</v>
      </c>
      <c r="L112" t="s">
        <v>69</v>
      </c>
      <c r="M112" t="s">
        <v>70</v>
      </c>
      <c r="N112">
        <v>0</v>
      </c>
      <c r="P112" t="s">
        <v>423</v>
      </c>
      <c r="Q112" t="s">
        <v>377</v>
      </c>
      <c r="R112" t="s">
        <v>424</v>
      </c>
    </row>
    <row r="113" spans="1:18" x14ac:dyDescent="0.2">
      <c r="A113" t="s">
        <v>44</v>
      </c>
      <c r="B113">
        <v>0</v>
      </c>
      <c r="C113" t="s">
        <v>39</v>
      </c>
      <c r="E113" t="s">
        <v>7</v>
      </c>
      <c r="F113" t="s">
        <v>40</v>
      </c>
      <c r="G113" t="s">
        <v>41</v>
      </c>
      <c r="L113" t="s">
        <v>69</v>
      </c>
      <c r="M113" t="s">
        <v>70</v>
      </c>
      <c r="N113">
        <v>0</v>
      </c>
      <c r="P113" t="s">
        <v>423</v>
      </c>
      <c r="Q113" t="s">
        <v>377</v>
      </c>
      <c r="R113" t="s">
        <v>424</v>
      </c>
    </row>
    <row r="114" spans="1:18" x14ac:dyDescent="0.2">
      <c r="A114" t="s">
        <v>91</v>
      </c>
      <c r="B114">
        <v>0</v>
      </c>
      <c r="C114" t="s">
        <v>39</v>
      </c>
      <c r="E114" t="s">
        <v>7</v>
      </c>
      <c r="F114" t="s">
        <v>40</v>
      </c>
      <c r="G114" t="s">
        <v>41</v>
      </c>
      <c r="L114" t="s">
        <v>69</v>
      </c>
      <c r="M114" t="s">
        <v>70</v>
      </c>
      <c r="N114">
        <v>0</v>
      </c>
      <c r="P114" t="s">
        <v>423</v>
      </c>
      <c r="Q114" t="s">
        <v>377</v>
      </c>
      <c r="R114" t="s">
        <v>424</v>
      </c>
    </row>
    <row r="115" spans="1:18" x14ac:dyDescent="0.2">
      <c r="A115" t="s">
        <v>92</v>
      </c>
      <c r="B115">
        <v>0</v>
      </c>
      <c r="C115" t="s">
        <v>39</v>
      </c>
      <c r="E115" t="s">
        <v>7</v>
      </c>
      <c r="F115" t="s">
        <v>40</v>
      </c>
      <c r="G115" t="s">
        <v>41</v>
      </c>
      <c r="L115" t="s">
        <v>93</v>
      </c>
      <c r="M115" t="s">
        <v>70</v>
      </c>
      <c r="N115">
        <v>0</v>
      </c>
      <c r="P115" t="s">
        <v>423</v>
      </c>
      <c r="Q115" t="s">
        <v>377</v>
      </c>
      <c r="R115" t="s">
        <v>424</v>
      </c>
    </row>
    <row r="116" spans="1:18" x14ac:dyDescent="0.2">
      <c r="A116" t="s">
        <v>94</v>
      </c>
      <c r="B116">
        <v>0</v>
      </c>
      <c r="C116" t="s">
        <v>39</v>
      </c>
      <c r="E116" t="s">
        <v>7</v>
      </c>
      <c r="F116" t="s">
        <v>40</v>
      </c>
      <c r="G116" t="s">
        <v>41</v>
      </c>
      <c r="L116" t="s">
        <v>95</v>
      </c>
      <c r="M116" t="s">
        <v>70</v>
      </c>
      <c r="N116">
        <v>0</v>
      </c>
      <c r="P116" t="s">
        <v>423</v>
      </c>
      <c r="Q116" t="s">
        <v>377</v>
      </c>
      <c r="R116" t="s">
        <v>424</v>
      </c>
    </row>
    <row r="117" spans="1:18" x14ac:dyDescent="0.2">
      <c r="A117" t="s">
        <v>96</v>
      </c>
      <c r="B117">
        <v>0</v>
      </c>
      <c r="C117" t="s">
        <v>39</v>
      </c>
      <c r="E117" t="s">
        <v>7</v>
      </c>
      <c r="F117" t="s">
        <v>40</v>
      </c>
      <c r="G117" t="s">
        <v>41</v>
      </c>
      <c r="L117" t="s">
        <v>93</v>
      </c>
      <c r="M117" t="s">
        <v>70</v>
      </c>
      <c r="N117">
        <v>0</v>
      </c>
      <c r="P117" t="s">
        <v>423</v>
      </c>
      <c r="Q117" t="s">
        <v>377</v>
      </c>
      <c r="R117" t="s">
        <v>424</v>
      </c>
    </row>
    <row r="118" spans="1:18" x14ac:dyDescent="0.2">
      <c r="A118" t="s">
        <v>97</v>
      </c>
      <c r="B118">
        <v>0</v>
      </c>
      <c r="C118" t="s">
        <v>39</v>
      </c>
      <c r="E118" t="s">
        <v>7</v>
      </c>
      <c r="F118" t="s">
        <v>40</v>
      </c>
      <c r="G118" t="s">
        <v>41</v>
      </c>
      <c r="L118" t="s">
        <v>69</v>
      </c>
      <c r="M118" t="s">
        <v>70</v>
      </c>
      <c r="N118">
        <v>0</v>
      </c>
      <c r="P118" t="s">
        <v>423</v>
      </c>
      <c r="Q118" t="s">
        <v>377</v>
      </c>
      <c r="R118" t="s">
        <v>424</v>
      </c>
    </row>
    <row r="119" spans="1:18" x14ac:dyDescent="0.2">
      <c r="A119" t="s">
        <v>43</v>
      </c>
      <c r="B119">
        <v>0</v>
      </c>
      <c r="C119" t="s">
        <v>39</v>
      </c>
      <c r="E119" t="s">
        <v>7</v>
      </c>
      <c r="F119" t="s">
        <v>40</v>
      </c>
      <c r="G119" t="s">
        <v>41</v>
      </c>
      <c r="L119" t="s">
        <v>69</v>
      </c>
      <c r="M119" t="s">
        <v>70</v>
      </c>
      <c r="N119">
        <v>0</v>
      </c>
      <c r="P119" t="s">
        <v>423</v>
      </c>
      <c r="Q119" t="s">
        <v>377</v>
      </c>
      <c r="R119" t="s">
        <v>424</v>
      </c>
    </row>
    <row r="120" spans="1:18" x14ac:dyDescent="0.2">
      <c r="A120" t="s">
        <v>99</v>
      </c>
      <c r="B120">
        <v>0</v>
      </c>
      <c r="C120" t="s">
        <v>39</v>
      </c>
      <c r="E120" t="s">
        <v>48</v>
      </c>
      <c r="F120" t="s">
        <v>40</v>
      </c>
      <c r="G120" t="s">
        <v>41</v>
      </c>
      <c r="L120" t="s">
        <v>112</v>
      </c>
      <c r="M120" t="s">
        <v>102</v>
      </c>
      <c r="N120">
        <v>0</v>
      </c>
      <c r="P120" t="s">
        <v>423</v>
      </c>
      <c r="Q120" t="s">
        <v>377</v>
      </c>
      <c r="R120" t="s">
        <v>424</v>
      </c>
    </row>
    <row r="121" spans="1:18" x14ac:dyDescent="0.2">
      <c r="A121" t="s">
        <v>99</v>
      </c>
      <c r="B121">
        <v>0</v>
      </c>
      <c r="C121" t="s">
        <v>39</v>
      </c>
      <c r="E121" t="s">
        <v>48</v>
      </c>
      <c r="F121" t="s">
        <v>100</v>
      </c>
      <c r="G121" t="s">
        <v>41</v>
      </c>
      <c r="L121" t="s">
        <v>112</v>
      </c>
      <c r="M121" t="s">
        <v>102</v>
      </c>
      <c r="N121">
        <v>0</v>
      </c>
      <c r="P121" t="s">
        <v>423</v>
      </c>
      <c r="Q121" t="s">
        <v>377</v>
      </c>
      <c r="R121" t="s">
        <v>424</v>
      </c>
    </row>
    <row r="122" spans="1:18" x14ac:dyDescent="0.2">
      <c r="A122" t="s">
        <v>103</v>
      </c>
      <c r="B122">
        <v>0</v>
      </c>
      <c r="C122" t="s">
        <v>39</v>
      </c>
      <c r="E122" t="s">
        <v>48</v>
      </c>
      <c r="F122" t="s">
        <v>104</v>
      </c>
      <c r="G122" t="s">
        <v>41</v>
      </c>
      <c r="L122" t="s">
        <v>69</v>
      </c>
      <c r="M122" t="s">
        <v>105</v>
      </c>
      <c r="N122">
        <v>0</v>
      </c>
      <c r="P122" t="s">
        <v>423</v>
      </c>
      <c r="Q122" t="s">
        <v>377</v>
      </c>
      <c r="R122" t="s">
        <v>424</v>
      </c>
    </row>
    <row r="123" spans="1:18" x14ac:dyDescent="0.2">
      <c r="A123" t="s">
        <v>106</v>
      </c>
      <c r="B123">
        <v>0</v>
      </c>
      <c r="C123" t="s">
        <v>39</v>
      </c>
      <c r="E123" t="s">
        <v>7</v>
      </c>
      <c r="F123" t="s">
        <v>40</v>
      </c>
      <c r="G123" t="s">
        <v>41</v>
      </c>
      <c r="L123" t="s">
        <v>69</v>
      </c>
      <c r="M123" t="s">
        <v>70</v>
      </c>
      <c r="N123">
        <v>0</v>
      </c>
      <c r="P123" t="s">
        <v>423</v>
      </c>
      <c r="Q123" t="s">
        <v>377</v>
      </c>
      <c r="R123" t="s">
        <v>424</v>
      </c>
    </row>
    <row r="124" spans="1:18" x14ac:dyDescent="0.2">
      <c r="A124" t="str">
        <f>B90</f>
        <v>steel production, natural gas-based direct reduction iron-electric arc furnace, with carbon capture and storage, unalloyed</v>
      </c>
      <c r="B124">
        <v>1</v>
      </c>
      <c r="C124" s="22" t="s">
        <v>311</v>
      </c>
      <c r="D124" t="s">
        <v>4</v>
      </c>
      <c r="E124" t="s">
        <v>7</v>
      </c>
      <c r="G124" t="s">
        <v>16</v>
      </c>
      <c r="I124">
        <v>0</v>
      </c>
      <c r="J124">
        <v>1</v>
      </c>
      <c r="L124" t="s">
        <v>313</v>
      </c>
      <c r="N124">
        <v>11181008749.41</v>
      </c>
      <c r="O124" t="str">
        <f>B95</f>
        <v>steel, unalloyed</v>
      </c>
    </row>
    <row r="125" spans="1:18" x14ac:dyDescent="0.2">
      <c r="A125" s="24" t="s">
        <v>474</v>
      </c>
      <c r="B125">
        <v>1.0619924907194629</v>
      </c>
      <c r="C125" s="22" t="s">
        <v>311</v>
      </c>
      <c r="D125" t="s">
        <v>4</v>
      </c>
      <c r="E125" t="s">
        <v>7</v>
      </c>
      <c r="G125" t="s">
        <v>18</v>
      </c>
      <c r="H125" t="s">
        <v>133</v>
      </c>
      <c r="L125" s="51" t="s">
        <v>326</v>
      </c>
      <c r="O125" s="22" t="s">
        <v>269</v>
      </c>
    </row>
    <row r="126" spans="1:18" x14ac:dyDescent="0.2">
      <c r="A126" t="s">
        <v>107</v>
      </c>
      <c r="B126">
        <v>0</v>
      </c>
      <c r="C126" t="s">
        <v>270</v>
      </c>
      <c r="D126" t="s">
        <v>4</v>
      </c>
      <c r="E126" t="s">
        <v>7</v>
      </c>
      <c r="G126" t="s">
        <v>18</v>
      </c>
      <c r="L126" t="s">
        <v>69</v>
      </c>
      <c r="M126" t="s">
        <v>70</v>
      </c>
      <c r="N126">
        <v>0</v>
      </c>
      <c r="O126" t="s">
        <v>108</v>
      </c>
      <c r="P126" t="s">
        <v>423</v>
      </c>
      <c r="Q126" t="s">
        <v>377</v>
      </c>
      <c r="R126" t="s">
        <v>424</v>
      </c>
    </row>
    <row r="127" spans="1:18" x14ac:dyDescent="0.2">
      <c r="A127" t="s">
        <v>109</v>
      </c>
      <c r="B127">
        <v>0</v>
      </c>
      <c r="C127" t="s">
        <v>270</v>
      </c>
      <c r="D127" t="s">
        <v>54</v>
      </c>
      <c r="E127" t="s">
        <v>7</v>
      </c>
      <c r="G127" t="s">
        <v>18</v>
      </c>
      <c r="L127" t="s">
        <v>315</v>
      </c>
      <c r="M127" t="s">
        <v>110</v>
      </c>
      <c r="N127">
        <v>0</v>
      </c>
      <c r="O127" t="s">
        <v>111</v>
      </c>
      <c r="P127" t="s">
        <v>423</v>
      </c>
      <c r="Q127" t="s">
        <v>377</v>
      </c>
      <c r="R127" t="s">
        <v>424</v>
      </c>
    </row>
    <row r="128" spans="1:18" x14ac:dyDescent="0.2">
      <c r="A128" t="s">
        <v>17</v>
      </c>
      <c r="B128">
        <v>0</v>
      </c>
      <c r="C128" t="s">
        <v>270</v>
      </c>
      <c r="D128" t="s">
        <v>4</v>
      </c>
      <c r="E128" t="s">
        <v>6</v>
      </c>
      <c r="G128" t="s">
        <v>18</v>
      </c>
      <c r="L128" t="s">
        <v>112</v>
      </c>
      <c r="M128" t="s">
        <v>75</v>
      </c>
      <c r="N128">
        <v>0</v>
      </c>
      <c r="O128" t="s">
        <v>19</v>
      </c>
      <c r="P128" t="s">
        <v>423</v>
      </c>
      <c r="Q128" t="s">
        <v>377</v>
      </c>
      <c r="R128" t="s">
        <v>424</v>
      </c>
    </row>
    <row r="129" spans="1:19" x14ac:dyDescent="0.2">
      <c r="A129" t="s">
        <v>34</v>
      </c>
      <c r="B129">
        <v>0</v>
      </c>
      <c r="C129" t="s">
        <v>270</v>
      </c>
      <c r="D129" t="s">
        <v>54</v>
      </c>
      <c r="E129" t="s">
        <v>7</v>
      </c>
      <c r="G129" t="s">
        <v>18</v>
      </c>
      <c r="L129" t="s">
        <v>316</v>
      </c>
      <c r="M129" t="s">
        <v>113</v>
      </c>
      <c r="N129">
        <v>213863626.753465</v>
      </c>
      <c r="O129" t="s">
        <v>35</v>
      </c>
      <c r="P129" t="s">
        <v>423</v>
      </c>
      <c r="Q129" t="s">
        <v>377</v>
      </c>
      <c r="R129" t="s">
        <v>424</v>
      </c>
    </row>
    <row r="130" spans="1:19" x14ac:dyDescent="0.2">
      <c r="A130" s="25" t="s">
        <v>36</v>
      </c>
      <c r="B130">
        <v>-0.15498216369100229</v>
      </c>
      <c r="C130" t="s">
        <v>270</v>
      </c>
      <c r="D130" s="21" t="s">
        <v>54</v>
      </c>
      <c r="E130" t="s">
        <v>7</v>
      </c>
      <c r="G130" t="s">
        <v>18</v>
      </c>
      <c r="H130" t="s">
        <v>134</v>
      </c>
      <c r="I130">
        <v>2</v>
      </c>
      <c r="J130">
        <v>-1.9250668869368319</v>
      </c>
      <c r="K130">
        <v>6.6520673478250358E-2</v>
      </c>
      <c r="L130" s="25" t="s">
        <v>328</v>
      </c>
      <c r="M130" t="s">
        <v>113</v>
      </c>
      <c r="N130">
        <v>1630929022.2414401</v>
      </c>
      <c r="O130" t="s">
        <v>37</v>
      </c>
      <c r="S130" t="b">
        <v>1</v>
      </c>
    </row>
    <row r="131" spans="1:19" x14ac:dyDescent="0.2">
      <c r="A131" t="s">
        <v>135</v>
      </c>
      <c r="B131">
        <v>6.0000000000000001E-3</v>
      </c>
      <c r="C131" t="s">
        <v>270</v>
      </c>
      <c r="D131" t="s">
        <v>4</v>
      </c>
      <c r="E131" t="s">
        <v>7</v>
      </c>
      <c r="G131" t="s">
        <v>18</v>
      </c>
      <c r="H131" t="s">
        <v>136</v>
      </c>
      <c r="I131">
        <v>2</v>
      </c>
      <c r="J131">
        <v>-4.575156412890883</v>
      </c>
      <c r="K131">
        <v>3.605551275463989E-2</v>
      </c>
      <c r="L131" t="s">
        <v>329</v>
      </c>
      <c r="M131" t="s">
        <v>137</v>
      </c>
      <c r="N131">
        <v>0</v>
      </c>
      <c r="O131" t="s">
        <v>138</v>
      </c>
    </row>
    <row r="132" spans="1:19" x14ac:dyDescent="0.2">
      <c r="A132" t="s">
        <v>116</v>
      </c>
      <c r="B132">
        <v>0</v>
      </c>
      <c r="C132" t="s">
        <v>270</v>
      </c>
      <c r="D132" t="s">
        <v>25</v>
      </c>
      <c r="E132" t="s">
        <v>7</v>
      </c>
      <c r="G132" t="s">
        <v>18</v>
      </c>
      <c r="L132" t="s">
        <v>69</v>
      </c>
      <c r="M132" t="s">
        <v>70</v>
      </c>
      <c r="N132">
        <v>0</v>
      </c>
      <c r="O132" t="s">
        <v>118</v>
      </c>
      <c r="P132" t="s">
        <v>423</v>
      </c>
      <c r="Q132" t="s">
        <v>377</v>
      </c>
      <c r="R132" t="s">
        <v>424</v>
      </c>
    </row>
    <row r="133" spans="1:19" x14ac:dyDescent="0.2">
      <c r="A133" t="s">
        <v>119</v>
      </c>
      <c r="B133">
        <v>0</v>
      </c>
      <c r="C133" t="s">
        <v>270</v>
      </c>
      <c r="D133" t="s">
        <v>25</v>
      </c>
      <c r="E133" t="s">
        <v>7</v>
      </c>
      <c r="G133" t="s">
        <v>18</v>
      </c>
      <c r="L133" t="s">
        <v>121</v>
      </c>
      <c r="M133" t="s">
        <v>113</v>
      </c>
      <c r="N133">
        <v>75833291.071385905</v>
      </c>
      <c r="O133" t="s">
        <v>122</v>
      </c>
      <c r="P133" t="s">
        <v>423</v>
      </c>
      <c r="Q133" t="s">
        <v>377</v>
      </c>
      <c r="R133" t="s">
        <v>424</v>
      </c>
    </row>
    <row r="134" spans="1:19" x14ac:dyDescent="0.2">
      <c r="A134" t="s">
        <v>124</v>
      </c>
      <c r="B134">
        <v>0</v>
      </c>
      <c r="C134" t="s">
        <v>270</v>
      </c>
      <c r="D134" t="s">
        <v>25</v>
      </c>
      <c r="E134" t="s">
        <v>7</v>
      </c>
      <c r="G134" t="s">
        <v>18</v>
      </c>
      <c r="L134" t="s">
        <v>330</v>
      </c>
      <c r="M134" t="s">
        <v>125</v>
      </c>
      <c r="N134">
        <v>0</v>
      </c>
      <c r="O134" t="s">
        <v>126</v>
      </c>
      <c r="P134" t="s">
        <v>423</v>
      </c>
      <c r="Q134" t="s">
        <v>377</v>
      </c>
      <c r="R134" t="s">
        <v>424</v>
      </c>
    </row>
    <row r="135" spans="1:19" x14ac:dyDescent="0.2">
      <c r="A135" t="s">
        <v>24</v>
      </c>
      <c r="B135">
        <v>0</v>
      </c>
      <c r="C135" t="s">
        <v>270</v>
      </c>
      <c r="D135" t="s">
        <v>25</v>
      </c>
      <c r="E135" t="s">
        <v>7</v>
      </c>
      <c r="G135" t="s">
        <v>18</v>
      </c>
      <c r="L135" t="s">
        <v>331</v>
      </c>
      <c r="M135" t="s">
        <v>70</v>
      </c>
      <c r="N135">
        <v>0</v>
      </c>
      <c r="O135" t="s">
        <v>26</v>
      </c>
      <c r="P135" t="s">
        <v>423</v>
      </c>
      <c r="Q135" t="s">
        <v>377</v>
      </c>
      <c r="R135" t="s">
        <v>424</v>
      </c>
    </row>
    <row r="136" spans="1:19" x14ac:dyDescent="0.2">
      <c r="A136" t="s">
        <v>127</v>
      </c>
      <c r="B136">
        <v>0</v>
      </c>
      <c r="C136" t="s">
        <v>270</v>
      </c>
      <c r="D136" t="s">
        <v>25</v>
      </c>
      <c r="E136" t="s">
        <v>7</v>
      </c>
      <c r="G136" t="s">
        <v>18</v>
      </c>
      <c r="L136" t="s">
        <v>69</v>
      </c>
      <c r="M136" t="s">
        <v>70</v>
      </c>
      <c r="N136">
        <v>0</v>
      </c>
      <c r="O136" t="s">
        <v>128</v>
      </c>
      <c r="P136" t="s">
        <v>423</v>
      </c>
      <c r="Q136" t="s">
        <v>377</v>
      </c>
      <c r="R136" t="s">
        <v>424</v>
      </c>
    </row>
    <row r="137" spans="1:19" x14ac:dyDescent="0.2">
      <c r="A137" t="s">
        <v>57</v>
      </c>
      <c r="B137">
        <v>0</v>
      </c>
      <c r="C137" t="s">
        <v>270</v>
      </c>
      <c r="D137" t="s">
        <v>4</v>
      </c>
      <c r="E137" t="s">
        <v>7</v>
      </c>
      <c r="G137" t="s">
        <v>18</v>
      </c>
      <c r="L137" t="s">
        <v>69</v>
      </c>
      <c r="M137" t="s">
        <v>70</v>
      </c>
      <c r="N137">
        <v>0</v>
      </c>
      <c r="O137" t="s">
        <v>58</v>
      </c>
      <c r="P137" t="s">
        <v>423</v>
      </c>
      <c r="Q137" t="s">
        <v>377</v>
      </c>
      <c r="R137" t="s">
        <v>424</v>
      </c>
    </row>
    <row r="138" spans="1:19" x14ac:dyDescent="0.2">
      <c r="A138" s="25" t="s">
        <v>21</v>
      </c>
      <c r="B138">
        <v>0.51626303694537745</v>
      </c>
      <c r="C138" t="s">
        <v>270</v>
      </c>
      <c r="D138" t="s">
        <v>4</v>
      </c>
      <c r="E138" t="s">
        <v>22</v>
      </c>
      <c r="G138" t="s">
        <v>18</v>
      </c>
      <c r="H138" t="s">
        <v>141</v>
      </c>
      <c r="L138" s="25" t="s">
        <v>332</v>
      </c>
      <c r="O138" t="s">
        <v>23</v>
      </c>
    </row>
    <row r="139" spans="1:19" x14ac:dyDescent="0.2">
      <c r="A139" s="25" t="s">
        <v>47</v>
      </c>
      <c r="B139">
        <v>7.0235239526250668E-3</v>
      </c>
      <c r="C139" t="s">
        <v>270</v>
      </c>
      <c r="D139" t="s">
        <v>4</v>
      </c>
      <c r="E139" t="s">
        <v>48</v>
      </c>
      <c r="G139" t="s">
        <v>18</v>
      </c>
      <c r="H139" t="s">
        <v>142</v>
      </c>
      <c r="L139" s="25" t="s">
        <v>333</v>
      </c>
      <c r="O139" t="s">
        <v>49</v>
      </c>
    </row>
  </sheetData>
  <autoFilter ref="A1:R139" xr:uid="{3ED1CDCB-72D2-4766-A9EC-D46EE950AD0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1A83-6739-47B8-A443-4E7FE8BBA151}">
  <dimension ref="A1:S151"/>
  <sheetViews>
    <sheetView topLeftCell="A137" zoomScale="116" zoomScaleNormal="55" workbookViewId="0">
      <selection activeCell="B143" sqref="B143"/>
    </sheetView>
  </sheetViews>
  <sheetFormatPr baseColWidth="10" defaultColWidth="8.83203125" defaultRowHeight="16" customHeight="1" x14ac:dyDescent="0.2"/>
  <cols>
    <col min="1" max="1" width="42.83203125" customWidth="1"/>
    <col min="2" max="2" width="12" bestFit="1" customWidth="1"/>
    <col min="3" max="3" width="11.6640625" customWidth="1"/>
    <col min="8" max="8" width="5.83203125" customWidth="1"/>
    <col min="9" max="9" width="8.83203125" customWidth="1"/>
    <col min="10" max="10" width="14.5" customWidth="1"/>
    <col min="11" max="11" width="10.33203125" customWidth="1"/>
    <col min="12" max="12" width="16.6640625" customWidth="1"/>
    <col min="13" max="13" width="8.83203125" customWidth="1"/>
    <col min="14" max="14" width="7.83203125" customWidth="1"/>
    <col min="16" max="16" width="9" bestFit="1" customWidth="1"/>
    <col min="18" max="18" width="12.1640625" bestFit="1" customWidth="1"/>
    <col min="21" max="21" width="9" bestFit="1" customWidth="1"/>
  </cols>
  <sheetData>
    <row r="1" spans="1:19" ht="16" customHeight="1" x14ac:dyDescent="0.2">
      <c r="A1" s="50" t="s">
        <v>1</v>
      </c>
      <c r="B1" s="33" t="s">
        <v>429</v>
      </c>
    </row>
    <row r="2" spans="1:19" ht="16" customHeight="1" x14ac:dyDescent="0.2">
      <c r="A2" t="s">
        <v>15</v>
      </c>
      <c r="B2" s="55" t="s">
        <v>437</v>
      </c>
    </row>
    <row r="3" spans="1:19" ht="15" x14ac:dyDescent="0.2">
      <c r="A3" s="22" t="s">
        <v>8</v>
      </c>
      <c r="B3" s="22" t="s">
        <v>382</v>
      </c>
      <c r="C3" s="21"/>
      <c r="D3" s="21"/>
      <c r="E3" s="21"/>
      <c r="F3" s="21"/>
      <c r="G3" s="21"/>
      <c r="H3" s="21"/>
    </row>
    <row r="4" spans="1:19" ht="16" customHeight="1" x14ac:dyDescent="0.2">
      <c r="A4" t="s">
        <v>3</v>
      </c>
      <c r="B4" t="s">
        <v>4</v>
      </c>
    </row>
    <row r="5" spans="1:19" ht="16" customHeight="1" x14ac:dyDescent="0.2">
      <c r="A5" t="s">
        <v>2</v>
      </c>
      <c r="B5">
        <v>1</v>
      </c>
    </row>
    <row r="6" spans="1:19" ht="16" customHeight="1" x14ac:dyDescent="0.2">
      <c r="A6" t="s">
        <v>5</v>
      </c>
      <c r="B6" t="s">
        <v>377</v>
      </c>
    </row>
    <row r="7" spans="1:19" ht="16" customHeight="1" x14ac:dyDescent="0.2">
      <c r="A7" t="s">
        <v>6</v>
      </c>
      <c r="B7" t="s">
        <v>7</v>
      </c>
    </row>
    <row r="8" spans="1:19" ht="16" customHeight="1" x14ac:dyDescent="0.2">
      <c r="A8" s="50" t="s">
        <v>9</v>
      </c>
    </row>
    <row r="9" spans="1:19" ht="16" customHeight="1" x14ac:dyDescent="0.2">
      <c r="A9" s="20" t="s">
        <v>10</v>
      </c>
      <c r="B9" s="20" t="s">
        <v>11</v>
      </c>
      <c r="C9" s="20" t="s">
        <v>12</v>
      </c>
      <c r="D9" s="20" t="s">
        <v>3</v>
      </c>
      <c r="E9" s="20" t="s">
        <v>6</v>
      </c>
      <c r="F9" s="20" t="s">
        <v>13</v>
      </c>
      <c r="G9" s="20" t="s">
        <v>14</v>
      </c>
      <c r="H9" s="20" t="s">
        <v>62</v>
      </c>
      <c r="I9" s="20" t="s">
        <v>63</v>
      </c>
      <c r="J9" s="20" t="s">
        <v>64</v>
      </c>
      <c r="K9" s="20" t="s">
        <v>65</v>
      </c>
      <c r="L9" s="20" t="s">
        <v>15</v>
      </c>
      <c r="M9" s="20" t="s">
        <v>66</v>
      </c>
      <c r="N9" s="20" t="s">
        <v>67</v>
      </c>
      <c r="O9" s="20" t="s">
        <v>5</v>
      </c>
      <c r="P9" s="20" t="s">
        <v>385</v>
      </c>
      <c r="Q9" s="20" t="s">
        <v>386</v>
      </c>
      <c r="R9" s="20" t="s">
        <v>387</v>
      </c>
      <c r="S9" s="20" t="s">
        <v>477</v>
      </c>
    </row>
    <row r="10" spans="1:19" ht="16" customHeight="1" x14ac:dyDescent="0.2">
      <c r="A10" t="s">
        <v>68</v>
      </c>
      <c r="B10">
        <v>0</v>
      </c>
      <c r="C10" t="s">
        <v>39</v>
      </c>
      <c r="E10" t="s">
        <v>7</v>
      </c>
      <c r="F10" t="s">
        <v>40</v>
      </c>
      <c r="G10" t="s">
        <v>41</v>
      </c>
      <c r="L10" t="s">
        <v>69</v>
      </c>
      <c r="M10" t="s">
        <v>70</v>
      </c>
      <c r="N10">
        <v>0</v>
      </c>
      <c r="P10" t="s">
        <v>423</v>
      </c>
      <c r="Q10" t="s">
        <v>377</v>
      </c>
      <c r="R10" t="s">
        <v>424</v>
      </c>
    </row>
    <row r="11" spans="1:19" ht="16" customHeight="1" x14ac:dyDescent="0.2">
      <c r="A11" t="s">
        <v>71</v>
      </c>
      <c r="B11">
        <v>0</v>
      </c>
      <c r="C11" t="s">
        <v>39</v>
      </c>
      <c r="E11" t="s">
        <v>7</v>
      </c>
      <c r="F11" t="s">
        <v>40</v>
      </c>
      <c r="G11" t="s">
        <v>41</v>
      </c>
      <c r="L11" t="s">
        <v>69</v>
      </c>
      <c r="M11" t="s">
        <v>70</v>
      </c>
      <c r="N11">
        <v>0</v>
      </c>
      <c r="P11" t="s">
        <v>423</v>
      </c>
      <c r="Q11" t="s">
        <v>377</v>
      </c>
      <c r="R11" t="s">
        <v>424</v>
      </c>
    </row>
    <row r="12" spans="1:19" ht="16" customHeight="1" x14ac:dyDescent="0.2">
      <c r="A12" t="s">
        <v>72</v>
      </c>
      <c r="B12">
        <v>0</v>
      </c>
      <c r="C12" t="s">
        <v>39</v>
      </c>
      <c r="E12" t="s">
        <v>7</v>
      </c>
      <c r="F12" t="s">
        <v>40</v>
      </c>
      <c r="G12" t="s">
        <v>41</v>
      </c>
      <c r="L12" t="s">
        <v>69</v>
      </c>
      <c r="M12" t="s">
        <v>70</v>
      </c>
      <c r="N12">
        <v>0</v>
      </c>
      <c r="P12" t="s">
        <v>423</v>
      </c>
      <c r="Q12" t="s">
        <v>377</v>
      </c>
      <c r="R12" t="s">
        <v>424</v>
      </c>
    </row>
    <row r="13" spans="1:19" ht="16" customHeight="1" x14ac:dyDescent="0.2">
      <c r="A13" t="s">
        <v>38</v>
      </c>
      <c r="B13">
        <v>0</v>
      </c>
      <c r="C13" t="s">
        <v>39</v>
      </c>
      <c r="E13" t="s">
        <v>7</v>
      </c>
      <c r="F13" t="s">
        <v>40</v>
      </c>
      <c r="G13" t="s">
        <v>41</v>
      </c>
      <c r="L13" t="s">
        <v>74</v>
      </c>
      <c r="M13" t="s">
        <v>75</v>
      </c>
      <c r="N13">
        <v>0</v>
      </c>
      <c r="P13" t="s">
        <v>423</v>
      </c>
      <c r="Q13" t="s">
        <v>377</v>
      </c>
      <c r="R13" t="s">
        <v>424</v>
      </c>
    </row>
    <row r="14" spans="1:19" ht="16" customHeight="1" x14ac:dyDescent="0.2">
      <c r="A14" t="s">
        <v>42</v>
      </c>
      <c r="B14">
        <v>0</v>
      </c>
      <c r="C14" t="s">
        <v>39</v>
      </c>
      <c r="E14" t="s">
        <v>7</v>
      </c>
      <c r="F14" t="s">
        <v>40</v>
      </c>
      <c r="G14" t="s">
        <v>41</v>
      </c>
      <c r="L14" t="s">
        <v>69</v>
      </c>
      <c r="M14" t="s">
        <v>70</v>
      </c>
      <c r="N14">
        <v>0</v>
      </c>
      <c r="P14" t="s">
        <v>423</v>
      </c>
      <c r="Q14" t="s">
        <v>377</v>
      </c>
      <c r="R14" t="s">
        <v>424</v>
      </c>
    </row>
    <row r="15" spans="1:19" ht="16" customHeight="1" x14ac:dyDescent="0.2">
      <c r="A15" t="s">
        <v>77</v>
      </c>
      <c r="B15">
        <v>0</v>
      </c>
      <c r="C15" t="s">
        <v>39</v>
      </c>
      <c r="E15" t="s">
        <v>7</v>
      </c>
      <c r="F15" t="s">
        <v>40</v>
      </c>
      <c r="G15" t="s">
        <v>41</v>
      </c>
      <c r="L15" t="s">
        <v>69</v>
      </c>
      <c r="M15" t="s">
        <v>70</v>
      </c>
      <c r="N15">
        <v>0</v>
      </c>
      <c r="P15" t="s">
        <v>423</v>
      </c>
      <c r="Q15" t="s">
        <v>377</v>
      </c>
      <c r="R15" t="s">
        <v>424</v>
      </c>
    </row>
    <row r="16" spans="1:19" ht="16" customHeight="1" x14ac:dyDescent="0.2">
      <c r="A16" t="s">
        <v>476</v>
      </c>
      <c r="B16">
        <v>0</v>
      </c>
      <c r="C16" t="s">
        <v>39</v>
      </c>
      <c r="E16" t="s">
        <v>7</v>
      </c>
      <c r="F16" t="s">
        <v>40</v>
      </c>
      <c r="G16" t="s">
        <v>41</v>
      </c>
      <c r="L16" t="s">
        <v>69</v>
      </c>
      <c r="M16" t="s">
        <v>70</v>
      </c>
      <c r="N16">
        <v>0</v>
      </c>
      <c r="P16" t="s">
        <v>423</v>
      </c>
      <c r="Q16" t="s">
        <v>377</v>
      </c>
      <c r="R16" t="s">
        <v>424</v>
      </c>
    </row>
    <row r="17" spans="1:18" ht="16" customHeight="1" x14ac:dyDescent="0.2">
      <c r="A17" t="s">
        <v>80</v>
      </c>
      <c r="B17">
        <v>0</v>
      </c>
      <c r="C17" t="s">
        <v>39</v>
      </c>
      <c r="E17" t="s">
        <v>7</v>
      </c>
      <c r="F17" t="s">
        <v>40</v>
      </c>
      <c r="G17" t="s">
        <v>41</v>
      </c>
      <c r="L17" t="s">
        <v>69</v>
      </c>
      <c r="M17" t="s">
        <v>70</v>
      </c>
      <c r="N17">
        <v>0</v>
      </c>
      <c r="P17" t="s">
        <v>423</v>
      </c>
      <c r="Q17" t="s">
        <v>377</v>
      </c>
      <c r="R17" t="s">
        <v>424</v>
      </c>
    </row>
    <row r="18" spans="1:18" ht="16" customHeight="1" x14ac:dyDescent="0.2">
      <c r="A18" t="s">
        <v>82</v>
      </c>
      <c r="B18">
        <v>0</v>
      </c>
      <c r="C18" t="s">
        <v>39</v>
      </c>
      <c r="E18" t="s">
        <v>7</v>
      </c>
      <c r="F18" t="s">
        <v>40</v>
      </c>
      <c r="G18" t="s">
        <v>41</v>
      </c>
      <c r="L18" t="s">
        <v>112</v>
      </c>
      <c r="M18" t="s">
        <v>70</v>
      </c>
      <c r="N18">
        <v>0</v>
      </c>
      <c r="P18" t="s">
        <v>423</v>
      </c>
      <c r="Q18" t="s">
        <v>377</v>
      </c>
      <c r="R18" t="s">
        <v>424</v>
      </c>
    </row>
    <row r="19" spans="1:18" ht="16" customHeight="1" x14ac:dyDescent="0.2">
      <c r="A19" t="s">
        <v>83</v>
      </c>
      <c r="B19">
        <v>0</v>
      </c>
      <c r="C19" t="s">
        <v>39</v>
      </c>
      <c r="E19" t="s">
        <v>7</v>
      </c>
      <c r="F19" t="s">
        <v>40</v>
      </c>
      <c r="G19" t="s">
        <v>41</v>
      </c>
      <c r="L19" t="s">
        <v>69</v>
      </c>
      <c r="M19" t="s">
        <v>70</v>
      </c>
      <c r="N19">
        <v>0</v>
      </c>
      <c r="P19" t="s">
        <v>423</v>
      </c>
      <c r="Q19" t="s">
        <v>377</v>
      </c>
      <c r="R19" t="s">
        <v>424</v>
      </c>
    </row>
    <row r="20" spans="1:18" ht="16" customHeight="1" x14ac:dyDescent="0.2">
      <c r="A20" t="s">
        <v>84</v>
      </c>
      <c r="B20">
        <v>0</v>
      </c>
      <c r="C20" t="s">
        <v>39</v>
      </c>
      <c r="E20" t="s">
        <v>7</v>
      </c>
      <c r="F20" t="s">
        <v>40</v>
      </c>
      <c r="G20" t="s">
        <v>41</v>
      </c>
      <c r="L20" t="s">
        <v>69</v>
      </c>
      <c r="M20" t="s">
        <v>70</v>
      </c>
      <c r="N20">
        <v>0</v>
      </c>
      <c r="P20" t="s">
        <v>423</v>
      </c>
      <c r="Q20" t="s">
        <v>377</v>
      </c>
      <c r="R20" t="s">
        <v>424</v>
      </c>
    </row>
    <row r="21" spans="1:18" ht="16" customHeight="1" x14ac:dyDescent="0.2">
      <c r="A21" t="s">
        <v>85</v>
      </c>
      <c r="B21">
        <v>0</v>
      </c>
      <c r="C21" t="s">
        <v>39</v>
      </c>
      <c r="E21" t="s">
        <v>7</v>
      </c>
      <c r="F21" t="s">
        <v>40</v>
      </c>
      <c r="G21" t="s">
        <v>41</v>
      </c>
      <c r="L21" t="s">
        <v>69</v>
      </c>
      <c r="M21" t="s">
        <v>70</v>
      </c>
      <c r="N21">
        <v>0</v>
      </c>
      <c r="P21" t="s">
        <v>423</v>
      </c>
      <c r="Q21" t="s">
        <v>377</v>
      </c>
      <c r="R21" t="s">
        <v>424</v>
      </c>
    </row>
    <row r="22" spans="1:18" ht="16" customHeight="1" x14ac:dyDescent="0.2">
      <c r="A22" t="s">
        <v>87</v>
      </c>
      <c r="B22">
        <v>0</v>
      </c>
      <c r="C22" t="s">
        <v>39</v>
      </c>
      <c r="E22" t="s">
        <v>7</v>
      </c>
      <c r="F22" t="s">
        <v>40</v>
      </c>
      <c r="G22" t="s">
        <v>41</v>
      </c>
      <c r="L22" t="s">
        <v>69</v>
      </c>
      <c r="M22" t="s">
        <v>70</v>
      </c>
      <c r="N22">
        <v>0</v>
      </c>
      <c r="P22" t="s">
        <v>423</v>
      </c>
      <c r="Q22" t="s">
        <v>377</v>
      </c>
      <c r="R22" t="s">
        <v>424</v>
      </c>
    </row>
    <row r="23" spans="1:18" ht="16" customHeight="1" x14ac:dyDescent="0.2">
      <c r="A23" t="s">
        <v>88</v>
      </c>
      <c r="B23">
        <v>0</v>
      </c>
      <c r="C23" t="s">
        <v>39</v>
      </c>
      <c r="E23" t="s">
        <v>7</v>
      </c>
      <c r="F23" t="s">
        <v>40</v>
      </c>
      <c r="G23" t="s">
        <v>41</v>
      </c>
      <c r="L23" t="s">
        <v>69</v>
      </c>
      <c r="M23" t="s">
        <v>70</v>
      </c>
      <c r="N23">
        <v>0</v>
      </c>
      <c r="P23" t="s">
        <v>423</v>
      </c>
      <c r="Q23" t="s">
        <v>377</v>
      </c>
      <c r="R23" t="s">
        <v>424</v>
      </c>
    </row>
    <row r="24" spans="1:18" ht="16" customHeight="1" x14ac:dyDescent="0.2">
      <c r="A24" t="s">
        <v>44</v>
      </c>
      <c r="B24">
        <v>0</v>
      </c>
      <c r="C24" t="s">
        <v>39</v>
      </c>
      <c r="E24" t="s">
        <v>7</v>
      </c>
      <c r="F24" t="s">
        <v>40</v>
      </c>
      <c r="G24" t="s">
        <v>41</v>
      </c>
      <c r="L24" t="s">
        <v>69</v>
      </c>
      <c r="M24" t="s">
        <v>70</v>
      </c>
      <c r="N24">
        <v>0</v>
      </c>
      <c r="P24" t="s">
        <v>423</v>
      </c>
      <c r="Q24" t="s">
        <v>377</v>
      </c>
      <c r="R24" t="s">
        <v>424</v>
      </c>
    </row>
    <row r="25" spans="1:18" ht="16" customHeight="1" x14ac:dyDescent="0.2">
      <c r="A25" t="s">
        <v>91</v>
      </c>
      <c r="B25">
        <v>0</v>
      </c>
      <c r="C25" t="s">
        <v>39</v>
      </c>
      <c r="E25" t="s">
        <v>7</v>
      </c>
      <c r="F25" t="s">
        <v>40</v>
      </c>
      <c r="G25" t="s">
        <v>41</v>
      </c>
      <c r="L25" t="s">
        <v>69</v>
      </c>
      <c r="M25" t="s">
        <v>70</v>
      </c>
      <c r="N25">
        <v>0</v>
      </c>
      <c r="P25" t="s">
        <v>423</v>
      </c>
      <c r="Q25" t="s">
        <v>377</v>
      </c>
      <c r="R25" t="s">
        <v>424</v>
      </c>
    </row>
    <row r="26" spans="1:18" ht="16" customHeight="1" x14ac:dyDescent="0.2">
      <c r="A26" t="s">
        <v>92</v>
      </c>
      <c r="B26">
        <v>0</v>
      </c>
      <c r="C26" t="s">
        <v>39</v>
      </c>
      <c r="E26" t="s">
        <v>7</v>
      </c>
      <c r="F26" t="s">
        <v>40</v>
      </c>
      <c r="G26" t="s">
        <v>41</v>
      </c>
      <c r="L26" t="s">
        <v>93</v>
      </c>
      <c r="M26" t="s">
        <v>70</v>
      </c>
      <c r="N26">
        <v>0</v>
      </c>
      <c r="P26" t="s">
        <v>423</v>
      </c>
      <c r="Q26" t="s">
        <v>377</v>
      </c>
      <c r="R26" t="s">
        <v>424</v>
      </c>
    </row>
    <row r="27" spans="1:18" ht="16" customHeight="1" x14ac:dyDescent="0.2">
      <c r="A27" t="s">
        <v>94</v>
      </c>
      <c r="B27">
        <v>0</v>
      </c>
      <c r="C27" t="s">
        <v>39</v>
      </c>
      <c r="E27" t="s">
        <v>7</v>
      </c>
      <c r="F27" t="s">
        <v>40</v>
      </c>
      <c r="G27" t="s">
        <v>41</v>
      </c>
      <c r="L27" t="s">
        <v>95</v>
      </c>
      <c r="M27" t="s">
        <v>70</v>
      </c>
      <c r="N27">
        <v>0</v>
      </c>
      <c r="P27" t="s">
        <v>423</v>
      </c>
      <c r="Q27" t="s">
        <v>377</v>
      </c>
      <c r="R27" t="s">
        <v>424</v>
      </c>
    </row>
    <row r="28" spans="1:18" ht="16" customHeight="1" x14ac:dyDescent="0.2">
      <c r="A28" t="s">
        <v>96</v>
      </c>
      <c r="B28">
        <v>0</v>
      </c>
      <c r="C28" t="s">
        <v>39</v>
      </c>
      <c r="E28" t="s">
        <v>7</v>
      </c>
      <c r="F28" t="s">
        <v>40</v>
      </c>
      <c r="G28" t="s">
        <v>41</v>
      </c>
      <c r="L28" t="s">
        <v>93</v>
      </c>
      <c r="M28" t="s">
        <v>70</v>
      </c>
      <c r="N28">
        <v>0</v>
      </c>
      <c r="P28" t="s">
        <v>423</v>
      </c>
      <c r="Q28" t="s">
        <v>377</v>
      </c>
      <c r="R28" t="s">
        <v>424</v>
      </c>
    </row>
    <row r="29" spans="1:18" ht="16" customHeight="1" x14ac:dyDescent="0.2">
      <c r="A29" t="s">
        <v>97</v>
      </c>
      <c r="B29">
        <v>0</v>
      </c>
      <c r="C29" t="s">
        <v>39</v>
      </c>
      <c r="E29" t="s">
        <v>7</v>
      </c>
      <c r="F29" t="s">
        <v>40</v>
      </c>
      <c r="G29" t="s">
        <v>41</v>
      </c>
      <c r="L29" t="s">
        <v>69</v>
      </c>
      <c r="M29" t="s">
        <v>70</v>
      </c>
      <c r="N29">
        <v>0</v>
      </c>
      <c r="P29" t="s">
        <v>423</v>
      </c>
      <c r="Q29" t="s">
        <v>377</v>
      </c>
      <c r="R29" t="s">
        <v>424</v>
      </c>
    </row>
    <row r="30" spans="1:18" ht="16" customHeight="1" x14ac:dyDescent="0.2">
      <c r="A30" t="s">
        <v>43</v>
      </c>
      <c r="B30">
        <v>0</v>
      </c>
      <c r="C30" t="s">
        <v>39</v>
      </c>
      <c r="E30" t="s">
        <v>7</v>
      </c>
      <c r="F30" t="s">
        <v>40</v>
      </c>
      <c r="G30" t="s">
        <v>41</v>
      </c>
      <c r="L30" t="s">
        <v>69</v>
      </c>
      <c r="M30" t="s">
        <v>70</v>
      </c>
      <c r="N30">
        <v>0</v>
      </c>
      <c r="P30" t="s">
        <v>423</v>
      </c>
      <c r="Q30" t="s">
        <v>377</v>
      </c>
      <c r="R30" t="s">
        <v>424</v>
      </c>
    </row>
    <row r="31" spans="1:18" ht="16" customHeight="1" x14ac:dyDescent="0.2">
      <c r="A31" t="s">
        <v>99</v>
      </c>
      <c r="B31">
        <v>0</v>
      </c>
      <c r="C31" t="s">
        <v>39</v>
      </c>
      <c r="E31" t="s">
        <v>48</v>
      </c>
      <c r="F31" t="s">
        <v>40</v>
      </c>
      <c r="G31" t="s">
        <v>41</v>
      </c>
      <c r="L31" t="s">
        <v>112</v>
      </c>
      <c r="M31" t="s">
        <v>102</v>
      </c>
      <c r="N31">
        <v>0</v>
      </c>
      <c r="P31" t="s">
        <v>423</v>
      </c>
      <c r="Q31" t="s">
        <v>377</v>
      </c>
      <c r="R31" t="s">
        <v>424</v>
      </c>
    </row>
    <row r="32" spans="1:18" ht="16" customHeight="1" x14ac:dyDescent="0.2">
      <c r="A32" t="s">
        <v>99</v>
      </c>
      <c r="B32">
        <v>0</v>
      </c>
      <c r="C32" t="s">
        <v>39</v>
      </c>
      <c r="E32" t="s">
        <v>48</v>
      </c>
      <c r="F32" t="s">
        <v>100</v>
      </c>
      <c r="G32" t="s">
        <v>41</v>
      </c>
      <c r="L32" t="s">
        <v>112</v>
      </c>
      <c r="M32" t="s">
        <v>102</v>
      </c>
      <c r="N32">
        <v>0</v>
      </c>
      <c r="P32" t="s">
        <v>423</v>
      </c>
      <c r="Q32" t="s">
        <v>377</v>
      </c>
      <c r="R32" t="s">
        <v>424</v>
      </c>
    </row>
    <row r="33" spans="1:19" ht="16" customHeight="1" x14ac:dyDescent="0.2">
      <c r="A33" t="s">
        <v>103</v>
      </c>
      <c r="B33">
        <v>0</v>
      </c>
      <c r="C33" t="s">
        <v>39</v>
      </c>
      <c r="E33" t="s">
        <v>48</v>
      </c>
      <c r="F33" t="s">
        <v>104</v>
      </c>
      <c r="G33" t="s">
        <v>41</v>
      </c>
      <c r="L33" t="s">
        <v>69</v>
      </c>
      <c r="M33" t="s">
        <v>105</v>
      </c>
      <c r="N33">
        <v>0</v>
      </c>
      <c r="P33" t="s">
        <v>423</v>
      </c>
      <c r="Q33" t="s">
        <v>377</v>
      </c>
      <c r="R33" t="s">
        <v>424</v>
      </c>
    </row>
    <row r="34" spans="1:19" ht="16" customHeight="1" x14ac:dyDescent="0.2">
      <c r="A34" t="s">
        <v>106</v>
      </c>
      <c r="B34">
        <v>0</v>
      </c>
      <c r="C34" t="s">
        <v>39</v>
      </c>
      <c r="E34" t="s">
        <v>7</v>
      </c>
      <c r="F34" t="s">
        <v>40</v>
      </c>
      <c r="G34" t="s">
        <v>41</v>
      </c>
      <c r="L34" t="s">
        <v>69</v>
      </c>
      <c r="M34" t="s">
        <v>70</v>
      </c>
      <c r="N34">
        <v>0</v>
      </c>
      <c r="P34" t="s">
        <v>423</v>
      </c>
      <c r="Q34" t="s">
        <v>377</v>
      </c>
      <c r="R34" t="s">
        <v>424</v>
      </c>
    </row>
    <row r="35" spans="1:19" ht="16" customHeight="1" x14ac:dyDescent="0.2">
      <c r="A35" t="str">
        <f>B1</f>
        <v>steel production, hydrogen-based direct reduction iron-electric arc furnace, low-alloyed</v>
      </c>
      <c r="B35">
        <v>1</v>
      </c>
      <c r="C35" s="22" t="s">
        <v>311</v>
      </c>
      <c r="D35" t="s">
        <v>4</v>
      </c>
      <c r="E35" t="s">
        <v>7</v>
      </c>
      <c r="G35" t="s">
        <v>16</v>
      </c>
      <c r="I35">
        <v>0</v>
      </c>
      <c r="J35">
        <v>1</v>
      </c>
      <c r="L35" t="s">
        <v>313</v>
      </c>
      <c r="N35">
        <v>11181008749.41</v>
      </c>
      <c r="O35" t="str">
        <f>B6</f>
        <v>steel, low-alloyed</v>
      </c>
    </row>
    <row r="36" spans="1:19" ht="16" customHeight="1" x14ac:dyDescent="0.2">
      <c r="A36" s="24" t="s">
        <v>431</v>
      </c>
      <c r="B36">
        <v>1.0619924907194629</v>
      </c>
      <c r="C36" s="22" t="s">
        <v>311</v>
      </c>
      <c r="D36" t="s">
        <v>4</v>
      </c>
      <c r="E36" t="s">
        <v>7</v>
      </c>
      <c r="G36" t="s">
        <v>18</v>
      </c>
      <c r="L36" s="56" t="s">
        <v>314</v>
      </c>
      <c r="O36" s="22" t="s">
        <v>242</v>
      </c>
    </row>
    <row r="37" spans="1:19" ht="16" customHeight="1" x14ac:dyDescent="0.2">
      <c r="A37" t="s">
        <v>107</v>
      </c>
      <c r="B37">
        <v>0</v>
      </c>
      <c r="C37" t="s">
        <v>270</v>
      </c>
      <c r="D37" t="s">
        <v>4</v>
      </c>
      <c r="E37" t="s">
        <v>7</v>
      </c>
      <c r="G37" t="s">
        <v>18</v>
      </c>
      <c r="L37" t="s">
        <v>69</v>
      </c>
      <c r="M37" t="s">
        <v>70</v>
      </c>
      <c r="N37">
        <v>0</v>
      </c>
      <c r="O37" t="s">
        <v>108</v>
      </c>
      <c r="P37" t="s">
        <v>423</v>
      </c>
      <c r="Q37" t="s">
        <v>377</v>
      </c>
      <c r="R37" t="s">
        <v>424</v>
      </c>
    </row>
    <row r="38" spans="1:19" ht="16" customHeight="1" x14ac:dyDescent="0.2">
      <c r="A38" t="s">
        <v>109</v>
      </c>
      <c r="B38">
        <v>0</v>
      </c>
      <c r="C38" t="s">
        <v>270</v>
      </c>
      <c r="D38" t="s">
        <v>54</v>
      </c>
      <c r="E38" t="s">
        <v>7</v>
      </c>
      <c r="G38" t="s">
        <v>18</v>
      </c>
      <c r="L38" s="57" t="s">
        <v>315</v>
      </c>
      <c r="M38" t="s">
        <v>110</v>
      </c>
      <c r="N38">
        <v>0</v>
      </c>
      <c r="O38" t="s">
        <v>111</v>
      </c>
      <c r="P38" t="s">
        <v>423</v>
      </c>
      <c r="Q38" t="s">
        <v>377</v>
      </c>
      <c r="R38" t="s">
        <v>424</v>
      </c>
    </row>
    <row r="39" spans="1:19" ht="16" customHeight="1" x14ac:dyDescent="0.2">
      <c r="A39" t="s">
        <v>17</v>
      </c>
      <c r="B39">
        <v>0</v>
      </c>
      <c r="C39" t="s">
        <v>270</v>
      </c>
      <c r="D39" t="s">
        <v>4</v>
      </c>
      <c r="E39" t="s">
        <v>6</v>
      </c>
      <c r="G39" t="s">
        <v>18</v>
      </c>
      <c r="L39" t="s">
        <v>112</v>
      </c>
      <c r="M39" t="s">
        <v>75</v>
      </c>
      <c r="N39">
        <v>0</v>
      </c>
      <c r="O39" t="s">
        <v>19</v>
      </c>
      <c r="P39" t="s">
        <v>423</v>
      </c>
      <c r="Q39" t="s">
        <v>377</v>
      </c>
      <c r="R39" t="s">
        <v>424</v>
      </c>
    </row>
    <row r="40" spans="1:19" ht="16" customHeight="1" x14ac:dyDescent="0.2">
      <c r="A40" t="s">
        <v>34</v>
      </c>
      <c r="B40">
        <v>0</v>
      </c>
      <c r="C40" t="s">
        <v>270</v>
      </c>
      <c r="D40" t="s">
        <v>54</v>
      </c>
      <c r="E40" t="s">
        <v>7</v>
      </c>
      <c r="G40" t="s">
        <v>18</v>
      </c>
      <c r="L40" s="57" t="s">
        <v>316</v>
      </c>
      <c r="M40" t="s">
        <v>113</v>
      </c>
      <c r="N40">
        <v>213863626.753465</v>
      </c>
      <c r="O40" t="s">
        <v>35</v>
      </c>
      <c r="P40" t="s">
        <v>423</v>
      </c>
      <c r="Q40" t="s">
        <v>377</v>
      </c>
      <c r="R40" t="s">
        <v>424</v>
      </c>
    </row>
    <row r="41" spans="1:19" ht="16" customHeight="1" x14ac:dyDescent="0.2">
      <c r="A41" s="25" t="s">
        <v>36</v>
      </c>
      <c r="B41">
        <v>-0.15498216369100229</v>
      </c>
      <c r="C41" t="s">
        <v>270</v>
      </c>
      <c r="D41" s="21" t="s">
        <v>54</v>
      </c>
      <c r="E41" t="s">
        <v>7</v>
      </c>
      <c r="G41" t="s">
        <v>18</v>
      </c>
      <c r="H41" t="s">
        <v>134</v>
      </c>
      <c r="I41">
        <v>2</v>
      </c>
      <c r="J41">
        <v>-1.9250668869368319</v>
      </c>
      <c r="K41">
        <v>6.6520673478250358E-2</v>
      </c>
      <c r="L41" s="55" t="s">
        <v>317</v>
      </c>
      <c r="M41" t="s">
        <v>113</v>
      </c>
      <c r="N41">
        <v>1630929022.2414401</v>
      </c>
      <c r="O41" t="s">
        <v>37</v>
      </c>
      <c r="S41" t="b">
        <v>1</v>
      </c>
    </row>
    <row r="42" spans="1:19" ht="16" customHeight="1" x14ac:dyDescent="0.2">
      <c r="A42" t="s">
        <v>116</v>
      </c>
      <c r="B42">
        <v>0</v>
      </c>
      <c r="C42" t="s">
        <v>270</v>
      </c>
      <c r="D42" t="s">
        <v>25</v>
      </c>
      <c r="E42" t="s">
        <v>7</v>
      </c>
      <c r="G42" t="s">
        <v>18</v>
      </c>
      <c r="L42" t="s">
        <v>69</v>
      </c>
      <c r="M42" t="s">
        <v>70</v>
      </c>
      <c r="N42">
        <v>0</v>
      </c>
      <c r="O42" t="s">
        <v>118</v>
      </c>
      <c r="P42" t="s">
        <v>423</v>
      </c>
      <c r="Q42" t="s">
        <v>377</v>
      </c>
      <c r="R42" t="s">
        <v>424</v>
      </c>
    </row>
    <row r="43" spans="1:19" ht="16" customHeight="1" x14ac:dyDescent="0.2">
      <c r="A43" t="s">
        <v>119</v>
      </c>
      <c r="B43">
        <v>0</v>
      </c>
      <c r="C43" t="s">
        <v>270</v>
      </c>
      <c r="D43" t="s">
        <v>25</v>
      </c>
      <c r="E43" t="s">
        <v>7</v>
      </c>
      <c r="G43" t="s">
        <v>18</v>
      </c>
      <c r="L43" t="s">
        <v>121</v>
      </c>
      <c r="M43" t="s">
        <v>113</v>
      </c>
      <c r="N43">
        <v>75833291.071385905</v>
      </c>
      <c r="O43" t="s">
        <v>122</v>
      </c>
      <c r="P43" t="s">
        <v>423</v>
      </c>
      <c r="Q43" t="s">
        <v>377</v>
      </c>
      <c r="R43" t="s">
        <v>424</v>
      </c>
    </row>
    <row r="44" spans="1:19" ht="16" customHeight="1" x14ac:dyDescent="0.2">
      <c r="A44" t="s">
        <v>124</v>
      </c>
      <c r="B44">
        <v>0</v>
      </c>
      <c r="C44" t="s">
        <v>270</v>
      </c>
      <c r="D44" t="s">
        <v>25</v>
      </c>
      <c r="E44" t="s">
        <v>7</v>
      </c>
      <c r="G44" t="s">
        <v>18</v>
      </c>
      <c r="L44" s="57" t="s">
        <v>320</v>
      </c>
      <c r="M44" t="s">
        <v>125</v>
      </c>
      <c r="N44">
        <v>0</v>
      </c>
      <c r="O44" t="s">
        <v>126</v>
      </c>
      <c r="P44" t="s">
        <v>423</v>
      </c>
      <c r="Q44" t="s">
        <v>377</v>
      </c>
      <c r="R44" t="s">
        <v>424</v>
      </c>
    </row>
    <row r="45" spans="1:19" ht="16" customHeight="1" x14ac:dyDescent="0.2">
      <c r="A45" t="s">
        <v>24</v>
      </c>
      <c r="B45">
        <v>0</v>
      </c>
      <c r="C45" t="s">
        <v>270</v>
      </c>
      <c r="D45" t="s">
        <v>25</v>
      </c>
      <c r="E45" t="s">
        <v>7</v>
      </c>
      <c r="G45" t="s">
        <v>18</v>
      </c>
      <c r="L45" s="57" t="s">
        <v>321</v>
      </c>
      <c r="M45" t="s">
        <v>70</v>
      </c>
      <c r="N45">
        <v>0</v>
      </c>
      <c r="O45" t="s">
        <v>26</v>
      </c>
      <c r="P45" t="s">
        <v>423</v>
      </c>
      <c r="Q45" t="s">
        <v>377</v>
      </c>
      <c r="R45" t="s">
        <v>424</v>
      </c>
    </row>
    <row r="46" spans="1:19" ht="16" customHeight="1" x14ac:dyDescent="0.2">
      <c r="A46" t="s">
        <v>127</v>
      </c>
      <c r="B46">
        <v>0</v>
      </c>
      <c r="C46" t="s">
        <v>270</v>
      </c>
      <c r="D46" t="s">
        <v>25</v>
      </c>
      <c r="E46" t="s">
        <v>7</v>
      </c>
      <c r="G46" t="s">
        <v>18</v>
      </c>
      <c r="L46" t="s">
        <v>69</v>
      </c>
      <c r="M46" t="s">
        <v>70</v>
      </c>
      <c r="N46">
        <v>0</v>
      </c>
      <c r="O46" t="s">
        <v>128</v>
      </c>
      <c r="P46" t="s">
        <v>423</v>
      </c>
      <c r="Q46" t="s">
        <v>377</v>
      </c>
      <c r="R46" t="s">
        <v>424</v>
      </c>
    </row>
    <row r="47" spans="1:19" ht="16" customHeight="1" x14ac:dyDescent="0.2">
      <c r="A47" t="s">
        <v>57</v>
      </c>
      <c r="B47">
        <v>0</v>
      </c>
      <c r="C47" t="s">
        <v>270</v>
      </c>
      <c r="D47" t="s">
        <v>4</v>
      </c>
      <c r="E47" t="s">
        <v>7</v>
      </c>
      <c r="G47" t="s">
        <v>18</v>
      </c>
      <c r="L47" t="s">
        <v>69</v>
      </c>
      <c r="M47" t="s">
        <v>70</v>
      </c>
      <c r="N47">
        <v>0</v>
      </c>
      <c r="O47" t="s">
        <v>58</v>
      </c>
      <c r="P47" t="s">
        <v>423</v>
      </c>
      <c r="Q47" t="s">
        <v>377</v>
      </c>
      <c r="R47" t="s">
        <v>424</v>
      </c>
    </row>
    <row r="48" spans="1:19" ht="16" customHeight="1" x14ac:dyDescent="0.2">
      <c r="A48" s="25" t="s">
        <v>21</v>
      </c>
      <c r="B48">
        <v>0.51626303694537745</v>
      </c>
      <c r="C48" t="s">
        <v>270</v>
      </c>
      <c r="D48" t="s">
        <v>4</v>
      </c>
      <c r="E48" t="s">
        <v>22</v>
      </c>
      <c r="G48" t="s">
        <v>18</v>
      </c>
      <c r="L48" s="55" t="s">
        <v>322</v>
      </c>
      <c r="O48" t="s">
        <v>23</v>
      </c>
    </row>
    <row r="49" spans="1:19" ht="16" customHeight="1" x14ac:dyDescent="0.2">
      <c r="A49" s="25" t="s">
        <v>47</v>
      </c>
      <c r="B49">
        <v>7.0235239526250668E-3</v>
      </c>
      <c r="C49" t="s">
        <v>270</v>
      </c>
      <c r="D49" t="s">
        <v>4</v>
      </c>
      <c r="E49" t="s">
        <v>48</v>
      </c>
      <c r="G49" t="s">
        <v>18</v>
      </c>
      <c r="L49" s="55" t="s">
        <v>323</v>
      </c>
      <c r="O49" t="s">
        <v>49</v>
      </c>
    </row>
    <row r="50" spans="1:19" ht="16" customHeight="1" x14ac:dyDescent="0.2">
      <c r="A50" t="s">
        <v>380</v>
      </c>
      <c r="B50">
        <v>1</v>
      </c>
      <c r="C50" t="s">
        <v>311</v>
      </c>
      <c r="D50" t="s">
        <v>4</v>
      </c>
      <c r="E50" t="s">
        <v>7</v>
      </c>
      <c r="G50" t="s">
        <v>18</v>
      </c>
      <c r="L50" s="25" t="s">
        <v>324</v>
      </c>
      <c r="O50" t="s">
        <v>380</v>
      </c>
    </row>
    <row r="52" spans="1:19" ht="16" customHeight="1" x14ac:dyDescent="0.2">
      <c r="A52" s="50" t="s">
        <v>1</v>
      </c>
      <c r="B52" s="33" t="s">
        <v>430</v>
      </c>
    </row>
    <row r="53" spans="1:19" ht="16" customHeight="1" x14ac:dyDescent="0.2">
      <c r="A53" t="s">
        <v>15</v>
      </c>
      <c r="B53" s="55" t="s">
        <v>438</v>
      </c>
    </row>
    <row r="54" spans="1:19" ht="15" x14ac:dyDescent="0.2">
      <c r="A54" s="22" t="s">
        <v>8</v>
      </c>
      <c r="B54" s="22" t="s">
        <v>382</v>
      </c>
      <c r="C54" s="21"/>
      <c r="D54" s="21"/>
      <c r="E54" s="21"/>
      <c r="F54" s="21"/>
      <c r="G54" s="21"/>
      <c r="H54" s="21"/>
    </row>
    <row r="55" spans="1:19" ht="16" customHeight="1" x14ac:dyDescent="0.2">
      <c r="A55" t="s">
        <v>3</v>
      </c>
      <c r="B55" t="s">
        <v>4</v>
      </c>
    </row>
    <row r="56" spans="1:19" ht="16" customHeight="1" x14ac:dyDescent="0.2">
      <c r="A56" t="s">
        <v>2</v>
      </c>
      <c r="B56">
        <v>1</v>
      </c>
    </row>
    <row r="57" spans="1:19" ht="16" customHeight="1" x14ac:dyDescent="0.2">
      <c r="A57" t="s">
        <v>5</v>
      </c>
      <c r="B57" t="s">
        <v>379</v>
      </c>
    </row>
    <row r="58" spans="1:19" ht="16" customHeight="1" x14ac:dyDescent="0.2">
      <c r="A58" t="s">
        <v>6</v>
      </c>
      <c r="B58" t="s">
        <v>7</v>
      </c>
    </row>
    <row r="59" spans="1:19" ht="16" customHeight="1" x14ac:dyDescent="0.2">
      <c r="A59" s="50" t="s">
        <v>9</v>
      </c>
    </row>
    <row r="60" spans="1:19" ht="16" customHeight="1" x14ac:dyDescent="0.2">
      <c r="A60" s="20" t="s">
        <v>10</v>
      </c>
      <c r="B60" s="20" t="s">
        <v>11</v>
      </c>
      <c r="C60" s="20" t="s">
        <v>12</v>
      </c>
      <c r="D60" s="20" t="s">
        <v>3</v>
      </c>
      <c r="E60" s="20" t="s">
        <v>6</v>
      </c>
      <c r="F60" s="20" t="s">
        <v>13</v>
      </c>
      <c r="G60" s="20" t="s">
        <v>14</v>
      </c>
      <c r="H60" s="20" t="s">
        <v>62</v>
      </c>
      <c r="I60" s="20" t="s">
        <v>63</v>
      </c>
      <c r="J60" s="20" t="s">
        <v>64</v>
      </c>
      <c r="K60" s="20" t="s">
        <v>65</v>
      </c>
      <c r="L60" s="20" t="s">
        <v>15</v>
      </c>
      <c r="M60" s="20" t="s">
        <v>66</v>
      </c>
      <c r="N60" s="20" t="s">
        <v>67</v>
      </c>
      <c r="O60" s="20" t="s">
        <v>5</v>
      </c>
      <c r="P60" s="20" t="s">
        <v>385</v>
      </c>
      <c r="Q60" s="20" t="s">
        <v>386</v>
      </c>
      <c r="R60" s="20" t="s">
        <v>387</v>
      </c>
      <c r="S60" s="20" t="s">
        <v>477</v>
      </c>
    </row>
    <row r="61" spans="1:19" ht="16" customHeight="1" x14ac:dyDescent="0.2">
      <c r="A61" t="s">
        <v>68</v>
      </c>
      <c r="B61">
        <v>0</v>
      </c>
      <c r="C61" t="s">
        <v>39</v>
      </c>
      <c r="E61" t="s">
        <v>7</v>
      </c>
      <c r="F61" t="s">
        <v>40</v>
      </c>
      <c r="G61" t="s">
        <v>41</v>
      </c>
      <c r="L61" t="s">
        <v>69</v>
      </c>
      <c r="M61" t="s">
        <v>70</v>
      </c>
      <c r="N61">
        <v>0</v>
      </c>
      <c r="P61" t="s">
        <v>423</v>
      </c>
      <c r="Q61" t="s">
        <v>377</v>
      </c>
      <c r="R61" t="s">
        <v>424</v>
      </c>
    </row>
    <row r="62" spans="1:19" ht="16" customHeight="1" x14ac:dyDescent="0.2">
      <c r="A62" t="s">
        <v>71</v>
      </c>
      <c r="B62">
        <v>0</v>
      </c>
      <c r="C62" t="s">
        <v>39</v>
      </c>
      <c r="E62" t="s">
        <v>7</v>
      </c>
      <c r="F62" t="s">
        <v>40</v>
      </c>
      <c r="G62" t="s">
        <v>41</v>
      </c>
      <c r="L62" t="s">
        <v>69</v>
      </c>
      <c r="M62" t="s">
        <v>70</v>
      </c>
      <c r="N62">
        <v>0</v>
      </c>
      <c r="P62" t="s">
        <v>423</v>
      </c>
      <c r="Q62" t="s">
        <v>377</v>
      </c>
      <c r="R62" t="s">
        <v>424</v>
      </c>
    </row>
    <row r="63" spans="1:19" ht="16" customHeight="1" x14ac:dyDescent="0.2">
      <c r="A63" t="s">
        <v>72</v>
      </c>
      <c r="B63">
        <v>0</v>
      </c>
      <c r="C63" t="s">
        <v>39</v>
      </c>
      <c r="E63" t="s">
        <v>7</v>
      </c>
      <c r="F63" t="s">
        <v>40</v>
      </c>
      <c r="G63" t="s">
        <v>41</v>
      </c>
      <c r="L63" t="s">
        <v>69</v>
      </c>
      <c r="M63" t="s">
        <v>70</v>
      </c>
      <c r="N63">
        <v>0</v>
      </c>
      <c r="P63" t="s">
        <v>423</v>
      </c>
      <c r="Q63" t="s">
        <v>377</v>
      </c>
      <c r="R63" t="s">
        <v>424</v>
      </c>
    </row>
    <row r="64" spans="1:19" ht="16" customHeight="1" x14ac:dyDescent="0.2">
      <c r="A64" t="s">
        <v>38</v>
      </c>
      <c r="B64">
        <v>0</v>
      </c>
      <c r="C64" t="s">
        <v>39</v>
      </c>
      <c r="E64" t="s">
        <v>7</v>
      </c>
      <c r="F64" t="s">
        <v>40</v>
      </c>
      <c r="G64" t="s">
        <v>41</v>
      </c>
      <c r="L64" t="s">
        <v>74</v>
      </c>
      <c r="M64" t="s">
        <v>75</v>
      </c>
      <c r="N64">
        <v>0</v>
      </c>
      <c r="P64" t="s">
        <v>423</v>
      </c>
      <c r="Q64" t="s">
        <v>377</v>
      </c>
      <c r="R64" t="s">
        <v>424</v>
      </c>
    </row>
    <row r="65" spans="1:18" ht="16" customHeight="1" x14ac:dyDescent="0.2">
      <c r="A65" t="s">
        <v>42</v>
      </c>
      <c r="B65">
        <v>0</v>
      </c>
      <c r="C65" t="s">
        <v>39</v>
      </c>
      <c r="E65" t="s">
        <v>7</v>
      </c>
      <c r="F65" t="s">
        <v>40</v>
      </c>
      <c r="G65" t="s">
        <v>41</v>
      </c>
      <c r="L65" t="s">
        <v>69</v>
      </c>
      <c r="M65" t="s">
        <v>70</v>
      </c>
      <c r="N65">
        <v>0</v>
      </c>
      <c r="P65" t="s">
        <v>423</v>
      </c>
      <c r="Q65" t="s">
        <v>377</v>
      </c>
      <c r="R65" t="s">
        <v>424</v>
      </c>
    </row>
    <row r="66" spans="1:18" ht="16" customHeight="1" x14ac:dyDescent="0.2">
      <c r="A66" t="s">
        <v>77</v>
      </c>
      <c r="B66">
        <v>0</v>
      </c>
      <c r="C66" t="s">
        <v>39</v>
      </c>
      <c r="E66" t="s">
        <v>7</v>
      </c>
      <c r="F66" t="s">
        <v>40</v>
      </c>
      <c r="G66" t="s">
        <v>41</v>
      </c>
      <c r="L66" t="s">
        <v>69</v>
      </c>
      <c r="M66" t="s">
        <v>70</v>
      </c>
      <c r="N66">
        <v>0</v>
      </c>
      <c r="P66" t="s">
        <v>423</v>
      </c>
      <c r="Q66" t="s">
        <v>377</v>
      </c>
      <c r="R66" t="s">
        <v>424</v>
      </c>
    </row>
    <row r="67" spans="1:18" ht="16" customHeight="1" x14ac:dyDescent="0.2">
      <c r="A67" t="s">
        <v>476</v>
      </c>
      <c r="B67">
        <v>0</v>
      </c>
      <c r="C67" t="s">
        <v>39</v>
      </c>
      <c r="E67" t="s">
        <v>7</v>
      </c>
      <c r="F67" t="s">
        <v>40</v>
      </c>
      <c r="G67" t="s">
        <v>41</v>
      </c>
      <c r="L67" t="s">
        <v>69</v>
      </c>
      <c r="M67" t="s">
        <v>70</v>
      </c>
      <c r="N67">
        <v>0</v>
      </c>
      <c r="P67" t="s">
        <v>423</v>
      </c>
      <c r="Q67" t="s">
        <v>377</v>
      </c>
      <c r="R67" t="s">
        <v>424</v>
      </c>
    </row>
    <row r="68" spans="1:18" ht="16" customHeight="1" x14ac:dyDescent="0.2">
      <c r="A68" t="s">
        <v>80</v>
      </c>
      <c r="B68">
        <v>0</v>
      </c>
      <c r="C68" t="s">
        <v>39</v>
      </c>
      <c r="E68" t="s">
        <v>7</v>
      </c>
      <c r="F68" t="s">
        <v>40</v>
      </c>
      <c r="G68" t="s">
        <v>41</v>
      </c>
      <c r="L68" t="s">
        <v>69</v>
      </c>
      <c r="M68" t="s">
        <v>70</v>
      </c>
      <c r="N68">
        <v>0</v>
      </c>
      <c r="P68" t="s">
        <v>423</v>
      </c>
      <c r="Q68" t="s">
        <v>377</v>
      </c>
      <c r="R68" t="s">
        <v>424</v>
      </c>
    </row>
    <row r="69" spans="1:18" ht="16" customHeight="1" x14ac:dyDescent="0.2">
      <c r="A69" t="s">
        <v>82</v>
      </c>
      <c r="B69">
        <v>0</v>
      </c>
      <c r="C69" t="s">
        <v>39</v>
      </c>
      <c r="E69" t="s">
        <v>7</v>
      </c>
      <c r="F69" t="s">
        <v>40</v>
      </c>
      <c r="G69" t="s">
        <v>41</v>
      </c>
      <c r="L69" t="s">
        <v>112</v>
      </c>
      <c r="M69" t="s">
        <v>70</v>
      </c>
      <c r="N69">
        <v>0</v>
      </c>
      <c r="P69" t="s">
        <v>423</v>
      </c>
      <c r="Q69" t="s">
        <v>377</v>
      </c>
      <c r="R69" t="s">
        <v>424</v>
      </c>
    </row>
    <row r="70" spans="1:18" ht="16" customHeight="1" x14ac:dyDescent="0.2">
      <c r="A70" t="s">
        <v>83</v>
      </c>
      <c r="B70">
        <v>0</v>
      </c>
      <c r="C70" t="s">
        <v>39</v>
      </c>
      <c r="E70" t="s">
        <v>7</v>
      </c>
      <c r="F70" t="s">
        <v>40</v>
      </c>
      <c r="G70" t="s">
        <v>41</v>
      </c>
      <c r="L70" t="s">
        <v>69</v>
      </c>
      <c r="M70" t="s">
        <v>70</v>
      </c>
      <c r="N70">
        <v>0</v>
      </c>
      <c r="P70" t="s">
        <v>423</v>
      </c>
      <c r="Q70" t="s">
        <v>377</v>
      </c>
      <c r="R70" t="s">
        <v>424</v>
      </c>
    </row>
    <row r="71" spans="1:18" ht="16" customHeight="1" x14ac:dyDescent="0.2">
      <c r="A71" t="s">
        <v>84</v>
      </c>
      <c r="B71">
        <v>0</v>
      </c>
      <c r="C71" t="s">
        <v>39</v>
      </c>
      <c r="E71" t="s">
        <v>7</v>
      </c>
      <c r="F71" t="s">
        <v>40</v>
      </c>
      <c r="G71" t="s">
        <v>41</v>
      </c>
      <c r="L71" t="s">
        <v>69</v>
      </c>
      <c r="M71" t="s">
        <v>70</v>
      </c>
      <c r="N71">
        <v>0</v>
      </c>
      <c r="P71" t="s">
        <v>423</v>
      </c>
      <c r="Q71" t="s">
        <v>377</v>
      </c>
      <c r="R71" t="s">
        <v>424</v>
      </c>
    </row>
    <row r="72" spans="1:18" ht="16" customHeight="1" x14ac:dyDescent="0.2">
      <c r="A72" t="s">
        <v>85</v>
      </c>
      <c r="B72">
        <v>0</v>
      </c>
      <c r="C72" t="s">
        <v>39</v>
      </c>
      <c r="E72" t="s">
        <v>7</v>
      </c>
      <c r="F72" t="s">
        <v>40</v>
      </c>
      <c r="G72" t="s">
        <v>41</v>
      </c>
      <c r="L72" t="s">
        <v>69</v>
      </c>
      <c r="M72" t="s">
        <v>70</v>
      </c>
      <c r="N72">
        <v>0</v>
      </c>
      <c r="P72" t="s">
        <v>423</v>
      </c>
      <c r="Q72" t="s">
        <v>377</v>
      </c>
      <c r="R72" t="s">
        <v>424</v>
      </c>
    </row>
    <row r="73" spans="1:18" ht="16" customHeight="1" x14ac:dyDescent="0.2">
      <c r="A73" t="s">
        <v>87</v>
      </c>
      <c r="B73">
        <v>0</v>
      </c>
      <c r="C73" t="s">
        <v>39</v>
      </c>
      <c r="E73" t="s">
        <v>7</v>
      </c>
      <c r="F73" t="s">
        <v>40</v>
      </c>
      <c r="G73" t="s">
        <v>41</v>
      </c>
      <c r="L73" t="s">
        <v>69</v>
      </c>
      <c r="M73" t="s">
        <v>70</v>
      </c>
      <c r="N73">
        <v>0</v>
      </c>
      <c r="P73" t="s">
        <v>423</v>
      </c>
      <c r="Q73" t="s">
        <v>377</v>
      </c>
      <c r="R73" t="s">
        <v>424</v>
      </c>
    </row>
    <row r="74" spans="1:18" ht="16" customHeight="1" x14ac:dyDescent="0.2">
      <c r="A74" t="s">
        <v>88</v>
      </c>
      <c r="B74">
        <v>0</v>
      </c>
      <c r="C74" t="s">
        <v>39</v>
      </c>
      <c r="E74" t="s">
        <v>7</v>
      </c>
      <c r="F74" t="s">
        <v>40</v>
      </c>
      <c r="G74" t="s">
        <v>41</v>
      </c>
      <c r="L74" t="s">
        <v>69</v>
      </c>
      <c r="M74" t="s">
        <v>70</v>
      </c>
      <c r="N74">
        <v>0</v>
      </c>
      <c r="P74" t="s">
        <v>423</v>
      </c>
      <c r="Q74" t="s">
        <v>377</v>
      </c>
      <c r="R74" t="s">
        <v>424</v>
      </c>
    </row>
    <row r="75" spans="1:18" ht="16" customHeight="1" x14ac:dyDescent="0.2">
      <c r="A75" t="s">
        <v>44</v>
      </c>
      <c r="B75">
        <v>0</v>
      </c>
      <c r="C75" t="s">
        <v>39</v>
      </c>
      <c r="E75" t="s">
        <v>7</v>
      </c>
      <c r="F75" t="s">
        <v>40</v>
      </c>
      <c r="G75" t="s">
        <v>41</v>
      </c>
      <c r="L75" t="s">
        <v>69</v>
      </c>
      <c r="M75" t="s">
        <v>70</v>
      </c>
      <c r="N75">
        <v>0</v>
      </c>
      <c r="P75" t="s">
        <v>423</v>
      </c>
      <c r="Q75" t="s">
        <v>377</v>
      </c>
      <c r="R75" t="s">
        <v>424</v>
      </c>
    </row>
    <row r="76" spans="1:18" ht="16" customHeight="1" x14ac:dyDescent="0.2">
      <c r="A76" t="s">
        <v>91</v>
      </c>
      <c r="B76">
        <v>0</v>
      </c>
      <c r="C76" t="s">
        <v>39</v>
      </c>
      <c r="E76" t="s">
        <v>7</v>
      </c>
      <c r="F76" t="s">
        <v>40</v>
      </c>
      <c r="G76" t="s">
        <v>41</v>
      </c>
      <c r="L76" t="s">
        <v>69</v>
      </c>
      <c r="M76" t="s">
        <v>70</v>
      </c>
      <c r="N76">
        <v>0</v>
      </c>
      <c r="P76" t="s">
        <v>423</v>
      </c>
      <c r="Q76" t="s">
        <v>377</v>
      </c>
      <c r="R76" t="s">
        <v>424</v>
      </c>
    </row>
    <row r="77" spans="1:18" ht="16" customHeight="1" x14ac:dyDescent="0.2">
      <c r="A77" t="s">
        <v>92</v>
      </c>
      <c r="B77">
        <v>0</v>
      </c>
      <c r="C77" t="s">
        <v>39</v>
      </c>
      <c r="E77" t="s">
        <v>7</v>
      </c>
      <c r="F77" t="s">
        <v>40</v>
      </c>
      <c r="G77" t="s">
        <v>41</v>
      </c>
      <c r="L77" t="s">
        <v>93</v>
      </c>
      <c r="M77" t="s">
        <v>70</v>
      </c>
      <c r="N77">
        <v>0</v>
      </c>
      <c r="P77" t="s">
        <v>423</v>
      </c>
      <c r="Q77" t="s">
        <v>377</v>
      </c>
      <c r="R77" t="s">
        <v>424</v>
      </c>
    </row>
    <row r="78" spans="1:18" ht="16" customHeight="1" x14ac:dyDescent="0.2">
      <c r="A78" t="s">
        <v>94</v>
      </c>
      <c r="B78">
        <v>0</v>
      </c>
      <c r="C78" t="s">
        <v>39</v>
      </c>
      <c r="E78" t="s">
        <v>7</v>
      </c>
      <c r="F78" t="s">
        <v>40</v>
      </c>
      <c r="G78" t="s">
        <v>41</v>
      </c>
      <c r="L78" t="s">
        <v>95</v>
      </c>
      <c r="M78" t="s">
        <v>70</v>
      </c>
      <c r="N78">
        <v>0</v>
      </c>
      <c r="P78" t="s">
        <v>423</v>
      </c>
      <c r="Q78" t="s">
        <v>377</v>
      </c>
      <c r="R78" t="s">
        <v>424</v>
      </c>
    </row>
    <row r="79" spans="1:18" ht="16" customHeight="1" x14ac:dyDescent="0.2">
      <c r="A79" t="s">
        <v>96</v>
      </c>
      <c r="B79">
        <v>0</v>
      </c>
      <c r="C79" t="s">
        <v>39</v>
      </c>
      <c r="E79" t="s">
        <v>7</v>
      </c>
      <c r="F79" t="s">
        <v>40</v>
      </c>
      <c r="G79" t="s">
        <v>41</v>
      </c>
      <c r="L79" t="s">
        <v>93</v>
      </c>
      <c r="M79" t="s">
        <v>70</v>
      </c>
      <c r="N79">
        <v>0</v>
      </c>
      <c r="P79" t="s">
        <v>423</v>
      </c>
      <c r="Q79" t="s">
        <v>377</v>
      </c>
      <c r="R79" t="s">
        <v>424</v>
      </c>
    </row>
    <row r="80" spans="1:18" ht="16" customHeight="1" x14ac:dyDescent="0.2">
      <c r="A80" t="s">
        <v>97</v>
      </c>
      <c r="B80">
        <v>0</v>
      </c>
      <c r="C80" t="s">
        <v>39</v>
      </c>
      <c r="E80" t="s">
        <v>7</v>
      </c>
      <c r="F80" t="s">
        <v>40</v>
      </c>
      <c r="G80" t="s">
        <v>41</v>
      </c>
      <c r="L80" t="s">
        <v>69</v>
      </c>
      <c r="M80" t="s">
        <v>70</v>
      </c>
      <c r="N80">
        <v>0</v>
      </c>
      <c r="P80" t="s">
        <v>423</v>
      </c>
      <c r="Q80" t="s">
        <v>377</v>
      </c>
      <c r="R80" t="s">
        <v>424</v>
      </c>
    </row>
    <row r="81" spans="1:19" ht="16" customHeight="1" x14ac:dyDescent="0.2">
      <c r="A81" t="s">
        <v>43</v>
      </c>
      <c r="B81">
        <v>0</v>
      </c>
      <c r="C81" t="s">
        <v>39</v>
      </c>
      <c r="E81" t="s">
        <v>7</v>
      </c>
      <c r="F81" t="s">
        <v>40</v>
      </c>
      <c r="G81" t="s">
        <v>41</v>
      </c>
      <c r="L81" t="s">
        <v>69</v>
      </c>
      <c r="M81" t="s">
        <v>70</v>
      </c>
      <c r="N81">
        <v>0</v>
      </c>
      <c r="P81" t="s">
        <v>423</v>
      </c>
      <c r="Q81" t="s">
        <v>377</v>
      </c>
      <c r="R81" t="s">
        <v>424</v>
      </c>
    </row>
    <row r="82" spans="1:19" ht="16" customHeight="1" x14ac:dyDescent="0.2">
      <c r="A82" t="s">
        <v>99</v>
      </c>
      <c r="B82">
        <v>0</v>
      </c>
      <c r="C82" t="s">
        <v>39</v>
      </c>
      <c r="E82" t="s">
        <v>48</v>
      </c>
      <c r="F82" t="s">
        <v>40</v>
      </c>
      <c r="G82" t="s">
        <v>41</v>
      </c>
      <c r="L82" t="s">
        <v>112</v>
      </c>
      <c r="M82" t="s">
        <v>102</v>
      </c>
      <c r="N82">
        <v>0</v>
      </c>
      <c r="P82" t="s">
        <v>423</v>
      </c>
      <c r="Q82" t="s">
        <v>377</v>
      </c>
      <c r="R82" t="s">
        <v>424</v>
      </c>
    </row>
    <row r="83" spans="1:19" ht="16" customHeight="1" x14ac:dyDescent="0.2">
      <c r="A83" t="s">
        <v>99</v>
      </c>
      <c r="B83">
        <v>0</v>
      </c>
      <c r="C83" t="s">
        <v>39</v>
      </c>
      <c r="E83" t="s">
        <v>48</v>
      </c>
      <c r="F83" t="s">
        <v>100</v>
      </c>
      <c r="G83" t="s">
        <v>41</v>
      </c>
      <c r="L83" t="s">
        <v>112</v>
      </c>
      <c r="M83" t="s">
        <v>102</v>
      </c>
      <c r="N83">
        <v>0</v>
      </c>
      <c r="P83" t="s">
        <v>423</v>
      </c>
      <c r="Q83" t="s">
        <v>377</v>
      </c>
      <c r="R83" t="s">
        <v>424</v>
      </c>
    </row>
    <row r="84" spans="1:19" ht="16" customHeight="1" x14ac:dyDescent="0.2">
      <c r="A84" t="s">
        <v>103</v>
      </c>
      <c r="B84">
        <v>0</v>
      </c>
      <c r="C84" t="s">
        <v>39</v>
      </c>
      <c r="E84" t="s">
        <v>48</v>
      </c>
      <c r="F84" t="s">
        <v>104</v>
      </c>
      <c r="G84" t="s">
        <v>41</v>
      </c>
      <c r="L84" t="s">
        <v>69</v>
      </c>
      <c r="M84" t="s">
        <v>105</v>
      </c>
      <c r="N84">
        <v>0</v>
      </c>
      <c r="P84" t="s">
        <v>423</v>
      </c>
      <c r="Q84" t="s">
        <v>377</v>
      </c>
      <c r="R84" t="s">
        <v>424</v>
      </c>
    </row>
    <row r="85" spans="1:19" ht="16" customHeight="1" x14ac:dyDescent="0.2">
      <c r="A85" t="s">
        <v>106</v>
      </c>
      <c r="B85">
        <v>0</v>
      </c>
      <c r="C85" t="s">
        <v>39</v>
      </c>
      <c r="E85" t="s">
        <v>7</v>
      </c>
      <c r="F85" t="s">
        <v>40</v>
      </c>
      <c r="G85" t="s">
        <v>41</v>
      </c>
      <c r="L85" t="s">
        <v>69</v>
      </c>
      <c r="M85" t="s">
        <v>70</v>
      </c>
      <c r="N85">
        <v>0</v>
      </c>
      <c r="P85" t="s">
        <v>423</v>
      </c>
      <c r="Q85" t="s">
        <v>377</v>
      </c>
      <c r="R85" t="s">
        <v>424</v>
      </c>
    </row>
    <row r="86" spans="1:19" ht="16" customHeight="1" x14ac:dyDescent="0.2">
      <c r="A86" t="str">
        <f>B52</f>
        <v>steel production, hydrogen-based direct reduction iron-electric arc furnace, unalloyed</v>
      </c>
      <c r="B86">
        <v>1</v>
      </c>
      <c r="C86" s="22" t="s">
        <v>311</v>
      </c>
      <c r="D86" t="s">
        <v>4</v>
      </c>
      <c r="E86" t="s">
        <v>7</v>
      </c>
      <c r="G86" t="s">
        <v>16</v>
      </c>
      <c r="I86">
        <v>0</v>
      </c>
      <c r="J86">
        <v>1</v>
      </c>
      <c r="L86" t="s">
        <v>325</v>
      </c>
      <c r="N86">
        <v>11181008749.41</v>
      </c>
      <c r="O86" t="str">
        <f>B57</f>
        <v>steel, unalloyed</v>
      </c>
    </row>
    <row r="87" spans="1:19" ht="16" customHeight="1" x14ac:dyDescent="0.2">
      <c r="A87" s="24" t="s">
        <v>431</v>
      </c>
      <c r="B87">
        <v>1.0619924907194629</v>
      </c>
      <c r="C87" s="22" t="s">
        <v>311</v>
      </c>
      <c r="D87" t="s">
        <v>4</v>
      </c>
      <c r="E87" t="s">
        <v>7</v>
      </c>
      <c r="G87" t="s">
        <v>18</v>
      </c>
      <c r="L87" s="56" t="s">
        <v>326</v>
      </c>
      <c r="O87" s="22" t="s">
        <v>242</v>
      </c>
    </row>
    <row r="88" spans="1:19" ht="16" customHeight="1" x14ac:dyDescent="0.2">
      <c r="A88" t="s">
        <v>107</v>
      </c>
      <c r="B88">
        <v>0</v>
      </c>
      <c r="C88" t="s">
        <v>270</v>
      </c>
      <c r="D88" t="s">
        <v>4</v>
      </c>
      <c r="E88" t="s">
        <v>7</v>
      </c>
      <c r="G88" t="s">
        <v>18</v>
      </c>
      <c r="L88" t="s">
        <v>69</v>
      </c>
      <c r="M88" t="s">
        <v>70</v>
      </c>
      <c r="N88">
        <v>0</v>
      </c>
      <c r="O88" t="s">
        <v>108</v>
      </c>
      <c r="P88" t="s">
        <v>423</v>
      </c>
      <c r="Q88" t="s">
        <v>377</v>
      </c>
      <c r="R88" t="s">
        <v>424</v>
      </c>
    </row>
    <row r="89" spans="1:19" ht="16" customHeight="1" x14ac:dyDescent="0.2">
      <c r="A89" t="s">
        <v>109</v>
      </c>
      <c r="B89">
        <v>0</v>
      </c>
      <c r="C89" t="s">
        <v>270</v>
      </c>
      <c r="D89" t="s">
        <v>54</v>
      </c>
      <c r="E89" t="s">
        <v>7</v>
      </c>
      <c r="G89" t="s">
        <v>18</v>
      </c>
      <c r="L89" s="57" t="s">
        <v>327</v>
      </c>
      <c r="M89" t="s">
        <v>110</v>
      </c>
      <c r="N89">
        <v>0</v>
      </c>
      <c r="O89" t="s">
        <v>111</v>
      </c>
      <c r="P89" t="s">
        <v>423</v>
      </c>
      <c r="Q89" t="s">
        <v>377</v>
      </c>
      <c r="R89" t="s">
        <v>424</v>
      </c>
    </row>
    <row r="90" spans="1:19" ht="16" customHeight="1" x14ac:dyDescent="0.2">
      <c r="A90" t="s">
        <v>17</v>
      </c>
      <c r="B90">
        <v>0</v>
      </c>
      <c r="C90" t="s">
        <v>270</v>
      </c>
      <c r="D90" t="s">
        <v>4</v>
      </c>
      <c r="E90" t="s">
        <v>6</v>
      </c>
      <c r="G90" t="s">
        <v>18</v>
      </c>
      <c r="L90" t="s">
        <v>112</v>
      </c>
      <c r="M90" t="s">
        <v>75</v>
      </c>
      <c r="N90">
        <v>0</v>
      </c>
      <c r="O90" t="s">
        <v>19</v>
      </c>
      <c r="P90" t="s">
        <v>423</v>
      </c>
      <c r="Q90" t="s">
        <v>377</v>
      </c>
      <c r="R90" t="s">
        <v>424</v>
      </c>
    </row>
    <row r="91" spans="1:19" ht="16" customHeight="1" x14ac:dyDescent="0.2">
      <c r="A91" t="s">
        <v>34</v>
      </c>
      <c r="B91">
        <v>0</v>
      </c>
      <c r="C91" t="s">
        <v>270</v>
      </c>
      <c r="D91" s="21" t="s">
        <v>54</v>
      </c>
      <c r="E91" t="s">
        <v>7</v>
      </c>
      <c r="G91" t="s">
        <v>18</v>
      </c>
      <c r="L91" s="57" t="s">
        <v>316</v>
      </c>
      <c r="M91" t="s">
        <v>113</v>
      </c>
      <c r="N91">
        <v>213863626.753465</v>
      </c>
      <c r="O91" t="s">
        <v>35</v>
      </c>
      <c r="P91" t="s">
        <v>423</v>
      </c>
      <c r="Q91" t="s">
        <v>377</v>
      </c>
      <c r="R91" t="s">
        <v>424</v>
      </c>
    </row>
    <row r="92" spans="1:19" ht="16" customHeight="1" x14ac:dyDescent="0.2">
      <c r="A92" s="25" t="s">
        <v>36</v>
      </c>
      <c r="B92">
        <v>-0.15498216369100229</v>
      </c>
      <c r="C92" t="s">
        <v>270</v>
      </c>
      <c r="D92" s="21" t="s">
        <v>54</v>
      </c>
      <c r="E92" t="s">
        <v>7</v>
      </c>
      <c r="G92" t="s">
        <v>18</v>
      </c>
      <c r="I92">
        <v>2</v>
      </c>
      <c r="J92">
        <v>-1.9250668869368319</v>
      </c>
      <c r="K92">
        <v>6.6520673478250358E-2</v>
      </c>
      <c r="L92" s="55" t="s">
        <v>328</v>
      </c>
      <c r="M92" t="s">
        <v>113</v>
      </c>
      <c r="N92">
        <v>1630929022.2414401</v>
      </c>
      <c r="O92" t="s">
        <v>37</v>
      </c>
      <c r="S92" t="b">
        <v>1</v>
      </c>
    </row>
    <row r="93" spans="1:19" ht="16" customHeight="1" x14ac:dyDescent="0.2">
      <c r="A93" t="s">
        <v>135</v>
      </c>
      <c r="B93">
        <v>6.0000000000000001E-3</v>
      </c>
      <c r="C93" t="s">
        <v>270</v>
      </c>
      <c r="D93" t="s">
        <v>4</v>
      </c>
      <c r="E93" t="s">
        <v>7</v>
      </c>
      <c r="G93" t="s">
        <v>18</v>
      </c>
      <c r="L93" s="57" t="s">
        <v>329</v>
      </c>
      <c r="M93" t="s">
        <v>137</v>
      </c>
      <c r="N93">
        <v>0</v>
      </c>
      <c r="O93" t="s">
        <v>138</v>
      </c>
    </row>
    <row r="94" spans="1:19" ht="16" customHeight="1" x14ac:dyDescent="0.2">
      <c r="A94" t="s">
        <v>116</v>
      </c>
      <c r="B94">
        <v>0</v>
      </c>
      <c r="C94" t="s">
        <v>270</v>
      </c>
      <c r="D94" t="s">
        <v>25</v>
      </c>
      <c r="E94" t="s">
        <v>7</v>
      </c>
      <c r="G94" t="s">
        <v>18</v>
      </c>
      <c r="L94" t="s">
        <v>69</v>
      </c>
      <c r="M94" t="s">
        <v>70</v>
      </c>
      <c r="N94">
        <v>0</v>
      </c>
      <c r="O94" t="s">
        <v>118</v>
      </c>
      <c r="P94" t="s">
        <v>423</v>
      </c>
      <c r="Q94" t="s">
        <v>377</v>
      </c>
      <c r="R94" t="s">
        <v>424</v>
      </c>
    </row>
    <row r="95" spans="1:19" ht="16" customHeight="1" x14ac:dyDescent="0.2">
      <c r="A95" t="s">
        <v>119</v>
      </c>
      <c r="B95">
        <v>0</v>
      </c>
      <c r="C95" t="s">
        <v>270</v>
      </c>
      <c r="D95" t="s">
        <v>25</v>
      </c>
      <c r="E95" t="s">
        <v>7</v>
      </c>
      <c r="G95" t="s">
        <v>18</v>
      </c>
      <c r="L95" t="s">
        <v>121</v>
      </c>
      <c r="M95" t="s">
        <v>113</v>
      </c>
      <c r="N95">
        <v>75833291.071385905</v>
      </c>
      <c r="O95" t="s">
        <v>122</v>
      </c>
      <c r="P95" t="s">
        <v>423</v>
      </c>
      <c r="Q95" t="s">
        <v>377</v>
      </c>
      <c r="R95" t="s">
        <v>424</v>
      </c>
    </row>
    <row r="96" spans="1:19" ht="16" customHeight="1" x14ac:dyDescent="0.2">
      <c r="A96" t="s">
        <v>124</v>
      </c>
      <c r="B96">
        <v>0</v>
      </c>
      <c r="C96" t="s">
        <v>270</v>
      </c>
      <c r="D96" t="s">
        <v>25</v>
      </c>
      <c r="E96" t="s">
        <v>7</v>
      </c>
      <c r="G96" t="s">
        <v>18</v>
      </c>
      <c r="L96" s="57" t="s">
        <v>330</v>
      </c>
      <c r="M96" t="s">
        <v>125</v>
      </c>
      <c r="N96">
        <v>0</v>
      </c>
      <c r="O96" t="s">
        <v>126</v>
      </c>
      <c r="P96" t="s">
        <v>423</v>
      </c>
      <c r="Q96" t="s">
        <v>377</v>
      </c>
      <c r="R96" t="s">
        <v>424</v>
      </c>
    </row>
    <row r="97" spans="1:18" ht="16" customHeight="1" x14ac:dyDescent="0.2">
      <c r="A97" t="s">
        <v>24</v>
      </c>
      <c r="B97">
        <v>0</v>
      </c>
      <c r="C97" t="s">
        <v>270</v>
      </c>
      <c r="D97" t="s">
        <v>25</v>
      </c>
      <c r="E97" t="s">
        <v>7</v>
      </c>
      <c r="G97" t="s">
        <v>18</v>
      </c>
      <c r="L97" s="57" t="s">
        <v>331</v>
      </c>
      <c r="M97" t="s">
        <v>70</v>
      </c>
      <c r="N97">
        <v>0</v>
      </c>
      <c r="O97" t="s">
        <v>26</v>
      </c>
      <c r="P97" t="s">
        <v>423</v>
      </c>
      <c r="Q97" t="s">
        <v>377</v>
      </c>
      <c r="R97" t="s">
        <v>424</v>
      </c>
    </row>
    <row r="98" spans="1:18" ht="16" customHeight="1" x14ac:dyDescent="0.2">
      <c r="A98" t="s">
        <v>127</v>
      </c>
      <c r="B98">
        <v>0</v>
      </c>
      <c r="C98" t="s">
        <v>270</v>
      </c>
      <c r="D98" t="s">
        <v>25</v>
      </c>
      <c r="E98" t="s">
        <v>7</v>
      </c>
      <c r="G98" t="s">
        <v>18</v>
      </c>
      <c r="L98" t="s">
        <v>69</v>
      </c>
      <c r="M98" t="s">
        <v>70</v>
      </c>
      <c r="N98">
        <v>0</v>
      </c>
      <c r="O98" t="s">
        <v>128</v>
      </c>
      <c r="P98" t="s">
        <v>423</v>
      </c>
      <c r="Q98" t="s">
        <v>377</v>
      </c>
      <c r="R98" t="s">
        <v>424</v>
      </c>
    </row>
    <row r="99" spans="1:18" ht="16" customHeight="1" x14ac:dyDescent="0.2">
      <c r="A99" t="s">
        <v>57</v>
      </c>
      <c r="B99">
        <v>0</v>
      </c>
      <c r="C99" t="s">
        <v>270</v>
      </c>
      <c r="D99" t="s">
        <v>4</v>
      </c>
      <c r="E99" t="s">
        <v>7</v>
      </c>
      <c r="G99" t="s">
        <v>18</v>
      </c>
      <c r="L99" t="s">
        <v>69</v>
      </c>
      <c r="M99" t="s">
        <v>70</v>
      </c>
      <c r="N99">
        <v>0</v>
      </c>
      <c r="O99" t="s">
        <v>58</v>
      </c>
      <c r="P99" t="s">
        <v>423</v>
      </c>
      <c r="Q99" t="s">
        <v>377</v>
      </c>
      <c r="R99" t="s">
        <v>424</v>
      </c>
    </row>
    <row r="100" spans="1:18" ht="16" customHeight="1" x14ac:dyDescent="0.2">
      <c r="A100" s="25" t="s">
        <v>21</v>
      </c>
      <c r="B100">
        <v>0.51626303694537745</v>
      </c>
      <c r="C100" t="s">
        <v>270</v>
      </c>
      <c r="D100" t="s">
        <v>4</v>
      </c>
      <c r="E100" t="s">
        <v>22</v>
      </c>
      <c r="G100" t="s">
        <v>18</v>
      </c>
      <c r="L100" s="25" t="s">
        <v>332</v>
      </c>
      <c r="O100" t="s">
        <v>23</v>
      </c>
    </row>
    <row r="101" spans="1:18" ht="16" customHeight="1" x14ac:dyDescent="0.2">
      <c r="A101" s="25" t="s">
        <v>47</v>
      </c>
      <c r="B101">
        <v>7.0235239526250668E-3</v>
      </c>
      <c r="C101" t="s">
        <v>270</v>
      </c>
      <c r="D101" t="s">
        <v>4</v>
      </c>
      <c r="E101" t="s">
        <v>48</v>
      </c>
      <c r="G101" t="s">
        <v>18</v>
      </c>
      <c r="L101" s="25" t="s">
        <v>333</v>
      </c>
      <c r="O101" t="s">
        <v>49</v>
      </c>
    </row>
    <row r="104" spans="1:18" ht="16" customHeight="1" x14ac:dyDescent="0.2">
      <c r="A104" s="19" t="s">
        <v>1</v>
      </c>
      <c r="B104" s="19" t="s">
        <v>432</v>
      </c>
      <c r="C104" s="21"/>
      <c r="D104" s="21"/>
      <c r="E104" s="21"/>
      <c r="F104" s="21"/>
      <c r="G104" s="21"/>
      <c r="H104" s="21"/>
    </row>
    <row r="105" spans="1:18" ht="16" customHeight="1" x14ac:dyDescent="0.2">
      <c r="A105" s="22" t="s">
        <v>2</v>
      </c>
      <c r="B105" s="22">
        <v>1</v>
      </c>
      <c r="C105" s="21"/>
      <c r="D105" s="21"/>
      <c r="E105" s="21"/>
      <c r="F105" s="21"/>
      <c r="G105" s="21"/>
      <c r="H105" s="21"/>
    </row>
    <row r="106" spans="1:18" ht="16" customHeight="1" x14ac:dyDescent="0.2">
      <c r="A106" s="22" t="s">
        <v>3</v>
      </c>
      <c r="B106" s="22" t="s">
        <v>4</v>
      </c>
      <c r="C106" s="21"/>
      <c r="D106" s="21"/>
      <c r="E106" s="21"/>
      <c r="F106" s="21"/>
      <c r="G106" s="21"/>
      <c r="H106" s="21"/>
    </row>
    <row r="107" spans="1:18" ht="16" customHeight="1" x14ac:dyDescent="0.2">
      <c r="A107" s="22" t="s">
        <v>5</v>
      </c>
      <c r="B107" s="22" t="s">
        <v>242</v>
      </c>
      <c r="C107" s="21"/>
      <c r="D107" s="21"/>
      <c r="E107" s="21"/>
      <c r="F107" s="21"/>
      <c r="G107" s="21"/>
      <c r="H107" s="21"/>
    </row>
    <row r="108" spans="1:18" ht="16" customHeight="1" x14ac:dyDescent="0.2">
      <c r="A108" s="22" t="s">
        <v>6</v>
      </c>
      <c r="B108" s="22" t="s">
        <v>7</v>
      </c>
      <c r="C108" s="21"/>
      <c r="D108" s="21"/>
      <c r="E108" s="21"/>
      <c r="F108" s="21"/>
      <c r="G108" s="21"/>
      <c r="H108" s="21"/>
    </row>
    <row r="109" spans="1:18" ht="16" customHeight="1" x14ac:dyDescent="0.2">
      <c r="A109" s="22" t="s">
        <v>8</v>
      </c>
      <c r="B109" s="58" t="s">
        <v>439</v>
      </c>
      <c r="C109" s="21"/>
      <c r="D109" s="21"/>
      <c r="E109" s="21"/>
      <c r="F109" s="21"/>
      <c r="G109" s="21"/>
      <c r="H109" s="21"/>
    </row>
    <row r="110" spans="1:18" ht="15" x14ac:dyDescent="0.2">
      <c r="A110" s="22" t="s">
        <v>8</v>
      </c>
      <c r="B110" s="22" t="s">
        <v>382</v>
      </c>
      <c r="C110" s="21"/>
      <c r="D110" s="21"/>
      <c r="E110" s="21"/>
      <c r="F110" s="21"/>
      <c r="G110" s="21"/>
      <c r="H110" s="21"/>
    </row>
    <row r="111" spans="1:18" ht="16" customHeight="1" x14ac:dyDescent="0.2">
      <c r="A111" s="19" t="s">
        <v>9</v>
      </c>
      <c r="B111" s="22"/>
      <c r="C111" s="21"/>
      <c r="D111" s="21"/>
      <c r="E111" s="21"/>
      <c r="F111" s="21"/>
      <c r="G111" s="21"/>
      <c r="H111" s="21"/>
    </row>
    <row r="112" spans="1:18" ht="16" customHeight="1" x14ac:dyDescent="0.2">
      <c r="A112" s="23" t="s">
        <v>10</v>
      </c>
      <c r="B112" s="23" t="s">
        <v>11</v>
      </c>
      <c r="C112" s="23" t="s">
        <v>12</v>
      </c>
      <c r="D112" s="23" t="s">
        <v>3</v>
      </c>
      <c r="E112" s="23" t="s">
        <v>6</v>
      </c>
      <c r="F112" s="23" t="s">
        <v>13</v>
      </c>
      <c r="G112" s="23" t="s">
        <v>14</v>
      </c>
      <c r="H112" s="23" t="s">
        <v>5</v>
      </c>
      <c r="I112" s="23" t="s">
        <v>15</v>
      </c>
      <c r="J112" s="20" t="s">
        <v>385</v>
      </c>
      <c r="K112" s="20" t="s">
        <v>386</v>
      </c>
      <c r="L112" s="20" t="s">
        <v>387</v>
      </c>
    </row>
    <row r="113" spans="1:12" ht="16" customHeight="1" x14ac:dyDescent="0.2">
      <c r="A113" s="24" t="str">
        <f>B104</f>
        <v>pig iron production, hydrogen-based direct reduction iron</v>
      </c>
      <c r="B113" s="22">
        <v>1</v>
      </c>
      <c r="C113" s="22" t="s">
        <v>311</v>
      </c>
      <c r="D113" s="22" t="s">
        <v>4</v>
      </c>
      <c r="E113" s="22" t="s">
        <v>7</v>
      </c>
      <c r="F113" s="22"/>
      <c r="G113" s="22" t="s">
        <v>16</v>
      </c>
      <c r="H113" s="22" t="str">
        <f>B107</f>
        <v>pig iron</v>
      </c>
      <c r="K113" s="22"/>
    </row>
    <row r="114" spans="1:12" ht="16" customHeight="1" x14ac:dyDescent="0.2">
      <c r="A114" s="24" t="s">
        <v>45</v>
      </c>
      <c r="B114" s="59">
        <v>0</v>
      </c>
      <c r="C114" s="24" t="s">
        <v>270</v>
      </c>
      <c r="D114" s="24" t="s">
        <v>4</v>
      </c>
      <c r="E114" s="22" t="s">
        <v>6</v>
      </c>
      <c r="F114" s="22"/>
      <c r="G114" s="24" t="s">
        <v>18</v>
      </c>
      <c r="H114" s="22" t="s">
        <v>46</v>
      </c>
      <c r="I114" s="24" t="s">
        <v>275</v>
      </c>
      <c r="J114" t="s">
        <v>416</v>
      </c>
      <c r="K114" s="22" t="s">
        <v>417</v>
      </c>
      <c r="L114" t="s">
        <v>168</v>
      </c>
    </row>
    <row r="115" spans="1:12" ht="16" customHeight="1" x14ac:dyDescent="0.2">
      <c r="A115" s="24" t="s">
        <v>47</v>
      </c>
      <c r="B115" s="22">
        <f>33.33*42/39/1000</f>
        <v>3.5893846153846151E-2</v>
      </c>
      <c r="C115" s="24" t="s">
        <v>270</v>
      </c>
      <c r="D115" s="24" t="s">
        <v>4</v>
      </c>
      <c r="E115" t="s">
        <v>48</v>
      </c>
      <c r="F115" s="24"/>
      <c r="G115" s="24" t="s">
        <v>18</v>
      </c>
      <c r="H115" s="24" t="s">
        <v>49</v>
      </c>
      <c r="I115" s="24" t="s">
        <v>200</v>
      </c>
    </row>
    <row r="116" spans="1:12" ht="16" customHeight="1" x14ac:dyDescent="0.2">
      <c r="A116" s="12" t="s">
        <v>21</v>
      </c>
      <c r="B116" s="12">
        <v>1.9244592563549628E-2</v>
      </c>
      <c r="C116" s="22" t="s">
        <v>270</v>
      </c>
      <c r="D116" s="22" t="s">
        <v>4</v>
      </c>
      <c r="E116" s="22" t="s">
        <v>22</v>
      </c>
      <c r="F116" s="22"/>
      <c r="G116" s="22" t="s">
        <v>18</v>
      </c>
      <c r="H116" s="22" t="s">
        <v>23</v>
      </c>
      <c r="I116" s="22" t="s">
        <v>271</v>
      </c>
    </row>
    <row r="117" spans="1:12" ht="16" customHeight="1" x14ac:dyDescent="0.2">
      <c r="A117" s="25" t="s">
        <v>433</v>
      </c>
      <c r="B117" s="22">
        <v>1.3597333856106646</v>
      </c>
      <c r="C117" s="22" t="s">
        <v>311</v>
      </c>
      <c r="D117" s="22" t="s">
        <v>4</v>
      </c>
      <c r="E117" s="22" t="s">
        <v>7</v>
      </c>
      <c r="F117" s="22"/>
      <c r="G117" s="22" t="s">
        <v>18</v>
      </c>
      <c r="H117" s="25" t="s">
        <v>55</v>
      </c>
      <c r="I117" s="22" t="s">
        <v>434</v>
      </c>
    </row>
    <row r="118" spans="1:12" ht="16" customHeight="1" x14ac:dyDescent="0.2">
      <c r="A118" s="24" t="s">
        <v>435</v>
      </c>
      <c r="B118" s="22">
        <f>580*0.09*1.2/1000</f>
        <v>6.2639999999999987E-2</v>
      </c>
      <c r="C118" s="22" t="s">
        <v>311</v>
      </c>
      <c r="D118" s="22" t="s">
        <v>4</v>
      </c>
      <c r="E118" t="s">
        <v>7</v>
      </c>
      <c r="G118" t="s">
        <v>18</v>
      </c>
      <c r="H118" t="s">
        <v>56</v>
      </c>
      <c r="I118" s="60" t="s">
        <v>436</v>
      </c>
    </row>
    <row r="119" spans="1:12" ht="16" customHeight="1" x14ac:dyDescent="0.2">
      <c r="A119" s="12" t="s">
        <v>52</v>
      </c>
      <c r="B119" s="12">
        <v>-8.8217996471280137E-5</v>
      </c>
      <c r="C119" s="24" t="s">
        <v>270</v>
      </c>
      <c r="D119" s="24" t="s">
        <v>25</v>
      </c>
      <c r="E119" s="24" t="s">
        <v>7</v>
      </c>
      <c r="F119" s="24"/>
      <c r="G119" s="24" t="s">
        <v>18</v>
      </c>
      <c r="H119" s="24" t="s">
        <v>53</v>
      </c>
      <c r="I119" s="22" t="s">
        <v>271</v>
      </c>
    </row>
    <row r="120" spans="1:12" ht="16" customHeight="1" x14ac:dyDescent="0.2">
      <c r="A120" s="12" t="s">
        <v>38</v>
      </c>
      <c r="B120" s="12">
        <v>3.2706005358426452E-2</v>
      </c>
      <c r="C120" s="24" t="s">
        <v>39</v>
      </c>
      <c r="D120" s="24"/>
      <c r="E120" s="24" t="s">
        <v>7</v>
      </c>
      <c r="F120" s="24" t="s">
        <v>40</v>
      </c>
      <c r="G120" s="47" t="s">
        <v>41</v>
      </c>
      <c r="H120" s="24"/>
      <c r="I120" s="22" t="s">
        <v>271</v>
      </c>
    </row>
    <row r="121" spans="1:12" ht="16" customHeight="1" x14ac:dyDescent="0.2">
      <c r="A121" s="12" t="s">
        <v>42</v>
      </c>
      <c r="B121" s="12">
        <v>3.9207998431680065E-5</v>
      </c>
      <c r="C121" s="22" t="s">
        <v>39</v>
      </c>
      <c r="D121" s="22"/>
      <c r="E121" s="22" t="s">
        <v>7</v>
      </c>
      <c r="F121" s="22" t="s">
        <v>40</v>
      </c>
      <c r="G121" s="61" t="s">
        <v>41</v>
      </c>
      <c r="I121" s="22" t="s">
        <v>271</v>
      </c>
    </row>
    <row r="122" spans="1:12" ht="16" customHeight="1" x14ac:dyDescent="0.2">
      <c r="A122" s="12" t="s">
        <v>43</v>
      </c>
      <c r="B122" s="12">
        <v>9.1485329673920144E-5</v>
      </c>
      <c r="C122" s="22" t="s">
        <v>39</v>
      </c>
      <c r="D122" s="22"/>
      <c r="E122" s="22" t="s">
        <v>7</v>
      </c>
      <c r="F122" s="22" t="s">
        <v>40</v>
      </c>
      <c r="G122" s="22" t="s">
        <v>41</v>
      </c>
      <c r="H122" s="22"/>
      <c r="I122" s="22" t="s">
        <v>271</v>
      </c>
    </row>
    <row r="123" spans="1:12" ht="16" customHeight="1" x14ac:dyDescent="0.2">
      <c r="A123" s="12" t="s">
        <v>44</v>
      </c>
      <c r="B123" s="12">
        <v>7.1881330458080115E-5</v>
      </c>
      <c r="C123" s="24" t="s">
        <v>39</v>
      </c>
      <c r="D123" s="24"/>
      <c r="E123" s="24" t="s">
        <v>7</v>
      </c>
      <c r="F123" s="24" t="s">
        <v>40</v>
      </c>
      <c r="G123" s="24" t="s">
        <v>41</v>
      </c>
      <c r="I123" s="22" t="s">
        <v>271</v>
      </c>
    </row>
    <row r="124" spans="1:12" ht="16" customHeight="1" x14ac:dyDescent="0.2">
      <c r="A124" s="24"/>
      <c r="D124" s="24"/>
      <c r="E124" s="24"/>
      <c r="F124" s="24"/>
      <c r="G124" s="24"/>
    </row>
    <row r="125" spans="1:12" ht="16" customHeight="1" x14ac:dyDescent="0.2">
      <c r="A125" s="34" t="s">
        <v>1</v>
      </c>
      <c r="B125" s="34" t="s">
        <v>433</v>
      </c>
      <c r="C125" s="25"/>
      <c r="D125" s="25"/>
      <c r="E125" s="25"/>
      <c r="F125" s="25"/>
      <c r="G125" s="25"/>
      <c r="H125" s="25"/>
      <c r="I125" s="25"/>
    </row>
    <row r="126" spans="1:12" ht="16" customHeight="1" x14ac:dyDescent="0.2">
      <c r="A126" t="s">
        <v>5</v>
      </c>
      <c r="B126" t="s">
        <v>55</v>
      </c>
      <c r="C126" s="25"/>
      <c r="D126" s="25"/>
      <c r="E126" s="25"/>
      <c r="F126" s="25"/>
      <c r="G126" s="25"/>
      <c r="H126" s="25"/>
      <c r="I126" s="25"/>
    </row>
    <row r="127" spans="1:12" ht="16" customHeight="1" x14ac:dyDescent="0.2">
      <c r="A127" t="s">
        <v>3</v>
      </c>
      <c r="B127" t="s">
        <v>4</v>
      </c>
      <c r="C127" s="25"/>
      <c r="D127" s="25"/>
      <c r="E127" s="25"/>
      <c r="F127" s="25"/>
      <c r="G127" s="25"/>
      <c r="H127" s="25"/>
      <c r="I127" s="25"/>
    </row>
    <row r="128" spans="1:12" ht="16" customHeight="1" x14ac:dyDescent="0.2">
      <c r="A128" t="s">
        <v>15</v>
      </c>
      <c r="B128" s="57" t="s">
        <v>440</v>
      </c>
      <c r="C128" s="25"/>
      <c r="D128" s="25"/>
      <c r="E128" s="25"/>
      <c r="F128" s="25"/>
      <c r="G128" s="25"/>
      <c r="H128" s="25"/>
      <c r="I128" s="25"/>
    </row>
    <row r="129" spans="1:9" ht="15" x14ac:dyDescent="0.2">
      <c r="A129" s="22" t="s">
        <v>8</v>
      </c>
      <c r="B129" s="22" t="s">
        <v>382</v>
      </c>
      <c r="C129" s="21"/>
      <c r="D129" s="21"/>
      <c r="E129" s="21"/>
      <c r="F129" s="21"/>
      <c r="G129" s="21"/>
      <c r="H129" s="21"/>
    </row>
    <row r="130" spans="1:9" ht="16" customHeight="1" x14ac:dyDescent="0.2">
      <c r="A130" t="s">
        <v>2</v>
      </c>
      <c r="B130">
        <v>1</v>
      </c>
      <c r="C130" s="25"/>
      <c r="D130" s="25"/>
      <c r="E130" s="25"/>
      <c r="F130" s="25"/>
      <c r="G130" s="25"/>
      <c r="H130" s="25"/>
      <c r="I130" s="25"/>
    </row>
    <row r="131" spans="1:9" ht="16" customHeight="1" x14ac:dyDescent="0.2">
      <c r="A131" t="s">
        <v>6</v>
      </c>
      <c r="B131" t="s">
        <v>7</v>
      </c>
      <c r="C131" s="25"/>
      <c r="D131" s="25"/>
      <c r="E131" s="25"/>
      <c r="F131" s="25"/>
      <c r="G131" s="25"/>
      <c r="H131" s="25"/>
      <c r="I131" s="25"/>
    </row>
    <row r="132" spans="1:9" ht="16" customHeight="1" x14ac:dyDescent="0.2">
      <c r="A132" t="s">
        <v>9</v>
      </c>
      <c r="C132" s="25"/>
      <c r="D132" s="25"/>
      <c r="E132" s="25"/>
      <c r="F132" s="25"/>
      <c r="G132" s="25"/>
      <c r="H132" s="25"/>
      <c r="I132" s="25"/>
    </row>
    <row r="133" spans="1:9" ht="16" customHeight="1" x14ac:dyDescent="0.2">
      <c r="A133" s="20" t="s">
        <v>10</v>
      </c>
      <c r="B133" s="20" t="s">
        <v>11</v>
      </c>
      <c r="C133" s="20" t="s">
        <v>12</v>
      </c>
      <c r="D133" s="20" t="s">
        <v>3</v>
      </c>
      <c r="E133" s="20" t="s">
        <v>6</v>
      </c>
      <c r="F133" s="20" t="s">
        <v>13</v>
      </c>
      <c r="G133" s="20" t="s">
        <v>14</v>
      </c>
      <c r="H133" s="20" t="s">
        <v>5</v>
      </c>
      <c r="I133" s="20" t="s">
        <v>15</v>
      </c>
    </row>
    <row r="134" spans="1:9" ht="16" customHeight="1" x14ac:dyDescent="0.2">
      <c r="A134" t="s">
        <v>433</v>
      </c>
      <c r="B134" s="62">
        <v>1</v>
      </c>
      <c r="C134" s="25" t="s">
        <v>311</v>
      </c>
      <c r="D134" t="s">
        <v>4</v>
      </c>
      <c r="E134" s="25" t="s">
        <v>7</v>
      </c>
      <c r="F134" s="25"/>
      <c r="G134" s="25" t="s">
        <v>16</v>
      </c>
      <c r="H134" s="25" t="s">
        <v>55</v>
      </c>
      <c r="I134" s="25" t="s">
        <v>131</v>
      </c>
    </row>
    <row r="135" spans="1:9" ht="16" customHeight="1" x14ac:dyDescent="0.2">
      <c r="A135" t="s">
        <v>50</v>
      </c>
      <c r="B135" s="62">
        <v>1</v>
      </c>
      <c r="C135" s="22" t="s">
        <v>270</v>
      </c>
      <c r="D135" s="22" t="s">
        <v>4</v>
      </c>
      <c r="E135" s="22" t="s">
        <v>7</v>
      </c>
      <c r="F135" s="22"/>
      <c r="G135" s="22" t="s">
        <v>18</v>
      </c>
      <c r="H135" s="22" t="s">
        <v>51</v>
      </c>
      <c r="I135" s="25" t="s">
        <v>131</v>
      </c>
    </row>
    <row r="136" spans="1:9" ht="16" customHeight="1" x14ac:dyDescent="0.2">
      <c r="A136" s="24" t="s">
        <v>21</v>
      </c>
      <c r="B136" s="62">
        <f>0.981613508442777/3.6</f>
        <v>0.27267041901188249</v>
      </c>
      <c r="C136" s="25" t="s">
        <v>270</v>
      </c>
      <c r="D136" t="s">
        <v>4</v>
      </c>
      <c r="E136" s="25" t="s">
        <v>22</v>
      </c>
      <c r="F136" s="25"/>
      <c r="G136" s="25" t="s">
        <v>18</v>
      </c>
      <c r="H136" s="22" t="s">
        <v>23</v>
      </c>
      <c r="I136" s="25" t="s">
        <v>130</v>
      </c>
    </row>
    <row r="137" spans="1:9" ht="16" customHeight="1" x14ac:dyDescent="0.2">
      <c r="A137" s="20"/>
      <c r="B137" s="20"/>
      <c r="C137" s="25"/>
      <c r="D137" s="25"/>
      <c r="E137" s="25"/>
      <c r="F137" s="25"/>
      <c r="G137" s="25"/>
      <c r="H137" s="25"/>
      <c r="I137" s="25"/>
    </row>
    <row r="138" spans="1:9" ht="16" customHeight="1" x14ac:dyDescent="0.2">
      <c r="A138" s="20"/>
      <c r="B138" s="20"/>
      <c r="C138" s="25"/>
      <c r="D138" s="25"/>
      <c r="E138" s="25"/>
      <c r="F138" s="25"/>
      <c r="G138" s="25"/>
      <c r="H138" s="25"/>
      <c r="I138" s="25"/>
    </row>
    <row r="139" spans="1:9" ht="16" customHeight="1" x14ac:dyDescent="0.2">
      <c r="A139" s="20" t="s">
        <v>1</v>
      </c>
      <c r="B139" s="50" t="s">
        <v>435</v>
      </c>
      <c r="C139" s="25"/>
      <c r="D139" s="25"/>
      <c r="E139" s="25"/>
      <c r="F139" s="25"/>
      <c r="G139" s="25"/>
      <c r="H139" s="25"/>
      <c r="I139" s="25"/>
    </row>
    <row r="140" spans="1:9" ht="16" customHeight="1" x14ac:dyDescent="0.2">
      <c r="A140" t="s">
        <v>5</v>
      </c>
      <c r="B140" t="s">
        <v>56</v>
      </c>
      <c r="C140" s="25"/>
      <c r="D140" s="25"/>
      <c r="E140" s="25"/>
      <c r="F140" s="25"/>
      <c r="G140" s="25"/>
      <c r="H140" s="25"/>
      <c r="I140" s="25"/>
    </row>
    <row r="141" spans="1:9" ht="16" customHeight="1" x14ac:dyDescent="0.2">
      <c r="A141" t="s">
        <v>3</v>
      </c>
      <c r="B141" t="s">
        <v>4</v>
      </c>
      <c r="C141" s="25"/>
      <c r="D141" s="25"/>
      <c r="E141" s="25"/>
      <c r="F141" s="25"/>
      <c r="G141" s="25"/>
      <c r="H141" s="25"/>
      <c r="I141" s="25"/>
    </row>
    <row r="142" spans="1:9" ht="16" customHeight="1" x14ac:dyDescent="0.2">
      <c r="A142" t="s">
        <v>15</v>
      </c>
      <c r="B142" s="55" t="s">
        <v>488</v>
      </c>
      <c r="C142" s="25"/>
      <c r="D142" s="25"/>
      <c r="E142" s="25"/>
      <c r="F142" s="25"/>
      <c r="G142" s="25"/>
      <c r="H142" s="25"/>
      <c r="I142" s="25"/>
    </row>
    <row r="143" spans="1:9" ht="15" x14ac:dyDescent="0.2">
      <c r="A143" s="22" t="s">
        <v>8</v>
      </c>
      <c r="B143" s="22" t="s">
        <v>382</v>
      </c>
      <c r="C143" s="21"/>
      <c r="D143" s="21"/>
      <c r="E143" s="21"/>
      <c r="F143" s="21"/>
      <c r="G143" s="21"/>
      <c r="H143" s="21"/>
    </row>
    <row r="144" spans="1:9" ht="16" customHeight="1" x14ac:dyDescent="0.2">
      <c r="A144" t="s">
        <v>2</v>
      </c>
      <c r="B144">
        <v>1</v>
      </c>
      <c r="C144" s="25"/>
      <c r="D144" s="25"/>
      <c r="E144" s="25"/>
      <c r="F144" s="25"/>
      <c r="G144" s="25"/>
      <c r="H144" s="25"/>
      <c r="I144" s="25"/>
    </row>
    <row r="145" spans="1:9" ht="16" customHeight="1" x14ac:dyDescent="0.2">
      <c r="A145" t="s">
        <v>6</v>
      </c>
      <c r="B145" t="s">
        <v>7</v>
      </c>
      <c r="C145" s="25"/>
      <c r="D145" s="25"/>
      <c r="E145" s="25"/>
      <c r="F145" s="25"/>
      <c r="G145" s="25"/>
      <c r="H145" s="25"/>
      <c r="I145" s="25"/>
    </row>
    <row r="146" spans="1:9" ht="16" customHeight="1" x14ac:dyDescent="0.2">
      <c r="A146" t="s">
        <v>9</v>
      </c>
      <c r="I146" s="25"/>
    </row>
    <row r="147" spans="1:9" ht="16" customHeight="1" x14ac:dyDescent="0.2">
      <c r="A147" s="20" t="s">
        <v>10</v>
      </c>
      <c r="B147" s="20" t="s">
        <v>11</v>
      </c>
      <c r="C147" s="20" t="s">
        <v>12</v>
      </c>
      <c r="D147" s="20" t="s">
        <v>3</v>
      </c>
      <c r="E147" s="20" t="s">
        <v>6</v>
      </c>
      <c r="F147" s="20" t="s">
        <v>13</v>
      </c>
      <c r="G147" s="20" t="s">
        <v>14</v>
      </c>
      <c r="H147" s="20" t="s">
        <v>5</v>
      </c>
      <c r="I147" s="20" t="s">
        <v>15</v>
      </c>
    </row>
    <row r="148" spans="1:9" ht="16" customHeight="1" x14ac:dyDescent="0.2">
      <c r="A148" t="s">
        <v>435</v>
      </c>
      <c r="B148">
        <v>1</v>
      </c>
      <c r="C148" s="22" t="s">
        <v>311</v>
      </c>
      <c r="D148" t="s">
        <v>4</v>
      </c>
      <c r="E148" t="s">
        <v>7</v>
      </c>
      <c r="G148" t="s">
        <v>16</v>
      </c>
      <c r="H148" t="s">
        <v>56</v>
      </c>
      <c r="I148" s="25" t="s">
        <v>273</v>
      </c>
    </row>
    <row r="149" spans="1:9" ht="16" customHeight="1" x14ac:dyDescent="0.2">
      <c r="A149" s="63" t="s">
        <v>458</v>
      </c>
      <c r="B149">
        <v>1</v>
      </c>
      <c r="C149" s="22" t="s">
        <v>270</v>
      </c>
      <c r="D149" t="s">
        <v>4</v>
      </c>
      <c r="E149" s="25" t="s">
        <v>7</v>
      </c>
      <c r="F149" s="25"/>
      <c r="G149" s="25" t="s">
        <v>18</v>
      </c>
      <c r="H149" t="s">
        <v>459</v>
      </c>
      <c r="I149" s="25" t="s">
        <v>132</v>
      </c>
    </row>
    <row r="150" spans="1:9" ht="16" customHeight="1" x14ac:dyDescent="0.2">
      <c r="A150" s="24" t="s">
        <v>21</v>
      </c>
      <c r="B150" s="62">
        <f>0.23 / (635/1000*0.09)</f>
        <v>4.0244969378827653</v>
      </c>
      <c r="C150" s="22" t="s">
        <v>270</v>
      </c>
      <c r="D150" t="s">
        <v>4</v>
      </c>
      <c r="E150" s="25" t="s">
        <v>22</v>
      </c>
      <c r="F150" s="25"/>
      <c r="G150" s="25" t="s">
        <v>18</v>
      </c>
      <c r="H150" s="22" t="s">
        <v>23</v>
      </c>
      <c r="I150" s="51" t="s">
        <v>272</v>
      </c>
    </row>
    <row r="151" spans="1:9" ht="16" customHeight="1" x14ac:dyDescent="0.2">
      <c r="A151" s="24"/>
      <c r="B151" s="62"/>
      <c r="C151" s="22"/>
      <c r="E151" s="25"/>
      <c r="F151" s="25"/>
      <c r="G151" s="25"/>
      <c r="H151" s="22"/>
      <c r="I151" s="25"/>
    </row>
  </sheetData>
  <autoFilter ref="A1:R151" xr:uid="{50A91A83-6739-47B8-A443-4E7FE8BBA15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A5CF-6E3F-4D46-BE1F-32EAAE48C2CD}">
  <dimension ref="A1:S202"/>
  <sheetViews>
    <sheetView zoomScale="113" zoomScaleNormal="59" workbookViewId="0">
      <selection activeCell="B3" sqref="B3"/>
    </sheetView>
  </sheetViews>
  <sheetFormatPr baseColWidth="10" defaultColWidth="8.83203125" defaultRowHeight="14" customHeight="1" x14ac:dyDescent="0.2"/>
  <cols>
    <col min="1" max="1" width="34.83203125" customWidth="1"/>
    <col min="2" max="2" width="11.1640625" bestFit="1" customWidth="1"/>
    <col min="7" max="9" width="9" bestFit="1" customWidth="1"/>
    <col min="12" max="12" width="31" customWidth="1"/>
    <col min="13" max="13" width="11.1640625" bestFit="1" customWidth="1"/>
    <col min="14" max="14" width="10.83203125" customWidth="1"/>
  </cols>
  <sheetData>
    <row r="1" spans="1:13" ht="19" customHeight="1" x14ac:dyDescent="0.2">
      <c r="A1" s="50" t="s">
        <v>1</v>
      </c>
      <c r="B1" s="50" t="s">
        <v>475</v>
      </c>
    </row>
    <row r="2" spans="1:13" ht="14" customHeight="1" x14ac:dyDescent="0.2">
      <c r="A2" t="s">
        <v>15</v>
      </c>
      <c r="B2" s="57" t="s">
        <v>487</v>
      </c>
    </row>
    <row r="3" spans="1:13" ht="15" x14ac:dyDescent="0.2">
      <c r="A3" s="22" t="s">
        <v>8</v>
      </c>
      <c r="B3" s="22" t="s">
        <v>382</v>
      </c>
      <c r="C3" s="21"/>
      <c r="D3" s="21"/>
      <c r="E3" s="21"/>
      <c r="F3" s="21"/>
      <c r="G3" s="21"/>
      <c r="H3" s="21"/>
    </row>
    <row r="4" spans="1:13" ht="14" customHeight="1" x14ac:dyDescent="0.2">
      <c r="A4" t="s">
        <v>3</v>
      </c>
      <c r="B4" t="s">
        <v>4</v>
      </c>
    </row>
    <row r="5" spans="1:13" ht="14" customHeight="1" x14ac:dyDescent="0.2">
      <c r="A5" t="s">
        <v>5</v>
      </c>
      <c r="B5" t="s">
        <v>242</v>
      </c>
    </row>
    <row r="6" spans="1:13" ht="14" customHeight="1" x14ac:dyDescent="0.2">
      <c r="A6" t="s">
        <v>6</v>
      </c>
      <c r="B6" t="s">
        <v>7</v>
      </c>
    </row>
    <row r="7" spans="1:13" ht="14" customHeight="1" x14ac:dyDescent="0.2">
      <c r="A7" s="50" t="s">
        <v>9</v>
      </c>
    </row>
    <row r="8" spans="1:13" ht="14" customHeight="1" x14ac:dyDescent="0.2">
      <c r="A8" t="s">
        <v>10</v>
      </c>
      <c r="B8" s="20" t="s">
        <v>11</v>
      </c>
      <c r="C8" s="20" t="s">
        <v>12</v>
      </c>
      <c r="D8" s="20" t="s">
        <v>3</v>
      </c>
      <c r="E8" s="20" t="s">
        <v>6</v>
      </c>
      <c r="F8" s="20" t="s">
        <v>13</v>
      </c>
      <c r="G8" s="20" t="s">
        <v>14</v>
      </c>
      <c r="H8" s="20" t="s">
        <v>62</v>
      </c>
      <c r="I8" s="20" t="s">
        <v>5</v>
      </c>
      <c r="J8" s="20" t="s">
        <v>15</v>
      </c>
      <c r="K8" s="20" t="s">
        <v>385</v>
      </c>
      <c r="L8" s="20" t="s">
        <v>386</v>
      </c>
      <c r="M8" s="20" t="s">
        <v>387</v>
      </c>
    </row>
    <row r="9" spans="1:13" ht="14" customHeight="1" x14ac:dyDescent="0.2">
      <c r="A9" t="s">
        <v>145</v>
      </c>
      <c r="B9">
        <f>0.45166875/2</f>
        <v>0.225834375</v>
      </c>
      <c r="C9" t="s">
        <v>39</v>
      </c>
      <c r="E9" t="s">
        <v>7</v>
      </c>
      <c r="F9" t="s">
        <v>100</v>
      </c>
      <c r="G9" t="s">
        <v>41</v>
      </c>
      <c r="H9" t="s">
        <v>146</v>
      </c>
      <c r="J9" t="s">
        <v>283</v>
      </c>
    </row>
    <row r="10" spans="1:13" ht="14" customHeight="1" x14ac:dyDescent="0.2">
      <c r="A10" t="s">
        <v>147</v>
      </c>
      <c r="B10">
        <v>0.41699999999999998</v>
      </c>
      <c r="C10" t="s">
        <v>39</v>
      </c>
      <c r="E10" t="s">
        <v>7</v>
      </c>
      <c r="F10" t="s">
        <v>40</v>
      </c>
      <c r="G10" t="s">
        <v>41</v>
      </c>
      <c r="J10" s="57" t="s">
        <v>291</v>
      </c>
    </row>
    <row r="11" spans="1:13" ht="14" customHeight="1" x14ac:dyDescent="0.2">
      <c r="A11" t="s">
        <v>148</v>
      </c>
      <c r="B11">
        <f>0.61108125/2</f>
        <v>0.30554062500000001</v>
      </c>
      <c r="C11" t="s">
        <v>39</v>
      </c>
      <c r="E11" t="s">
        <v>7</v>
      </c>
      <c r="F11" t="s">
        <v>100</v>
      </c>
      <c r="G11" t="s">
        <v>41</v>
      </c>
      <c r="H11" t="s">
        <v>149</v>
      </c>
      <c r="J11" t="s">
        <v>283</v>
      </c>
    </row>
    <row r="12" spans="1:13" ht="13.75" customHeight="1" x14ac:dyDescent="0.2">
      <c r="A12" t="s">
        <v>99</v>
      </c>
      <c r="B12">
        <f>0.00106275/2</f>
        <v>5.3137499999999995E-4</v>
      </c>
      <c r="C12" t="s">
        <v>39</v>
      </c>
      <c r="E12" t="s">
        <v>48</v>
      </c>
      <c r="F12" t="s">
        <v>100</v>
      </c>
      <c r="G12" t="s">
        <v>41</v>
      </c>
      <c r="H12" t="s">
        <v>150</v>
      </c>
      <c r="J12" t="s">
        <v>283</v>
      </c>
    </row>
    <row r="13" spans="1:13" ht="14" customHeight="1" x14ac:dyDescent="0.2">
      <c r="A13" t="str">
        <f>B1</f>
        <v>pig iron production, by electrowinning</v>
      </c>
      <c r="B13">
        <v>1</v>
      </c>
      <c r="C13" t="s">
        <v>311</v>
      </c>
      <c r="D13" t="s">
        <v>4</v>
      </c>
      <c r="E13" t="s">
        <v>7</v>
      </c>
      <c r="G13" t="s">
        <v>16</v>
      </c>
      <c r="I13" t="str">
        <f>B5</f>
        <v>pig iron</v>
      </c>
    </row>
    <row r="14" spans="1:13" ht="14" customHeight="1" x14ac:dyDescent="0.2">
      <c r="A14" t="s">
        <v>151</v>
      </c>
      <c r="B14">
        <v>0</v>
      </c>
      <c r="C14" t="s">
        <v>270</v>
      </c>
      <c r="D14" t="s">
        <v>25</v>
      </c>
      <c r="E14" t="s">
        <v>6</v>
      </c>
      <c r="G14" t="s">
        <v>18</v>
      </c>
      <c r="I14" t="s">
        <v>152</v>
      </c>
      <c r="J14" s="9" t="s">
        <v>284</v>
      </c>
      <c r="K14" t="s">
        <v>455</v>
      </c>
      <c r="L14" t="s">
        <v>456</v>
      </c>
      <c r="M14" t="s">
        <v>457</v>
      </c>
    </row>
    <row r="15" spans="1:13" ht="14" customHeight="1" x14ac:dyDescent="0.2">
      <c r="A15" t="s">
        <v>447</v>
      </c>
      <c r="B15">
        <v>1.417</v>
      </c>
      <c r="C15" t="s">
        <v>311</v>
      </c>
      <c r="D15" t="s">
        <v>4</v>
      </c>
      <c r="E15" t="s">
        <v>7</v>
      </c>
      <c r="G15" t="s">
        <v>18</v>
      </c>
      <c r="I15" t="s">
        <v>153</v>
      </c>
      <c r="J15" t="s">
        <v>286</v>
      </c>
    </row>
    <row r="16" spans="1:13" ht="14" customHeight="1" x14ac:dyDescent="0.2">
      <c r="A16" t="s">
        <v>441</v>
      </c>
      <c r="B16">
        <v>5.5500000000000002E-3</v>
      </c>
      <c r="C16" t="s">
        <v>311</v>
      </c>
      <c r="D16" t="s">
        <v>25</v>
      </c>
      <c r="E16" t="s">
        <v>7</v>
      </c>
      <c r="G16" t="s">
        <v>18</v>
      </c>
      <c r="I16" t="s">
        <v>154</v>
      </c>
      <c r="J16" s="1" t="s">
        <v>285</v>
      </c>
    </row>
    <row r="17" spans="1:12" ht="14" customHeight="1" x14ac:dyDescent="0.2">
      <c r="A17" t="s">
        <v>155</v>
      </c>
      <c r="B17">
        <v>2.3919999999999999</v>
      </c>
      <c r="C17" t="s">
        <v>270</v>
      </c>
      <c r="D17" t="s">
        <v>4</v>
      </c>
      <c r="E17" t="s">
        <v>22</v>
      </c>
      <c r="G17" t="s">
        <v>18</v>
      </c>
      <c r="I17" t="s">
        <v>156</v>
      </c>
      <c r="J17" t="s">
        <v>287</v>
      </c>
    </row>
    <row r="18" spans="1:12" ht="14" customHeight="1" x14ac:dyDescent="0.2">
      <c r="A18" t="s">
        <v>442</v>
      </c>
      <c r="B18" s="29">
        <v>1.8600000000000001E-5</v>
      </c>
      <c r="C18" t="s">
        <v>311</v>
      </c>
      <c r="D18" t="s">
        <v>4</v>
      </c>
      <c r="E18" t="s">
        <v>7</v>
      </c>
      <c r="G18" t="s">
        <v>18</v>
      </c>
      <c r="H18" t="s">
        <v>157</v>
      </c>
      <c r="I18" t="s">
        <v>158</v>
      </c>
      <c r="J18" t="s">
        <v>288</v>
      </c>
    </row>
    <row r="20" spans="1:12" ht="14" customHeight="1" x14ac:dyDescent="0.2">
      <c r="A20" s="50" t="s">
        <v>1</v>
      </c>
      <c r="B20" s="50" t="s">
        <v>447</v>
      </c>
    </row>
    <row r="21" spans="1:12" ht="14" customHeight="1" x14ac:dyDescent="0.2">
      <c r="A21" t="s">
        <v>15</v>
      </c>
      <c r="B21" s="57" t="s">
        <v>486</v>
      </c>
    </row>
    <row r="22" spans="1:12" ht="15" x14ac:dyDescent="0.2">
      <c r="A22" s="22" t="s">
        <v>8</v>
      </c>
      <c r="B22" s="22" t="s">
        <v>382</v>
      </c>
      <c r="C22" s="21"/>
      <c r="D22" s="21"/>
      <c r="E22" s="21"/>
      <c r="F22" s="21"/>
      <c r="G22" s="21"/>
      <c r="H22" s="21"/>
    </row>
    <row r="23" spans="1:12" ht="14" customHeight="1" x14ac:dyDescent="0.2">
      <c r="A23" t="s">
        <v>3</v>
      </c>
      <c r="B23" t="s">
        <v>4</v>
      </c>
    </row>
    <row r="24" spans="1:12" ht="14" customHeight="1" x14ac:dyDescent="0.2">
      <c r="A24" t="s">
        <v>5</v>
      </c>
      <c r="B24" t="s">
        <v>153</v>
      </c>
    </row>
    <row r="25" spans="1:12" ht="14" customHeight="1" x14ac:dyDescent="0.2">
      <c r="A25" t="s">
        <v>6</v>
      </c>
      <c r="B25" t="s">
        <v>7</v>
      </c>
    </row>
    <row r="26" spans="1:12" ht="14" customHeight="1" x14ac:dyDescent="0.2">
      <c r="A26" s="50" t="s">
        <v>9</v>
      </c>
    </row>
    <row r="27" spans="1:12" ht="14" customHeight="1" x14ac:dyDescent="0.2">
      <c r="A27" t="s">
        <v>10</v>
      </c>
      <c r="B27" s="20" t="s">
        <v>11</v>
      </c>
      <c r="C27" s="20" t="s">
        <v>12</v>
      </c>
      <c r="D27" s="20" t="s">
        <v>3</v>
      </c>
      <c r="E27" s="20" t="s">
        <v>6</v>
      </c>
      <c r="F27" s="20" t="s">
        <v>14</v>
      </c>
      <c r="G27" s="20" t="s">
        <v>62</v>
      </c>
      <c r="H27" s="20" t="s">
        <v>5</v>
      </c>
      <c r="I27" s="20" t="s">
        <v>15</v>
      </c>
      <c r="J27" s="20" t="s">
        <v>385</v>
      </c>
      <c r="K27" s="20" t="s">
        <v>386</v>
      </c>
      <c r="L27" s="20" t="s">
        <v>387</v>
      </c>
    </row>
    <row r="28" spans="1:12" ht="14" customHeight="1" x14ac:dyDescent="0.2">
      <c r="A28" t="s">
        <v>447</v>
      </c>
      <c r="B28">
        <v>1</v>
      </c>
      <c r="C28" t="s">
        <v>311</v>
      </c>
      <c r="D28" t="s">
        <v>4</v>
      </c>
      <c r="E28" t="s">
        <v>7</v>
      </c>
      <c r="F28" t="s">
        <v>16</v>
      </c>
      <c r="H28" t="s">
        <v>153</v>
      </c>
    </row>
    <row r="29" spans="1:12" ht="14" customHeight="1" x14ac:dyDescent="0.2">
      <c r="A29" t="s">
        <v>460</v>
      </c>
      <c r="B29">
        <v>0</v>
      </c>
      <c r="C29" t="s">
        <v>270</v>
      </c>
      <c r="D29" t="s">
        <v>4</v>
      </c>
      <c r="E29" t="s">
        <v>6</v>
      </c>
      <c r="F29" t="s">
        <v>18</v>
      </c>
      <c r="H29" t="s">
        <v>159</v>
      </c>
      <c r="I29" s="1" t="s">
        <v>276</v>
      </c>
      <c r="J29" t="s">
        <v>453</v>
      </c>
      <c r="K29" t="s">
        <v>454</v>
      </c>
      <c r="L29" t="s">
        <v>25</v>
      </c>
    </row>
    <row r="30" spans="1:12" ht="14" customHeight="1" x14ac:dyDescent="0.2">
      <c r="A30" t="s">
        <v>119</v>
      </c>
      <c r="B30">
        <v>-5.11E-2</v>
      </c>
      <c r="C30" t="s">
        <v>270</v>
      </c>
      <c r="D30" t="s">
        <v>25</v>
      </c>
      <c r="E30" t="s">
        <v>7</v>
      </c>
      <c r="F30" t="s">
        <v>18</v>
      </c>
      <c r="H30" t="s">
        <v>122</v>
      </c>
      <c r="I30" s="1" t="s">
        <v>280</v>
      </c>
    </row>
    <row r="31" spans="1:12" ht="14" customHeight="1" x14ac:dyDescent="0.2">
      <c r="A31" t="s">
        <v>160</v>
      </c>
      <c r="B31">
        <v>1.95E-2</v>
      </c>
      <c r="C31" t="s">
        <v>270</v>
      </c>
      <c r="D31" t="s">
        <v>25</v>
      </c>
      <c r="E31" t="s">
        <v>7</v>
      </c>
      <c r="F31" t="s">
        <v>18</v>
      </c>
      <c r="H31" t="s">
        <v>161</v>
      </c>
      <c r="I31" s="1" t="s">
        <v>279</v>
      </c>
    </row>
    <row r="32" spans="1:12" ht="14" customHeight="1" x14ac:dyDescent="0.2">
      <c r="A32" t="s">
        <v>21</v>
      </c>
      <c r="B32">
        <v>0.13</v>
      </c>
      <c r="C32" t="s">
        <v>270</v>
      </c>
      <c r="D32" t="s">
        <v>4</v>
      </c>
      <c r="E32" t="s">
        <v>22</v>
      </c>
      <c r="F32" t="s">
        <v>18</v>
      </c>
      <c r="H32" t="s">
        <v>23</v>
      </c>
      <c r="I32" s="1" t="s">
        <v>277</v>
      </c>
    </row>
    <row r="33" spans="1:14" ht="14" customHeight="1" x14ac:dyDescent="0.2">
      <c r="A33" t="s">
        <v>443</v>
      </c>
      <c r="B33">
        <v>0.75</v>
      </c>
      <c r="C33" t="s">
        <v>311</v>
      </c>
      <c r="D33" t="s">
        <v>4</v>
      </c>
      <c r="E33" t="s">
        <v>7</v>
      </c>
      <c r="F33" t="s">
        <v>18</v>
      </c>
      <c r="G33" t="s">
        <v>162</v>
      </c>
      <c r="H33" t="s">
        <v>163</v>
      </c>
      <c r="I33" t="s">
        <v>292</v>
      </c>
    </row>
    <row r="34" spans="1:14" ht="14" customHeight="1" x14ac:dyDescent="0.2">
      <c r="A34" t="s">
        <v>446</v>
      </c>
      <c r="B34">
        <v>1.0309999999999999</v>
      </c>
      <c r="C34" t="s">
        <v>311</v>
      </c>
      <c r="D34" t="s">
        <v>4</v>
      </c>
      <c r="E34" t="s">
        <v>7</v>
      </c>
      <c r="F34" t="s">
        <v>18</v>
      </c>
      <c r="H34" t="s">
        <v>164</v>
      </c>
      <c r="I34" t="s">
        <v>278</v>
      </c>
    </row>
    <row r="36" spans="1:14" ht="14" customHeight="1" x14ac:dyDescent="0.2">
      <c r="A36" s="50" t="s">
        <v>1</v>
      </c>
      <c r="B36" s="50" t="s">
        <v>441</v>
      </c>
    </row>
    <row r="37" spans="1:14" ht="14" customHeight="1" x14ac:dyDescent="0.2">
      <c r="A37" t="s">
        <v>15</v>
      </c>
      <c r="B37" s="57" t="s">
        <v>485</v>
      </c>
    </row>
    <row r="38" spans="1:14" ht="14" customHeight="1" x14ac:dyDescent="0.2">
      <c r="A38" t="s">
        <v>3</v>
      </c>
      <c r="B38" t="s">
        <v>25</v>
      </c>
    </row>
    <row r="39" spans="1:14" ht="14" customHeight="1" x14ac:dyDescent="0.2">
      <c r="A39" t="s">
        <v>2</v>
      </c>
      <c r="B39">
        <v>1</v>
      </c>
    </row>
    <row r="40" spans="1:14" ht="14" customHeight="1" x14ac:dyDescent="0.2">
      <c r="A40" t="s">
        <v>5</v>
      </c>
      <c r="B40" t="s">
        <v>154</v>
      </c>
    </row>
    <row r="41" spans="1:14" ht="14" customHeight="1" x14ac:dyDescent="0.2">
      <c r="A41" t="s">
        <v>6</v>
      </c>
      <c r="B41" t="s">
        <v>7</v>
      </c>
    </row>
    <row r="42" spans="1:14" ht="14" customHeight="1" x14ac:dyDescent="0.2">
      <c r="A42" s="50" t="s">
        <v>9</v>
      </c>
    </row>
    <row r="43" spans="1:14" ht="14" customHeight="1" x14ac:dyDescent="0.2">
      <c r="A43" t="s">
        <v>10</v>
      </c>
      <c r="B43" s="20" t="s">
        <v>11</v>
      </c>
      <c r="C43" s="20" t="s">
        <v>12</v>
      </c>
      <c r="D43" s="20" t="s">
        <v>3</v>
      </c>
      <c r="E43" s="20" t="s">
        <v>6</v>
      </c>
      <c r="F43" s="20" t="s">
        <v>14</v>
      </c>
      <c r="G43" s="20" t="s">
        <v>63</v>
      </c>
      <c r="H43" s="20" t="s">
        <v>64</v>
      </c>
      <c r="I43" s="20" t="s">
        <v>15</v>
      </c>
      <c r="J43" s="20" t="s">
        <v>67</v>
      </c>
      <c r="K43" s="20" t="s">
        <v>5</v>
      </c>
      <c r="L43" s="20" t="s">
        <v>385</v>
      </c>
      <c r="M43" s="20" t="s">
        <v>386</v>
      </c>
      <c r="N43" s="20" t="s">
        <v>387</v>
      </c>
    </row>
    <row r="44" spans="1:14" ht="14" customHeight="1" x14ac:dyDescent="0.2">
      <c r="A44" t="s">
        <v>441</v>
      </c>
      <c r="B44">
        <v>1</v>
      </c>
      <c r="C44" t="s">
        <v>311</v>
      </c>
      <c r="D44" t="s">
        <v>25</v>
      </c>
      <c r="E44" t="s">
        <v>7</v>
      </c>
      <c r="F44" t="s">
        <v>16</v>
      </c>
      <c r="G44">
        <v>0</v>
      </c>
      <c r="I44" t="s">
        <v>309</v>
      </c>
      <c r="J44">
        <v>33742329.229999997</v>
      </c>
      <c r="K44" t="s">
        <v>154</v>
      </c>
    </row>
    <row r="45" spans="1:14" ht="14" customHeight="1" x14ac:dyDescent="0.2">
      <c r="A45" t="s">
        <v>165</v>
      </c>
      <c r="B45">
        <v>0</v>
      </c>
      <c r="C45" t="s">
        <v>270</v>
      </c>
      <c r="D45" t="s">
        <v>25</v>
      </c>
      <c r="E45" t="s">
        <v>7</v>
      </c>
      <c r="F45" t="s">
        <v>18</v>
      </c>
      <c r="G45">
        <v>0</v>
      </c>
      <c r="J45">
        <v>33742329.229999997</v>
      </c>
      <c r="K45" t="s">
        <v>166</v>
      </c>
      <c r="L45" t="s">
        <v>452</v>
      </c>
      <c r="M45" t="s">
        <v>166</v>
      </c>
      <c r="N45" t="s">
        <v>25</v>
      </c>
    </row>
    <row r="46" spans="1:14" ht="14" customHeight="1" x14ac:dyDescent="0.2">
      <c r="A46" t="s">
        <v>167</v>
      </c>
      <c r="B46">
        <v>0</v>
      </c>
      <c r="C46" t="s">
        <v>270</v>
      </c>
      <c r="D46" t="s">
        <v>168</v>
      </c>
      <c r="E46" t="s">
        <v>169</v>
      </c>
      <c r="F46" t="s">
        <v>18</v>
      </c>
      <c r="G46">
        <v>0</v>
      </c>
      <c r="I46" s="57" t="s">
        <v>289</v>
      </c>
      <c r="J46">
        <v>0</v>
      </c>
      <c r="K46" t="s">
        <v>170</v>
      </c>
      <c r="L46" t="s">
        <v>452</v>
      </c>
      <c r="M46" t="s">
        <v>166</v>
      </c>
      <c r="N46" t="s">
        <v>25</v>
      </c>
    </row>
    <row r="47" spans="1:14" ht="14" customHeight="1" x14ac:dyDescent="0.2">
      <c r="A47" t="s">
        <v>167</v>
      </c>
      <c r="B47">
        <v>0</v>
      </c>
      <c r="C47" t="s">
        <v>270</v>
      </c>
      <c r="D47" t="s">
        <v>171</v>
      </c>
      <c r="E47" t="s">
        <v>169</v>
      </c>
      <c r="F47" t="s">
        <v>18</v>
      </c>
      <c r="G47">
        <v>0</v>
      </c>
      <c r="I47" s="57" t="s">
        <v>290</v>
      </c>
      <c r="J47">
        <v>0</v>
      </c>
      <c r="K47" t="s">
        <v>170</v>
      </c>
      <c r="L47" t="s">
        <v>452</v>
      </c>
      <c r="M47" t="s">
        <v>166</v>
      </c>
      <c r="N47" t="s">
        <v>25</v>
      </c>
    </row>
    <row r="48" spans="1:14" ht="14" customHeight="1" x14ac:dyDescent="0.2">
      <c r="A48" t="s">
        <v>167</v>
      </c>
      <c r="B48">
        <v>0</v>
      </c>
      <c r="C48" t="s">
        <v>270</v>
      </c>
      <c r="D48" t="s">
        <v>172</v>
      </c>
      <c r="E48" t="s">
        <v>169</v>
      </c>
      <c r="F48" t="s">
        <v>18</v>
      </c>
      <c r="G48">
        <v>0</v>
      </c>
      <c r="I48" s="57" t="s">
        <v>289</v>
      </c>
      <c r="J48">
        <v>0</v>
      </c>
      <c r="K48" t="s">
        <v>170</v>
      </c>
      <c r="L48" t="s">
        <v>452</v>
      </c>
      <c r="M48" t="s">
        <v>166</v>
      </c>
      <c r="N48" t="s">
        <v>25</v>
      </c>
    </row>
    <row r="49" spans="1:14" ht="14" customHeight="1" x14ac:dyDescent="0.2">
      <c r="A49" t="s">
        <v>167</v>
      </c>
      <c r="B49">
        <v>0</v>
      </c>
      <c r="C49" t="s">
        <v>270</v>
      </c>
      <c r="D49" t="s">
        <v>25</v>
      </c>
      <c r="E49" t="s">
        <v>169</v>
      </c>
      <c r="F49" t="s">
        <v>18</v>
      </c>
      <c r="G49">
        <v>0</v>
      </c>
      <c r="I49" s="57" t="s">
        <v>289</v>
      </c>
      <c r="J49">
        <v>0</v>
      </c>
      <c r="K49" t="s">
        <v>170</v>
      </c>
      <c r="L49" t="s">
        <v>452</v>
      </c>
      <c r="M49" t="s">
        <v>166</v>
      </c>
      <c r="N49" t="s">
        <v>25</v>
      </c>
    </row>
    <row r="50" spans="1:14" ht="14" customHeight="1" x14ac:dyDescent="0.2">
      <c r="A50" t="s">
        <v>461</v>
      </c>
      <c r="B50">
        <v>0</v>
      </c>
      <c r="C50" t="s">
        <v>270</v>
      </c>
      <c r="D50" t="s">
        <v>4</v>
      </c>
      <c r="E50" t="s">
        <v>169</v>
      </c>
      <c r="F50" t="s">
        <v>18</v>
      </c>
      <c r="G50">
        <v>0</v>
      </c>
      <c r="I50" s="57" t="s">
        <v>289</v>
      </c>
      <c r="J50">
        <v>0</v>
      </c>
      <c r="K50" t="s">
        <v>173</v>
      </c>
      <c r="L50" t="s">
        <v>452</v>
      </c>
      <c r="M50" t="s">
        <v>166</v>
      </c>
      <c r="N50" t="s">
        <v>25</v>
      </c>
    </row>
    <row r="51" spans="1:14" ht="14" customHeight="1" x14ac:dyDescent="0.2">
      <c r="A51" t="s">
        <v>174</v>
      </c>
      <c r="B51">
        <v>0</v>
      </c>
      <c r="C51" t="s">
        <v>270</v>
      </c>
      <c r="D51" t="s">
        <v>4</v>
      </c>
      <c r="E51" t="s">
        <v>169</v>
      </c>
      <c r="F51" t="s">
        <v>18</v>
      </c>
      <c r="G51">
        <v>0</v>
      </c>
      <c r="I51" s="57" t="s">
        <v>289</v>
      </c>
      <c r="J51">
        <v>0</v>
      </c>
      <c r="K51" t="s">
        <v>175</v>
      </c>
      <c r="L51" t="s">
        <v>452</v>
      </c>
      <c r="M51" t="s">
        <v>166</v>
      </c>
      <c r="N51" t="s">
        <v>25</v>
      </c>
    </row>
    <row r="52" spans="1:14" ht="14" customHeight="1" x14ac:dyDescent="0.2">
      <c r="A52" t="s">
        <v>176</v>
      </c>
      <c r="B52">
        <v>0</v>
      </c>
      <c r="C52" t="s">
        <v>270</v>
      </c>
      <c r="D52" t="s">
        <v>54</v>
      </c>
      <c r="E52" t="s">
        <v>169</v>
      </c>
      <c r="F52" t="s">
        <v>18</v>
      </c>
      <c r="G52">
        <v>0</v>
      </c>
      <c r="I52" s="57" t="s">
        <v>289</v>
      </c>
      <c r="J52">
        <v>0</v>
      </c>
      <c r="K52" t="s">
        <v>170</v>
      </c>
      <c r="L52" t="s">
        <v>452</v>
      </c>
      <c r="M52" t="s">
        <v>166</v>
      </c>
      <c r="N52" t="s">
        <v>25</v>
      </c>
    </row>
    <row r="54" spans="1:14" ht="14" customHeight="1" x14ac:dyDescent="0.2">
      <c r="A54" s="50" t="s">
        <v>1</v>
      </c>
      <c r="B54" s="50" t="s">
        <v>442</v>
      </c>
    </row>
    <row r="55" spans="1:14" ht="14" customHeight="1" x14ac:dyDescent="0.2">
      <c r="A55" t="s">
        <v>15</v>
      </c>
      <c r="B55" s="57" t="s">
        <v>484</v>
      </c>
    </row>
    <row r="56" spans="1:14" ht="14" customHeight="1" x14ac:dyDescent="0.2">
      <c r="A56" t="s">
        <v>3</v>
      </c>
      <c r="B56" t="s">
        <v>4</v>
      </c>
    </row>
    <row r="57" spans="1:14" ht="14" customHeight="1" x14ac:dyDescent="0.2">
      <c r="A57" t="s">
        <v>5</v>
      </c>
      <c r="B57" t="s">
        <v>158</v>
      </c>
    </row>
    <row r="58" spans="1:14" ht="14" customHeight="1" x14ac:dyDescent="0.2">
      <c r="A58" t="s">
        <v>6</v>
      </c>
      <c r="B58" t="s">
        <v>7</v>
      </c>
    </row>
    <row r="59" spans="1:14" ht="14" customHeight="1" x14ac:dyDescent="0.2">
      <c r="A59" s="50" t="s">
        <v>9</v>
      </c>
    </row>
    <row r="60" spans="1:14" s="20" customFormat="1" ht="14" customHeight="1" x14ac:dyDescent="0.2">
      <c r="A60" t="s">
        <v>10</v>
      </c>
      <c r="B60" s="20" t="s">
        <v>11</v>
      </c>
      <c r="C60" s="20" t="s">
        <v>12</v>
      </c>
      <c r="D60" s="20" t="s">
        <v>3</v>
      </c>
      <c r="E60" s="20" t="s">
        <v>6</v>
      </c>
      <c r="F60" s="20" t="s">
        <v>13</v>
      </c>
      <c r="G60" s="20" t="s">
        <v>14</v>
      </c>
      <c r="H60" s="20" t="s">
        <v>5</v>
      </c>
      <c r="I60" s="20" t="s">
        <v>15</v>
      </c>
      <c r="J60" s="20" t="s">
        <v>385</v>
      </c>
      <c r="K60" s="20" t="s">
        <v>386</v>
      </c>
      <c r="L60" s="20" t="s">
        <v>387</v>
      </c>
    </row>
    <row r="61" spans="1:14" ht="14" customHeight="1" x14ac:dyDescent="0.2">
      <c r="A61" t="s">
        <v>99</v>
      </c>
      <c r="B61">
        <v>0</v>
      </c>
      <c r="C61" t="s">
        <v>39</v>
      </c>
      <c r="E61" t="s">
        <v>48</v>
      </c>
      <c r="F61" t="s">
        <v>40</v>
      </c>
      <c r="G61" t="s">
        <v>41</v>
      </c>
      <c r="I61" s="1" t="s">
        <v>177</v>
      </c>
      <c r="J61" t="s">
        <v>450</v>
      </c>
      <c r="K61" t="s">
        <v>108</v>
      </c>
      <c r="L61" t="s">
        <v>54</v>
      </c>
    </row>
    <row r="62" spans="1:14" ht="14" customHeight="1" x14ac:dyDescent="0.2">
      <c r="A62" t="s">
        <v>99</v>
      </c>
      <c r="B62">
        <v>0</v>
      </c>
      <c r="C62" t="s">
        <v>39</v>
      </c>
      <c r="E62" t="s">
        <v>48</v>
      </c>
      <c r="F62" t="s">
        <v>100</v>
      </c>
      <c r="G62" t="s">
        <v>41</v>
      </c>
      <c r="I62" s="1" t="s">
        <v>177</v>
      </c>
      <c r="J62" t="s">
        <v>450</v>
      </c>
      <c r="K62" t="s">
        <v>108</v>
      </c>
      <c r="L62" t="s">
        <v>54</v>
      </c>
    </row>
    <row r="63" spans="1:14" ht="14" customHeight="1" x14ac:dyDescent="0.2">
      <c r="A63" t="s">
        <v>103</v>
      </c>
      <c r="B63">
        <v>0</v>
      </c>
      <c r="C63" t="s">
        <v>39</v>
      </c>
      <c r="E63" t="s">
        <v>48</v>
      </c>
      <c r="F63" t="s">
        <v>104</v>
      </c>
      <c r="G63" t="s">
        <v>41</v>
      </c>
      <c r="I63" s="1" t="s">
        <v>177</v>
      </c>
      <c r="J63" t="s">
        <v>450</v>
      </c>
      <c r="K63" t="s">
        <v>108</v>
      </c>
      <c r="L63" t="s">
        <v>54</v>
      </c>
    </row>
    <row r="64" spans="1:14" ht="14" customHeight="1" x14ac:dyDescent="0.2">
      <c r="A64" t="s">
        <v>178</v>
      </c>
      <c r="B64">
        <v>0</v>
      </c>
      <c r="C64" t="s">
        <v>39</v>
      </c>
      <c r="E64" t="s">
        <v>48</v>
      </c>
      <c r="F64" t="s">
        <v>104</v>
      </c>
      <c r="G64" t="s">
        <v>41</v>
      </c>
      <c r="I64" s="1" t="s">
        <v>177</v>
      </c>
      <c r="J64" t="s">
        <v>450</v>
      </c>
      <c r="K64" t="s">
        <v>108</v>
      </c>
      <c r="L64" t="s">
        <v>54</v>
      </c>
    </row>
    <row r="65" spans="1:12" ht="14" customHeight="1" x14ac:dyDescent="0.2">
      <c r="A65" t="s">
        <v>442</v>
      </c>
      <c r="B65">
        <v>1</v>
      </c>
      <c r="C65" t="s">
        <v>311</v>
      </c>
      <c r="D65" t="s">
        <v>4</v>
      </c>
      <c r="E65" t="s">
        <v>7</v>
      </c>
      <c r="G65" t="s">
        <v>16</v>
      </c>
      <c r="H65" t="s">
        <v>158</v>
      </c>
      <c r="I65" s="1" t="s">
        <v>346</v>
      </c>
    </row>
    <row r="66" spans="1:12" ht="14" customHeight="1" x14ac:dyDescent="0.2">
      <c r="A66" t="s">
        <v>451</v>
      </c>
      <c r="B66">
        <v>0</v>
      </c>
      <c r="C66" t="s">
        <v>270</v>
      </c>
      <c r="D66" t="s">
        <v>54</v>
      </c>
      <c r="E66" t="s">
        <v>6</v>
      </c>
      <c r="G66" t="s">
        <v>18</v>
      </c>
      <c r="H66" t="s">
        <v>179</v>
      </c>
      <c r="I66" s="1" t="s">
        <v>347</v>
      </c>
      <c r="J66" t="s">
        <v>450</v>
      </c>
      <c r="K66" t="s">
        <v>108</v>
      </c>
      <c r="L66" t="s">
        <v>54</v>
      </c>
    </row>
    <row r="67" spans="1:12" ht="14" customHeight="1" x14ac:dyDescent="0.2">
      <c r="A67" t="s">
        <v>180</v>
      </c>
      <c r="B67">
        <v>1</v>
      </c>
      <c r="C67" t="s">
        <v>270</v>
      </c>
      <c r="D67" t="s">
        <v>4</v>
      </c>
      <c r="E67" t="s">
        <v>7</v>
      </c>
      <c r="G67" t="s">
        <v>18</v>
      </c>
      <c r="H67" t="s">
        <v>181</v>
      </c>
      <c r="I67" s="9" t="s">
        <v>348</v>
      </c>
    </row>
    <row r="68" spans="1:12" ht="14" customHeight="1" x14ac:dyDescent="0.2">
      <c r="A68" t="s">
        <v>21</v>
      </c>
      <c r="B68">
        <v>0</v>
      </c>
      <c r="C68" t="s">
        <v>270</v>
      </c>
      <c r="D68" t="s">
        <v>4</v>
      </c>
      <c r="E68" t="s">
        <v>22</v>
      </c>
      <c r="G68" t="s">
        <v>18</v>
      </c>
      <c r="H68" t="s">
        <v>23</v>
      </c>
      <c r="I68" s="1" t="s">
        <v>347</v>
      </c>
      <c r="J68" t="s">
        <v>450</v>
      </c>
      <c r="K68" t="s">
        <v>108</v>
      </c>
      <c r="L68" t="s">
        <v>54</v>
      </c>
    </row>
    <row r="69" spans="1:12" ht="14" customHeight="1" x14ac:dyDescent="0.2">
      <c r="A69" t="s">
        <v>182</v>
      </c>
      <c r="B69">
        <v>0</v>
      </c>
      <c r="C69" t="s">
        <v>270</v>
      </c>
      <c r="D69" t="s">
        <v>4</v>
      </c>
      <c r="E69" t="s">
        <v>28</v>
      </c>
      <c r="G69" t="s">
        <v>18</v>
      </c>
      <c r="H69" t="s">
        <v>183</v>
      </c>
      <c r="I69" s="1" t="s">
        <v>347</v>
      </c>
      <c r="J69" t="s">
        <v>450</v>
      </c>
      <c r="K69" t="s">
        <v>108</v>
      </c>
      <c r="L69" t="s">
        <v>54</v>
      </c>
    </row>
    <row r="70" spans="1:12" ht="14" customHeight="1" x14ac:dyDescent="0.2">
      <c r="A70" t="s">
        <v>184</v>
      </c>
      <c r="B70">
        <v>0</v>
      </c>
      <c r="C70" t="s">
        <v>270</v>
      </c>
      <c r="D70" t="s">
        <v>4</v>
      </c>
      <c r="E70" t="s">
        <v>28</v>
      </c>
      <c r="G70" t="s">
        <v>18</v>
      </c>
      <c r="H70" t="s">
        <v>185</v>
      </c>
      <c r="I70" s="1" t="s">
        <v>347</v>
      </c>
      <c r="J70" t="s">
        <v>450</v>
      </c>
      <c r="K70" t="s">
        <v>108</v>
      </c>
      <c r="L70" t="s">
        <v>54</v>
      </c>
    </row>
    <row r="72" spans="1:12" ht="14" customHeight="1" x14ac:dyDescent="0.2">
      <c r="A72" s="50" t="s">
        <v>1</v>
      </c>
      <c r="B72" s="50" t="s">
        <v>443</v>
      </c>
    </row>
    <row r="73" spans="1:12" ht="14" customHeight="1" x14ac:dyDescent="0.2">
      <c r="A73" t="s">
        <v>15</v>
      </c>
      <c r="B73" s="64" t="s">
        <v>483</v>
      </c>
    </row>
    <row r="74" spans="1:12" ht="14" customHeight="1" x14ac:dyDescent="0.2">
      <c r="A74" t="s">
        <v>3</v>
      </c>
      <c r="B74" t="s">
        <v>4</v>
      </c>
    </row>
    <row r="75" spans="1:12" ht="14" customHeight="1" x14ac:dyDescent="0.2">
      <c r="A75" t="s">
        <v>5</v>
      </c>
      <c r="B75" t="s">
        <v>163</v>
      </c>
    </row>
    <row r="76" spans="1:12" ht="14" customHeight="1" x14ac:dyDescent="0.2">
      <c r="A76" t="s">
        <v>6</v>
      </c>
      <c r="B76" t="s">
        <v>7</v>
      </c>
    </row>
    <row r="77" spans="1:12" ht="14" customHeight="1" x14ac:dyDescent="0.2">
      <c r="A77" s="50" t="s">
        <v>9</v>
      </c>
    </row>
    <row r="78" spans="1:12" s="20" customFormat="1" ht="14" customHeight="1" x14ac:dyDescent="0.2">
      <c r="A78" t="s">
        <v>10</v>
      </c>
      <c r="B78" s="20" t="s">
        <v>11</v>
      </c>
      <c r="C78" s="20" t="s">
        <v>12</v>
      </c>
      <c r="D78" s="20" t="s">
        <v>3</v>
      </c>
      <c r="E78" s="20" t="s">
        <v>6</v>
      </c>
      <c r="F78" s="20" t="s">
        <v>13</v>
      </c>
      <c r="G78" s="20" t="s">
        <v>14</v>
      </c>
      <c r="H78" s="20" t="s">
        <v>5</v>
      </c>
      <c r="I78" s="20" t="s">
        <v>15</v>
      </c>
    </row>
    <row r="79" spans="1:12" ht="14" customHeight="1" x14ac:dyDescent="0.2">
      <c r="A79" t="s">
        <v>178</v>
      </c>
      <c r="B79">
        <v>5.0000000000000001E-4</v>
      </c>
      <c r="C79" t="s">
        <v>39</v>
      </c>
      <c r="E79" t="s">
        <v>48</v>
      </c>
      <c r="F79" t="s">
        <v>104</v>
      </c>
      <c r="G79" t="s">
        <v>41</v>
      </c>
      <c r="I79" t="s">
        <v>293</v>
      </c>
    </row>
    <row r="80" spans="1:12" ht="14" customHeight="1" x14ac:dyDescent="0.2">
      <c r="A80" t="s">
        <v>443</v>
      </c>
      <c r="B80">
        <v>1</v>
      </c>
      <c r="C80" t="s">
        <v>311</v>
      </c>
      <c r="D80" t="s">
        <v>4</v>
      </c>
      <c r="E80" t="s">
        <v>7</v>
      </c>
      <c r="G80" t="s">
        <v>16</v>
      </c>
      <c r="H80" t="s">
        <v>163</v>
      </c>
    </row>
    <row r="81" spans="1:19" ht="14" customHeight="1" x14ac:dyDescent="0.2">
      <c r="A81" t="s">
        <v>186</v>
      </c>
      <c r="B81">
        <v>0.5</v>
      </c>
      <c r="C81" t="s">
        <v>270</v>
      </c>
      <c r="D81" t="s">
        <v>4</v>
      </c>
      <c r="E81" t="s">
        <v>7</v>
      </c>
      <c r="G81" t="s">
        <v>18</v>
      </c>
      <c r="H81" t="s">
        <v>187</v>
      </c>
      <c r="I81" t="s">
        <v>294</v>
      </c>
    </row>
    <row r="83" spans="1:19" ht="14" customHeight="1" x14ac:dyDescent="0.2">
      <c r="A83" s="50" t="s">
        <v>1</v>
      </c>
      <c r="B83" s="33" t="s">
        <v>444</v>
      </c>
    </row>
    <row r="84" spans="1:19" ht="14" customHeight="1" x14ac:dyDescent="0.2">
      <c r="A84" t="s">
        <v>15</v>
      </c>
      <c r="B84" s="57" t="s">
        <v>482</v>
      </c>
    </row>
    <row r="85" spans="1:19" ht="15" x14ac:dyDescent="0.2">
      <c r="A85" s="22" t="s">
        <v>8</v>
      </c>
      <c r="B85" s="22" t="s">
        <v>382</v>
      </c>
      <c r="C85" s="21"/>
      <c r="D85" s="21"/>
      <c r="E85" s="21"/>
      <c r="F85" s="21"/>
      <c r="G85" s="21"/>
      <c r="H85" s="21"/>
    </row>
    <row r="86" spans="1:19" ht="14" customHeight="1" x14ac:dyDescent="0.2">
      <c r="A86" t="s">
        <v>3</v>
      </c>
      <c r="B86" t="s">
        <v>4</v>
      </c>
    </row>
    <row r="87" spans="1:19" ht="14" customHeight="1" x14ac:dyDescent="0.2">
      <c r="A87" t="s">
        <v>2</v>
      </c>
      <c r="B87">
        <v>1</v>
      </c>
    </row>
    <row r="88" spans="1:19" ht="14" customHeight="1" x14ac:dyDescent="0.2">
      <c r="A88" t="s">
        <v>5</v>
      </c>
      <c r="B88" t="s">
        <v>377</v>
      </c>
    </row>
    <row r="89" spans="1:19" ht="14" customHeight="1" x14ac:dyDescent="0.2">
      <c r="A89" t="s">
        <v>6</v>
      </c>
      <c r="B89" t="s">
        <v>7</v>
      </c>
    </row>
    <row r="90" spans="1:19" ht="14" customHeight="1" x14ac:dyDescent="0.2">
      <c r="A90" s="50" t="s">
        <v>9</v>
      </c>
    </row>
    <row r="91" spans="1:19" s="20" customFormat="1" ht="14" customHeight="1" x14ac:dyDescent="0.2">
      <c r="A91" t="s">
        <v>10</v>
      </c>
      <c r="B91" s="20" t="s">
        <v>11</v>
      </c>
      <c r="C91" s="20" t="s">
        <v>12</v>
      </c>
      <c r="D91" s="20" t="s">
        <v>3</v>
      </c>
      <c r="E91" s="20" t="s">
        <v>6</v>
      </c>
      <c r="F91" s="20" t="s">
        <v>13</v>
      </c>
      <c r="G91" s="20" t="s">
        <v>14</v>
      </c>
      <c r="H91" s="20" t="s">
        <v>62</v>
      </c>
      <c r="I91" s="20" t="s">
        <v>63</v>
      </c>
      <c r="J91" s="20" t="s">
        <v>64</v>
      </c>
      <c r="K91" s="20" t="s">
        <v>65</v>
      </c>
      <c r="L91" s="20" t="s">
        <v>15</v>
      </c>
      <c r="M91" s="20" t="s">
        <v>66</v>
      </c>
      <c r="N91" s="20" t="s">
        <v>67</v>
      </c>
      <c r="O91" s="20" t="s">
        <v>5</v>
      </c>
      <c r="P91" s="20" t="s">
        <v>385</v>
      </c>
      <c r="Q91" s="20" t="s">
        <v>386</v>
      </c>
      <c r="R91" s="20" t="s">
        <v>387</v>
      </c>
      <c r="S91" s="20" t="s">
        <v>477</v>
      </c>
    </row>
    <row r="92" spans="1:19" ht="14" customHeight="1" x14ac:dyDescent="0.2">
      <c r="A92" t="s">
        <v>68</v>
      </c>
      <c r="B92">
        <v>0</v>
      </c>
      <c r="C92" t="s">
        <v>39</v>
      </c>
      <c r="E92" t="s">
        <v>7</v>
      </c>
      <c r="F92" t="s">
        <v>40</v>
      </c>
      <c r="G92" t="s">
        <v>41</v>
      </c>
      <c r="L92" t="s">
        <v>69</v>
      </c>
      <c r="M92" t="s">
        <v>70</v>
      </c>
      <c r="N92">
        <v>0</v>
      </c>
      <c r="P92" t="s">
        <v>423</v>
      </c>
      <c r="Q92" t="s">
        <v>377</v>
      </c>
      <c r="R92" t="s">
        <v>424</v>
      </c>
    </row>
    <row r="93" spans="1:19" ht="14" customHeight="1" x14ac:dyDescent="0.2">
      <c r="A93" t="s">
        <v>71</v>
      </c>
      <c r="B93">
        <v>0</v>
      </c>
      <c r="C93" t="s">
        <v>39</v>
      </c>
      <c r="E93" t="s">
        <v>7</v>
      </c>
      <c r="F93" t="s">
        <v>40</v>
      </c>
      <c r="G93" t="s">
        <v>41</v>
      </c>
      <c r="L93" t="s">
        <v>69</v>
      </c>
      <c r="M93" t="s">
        <v>70</v>
      </c>
      <c r="N93">
        <v>0</v>
      </c>
      <c r="P93" t="s">
        <v>423</v>
      </c>
      <c r="Q93" t="s">
        <v>377</v>
      </c>
      <c r="R93" t="s">
        <v>424</v>
      </c>
    </row>
    <row r="94" spans="1:19" ht="14" customHeight="1" x14ac:dyDescent="0.2">
      <c r="A94" t="s">
        <v>72</v>
      </c>
      <c r="B94">
        <v>0</v>
      </c>
      <c r="C94" t="s">
        <v>39</v>
      </c>
      <c r="E94" t="s">
        <v>7</v>
      </c>
      <c r="F94" t="s">
        <v>40</v>
      </c>
      <c r="G94" t="s">
        <v>41</v>
      </c>
      <c r="L94" t="s">
        <v>69</v>
      </c>
      <c r="M94" t="s">
        <v>70</v>
      </c>
      <c r="N94">
        <v>0</v>
      </c>
      <c r="P94" t="s">
        <v>423</v>
      </c>
      <c r="Q94" t="s">
        <v>377</v>
      </c>
      <c r="R94" t="s">
        <v>424</v>
      </c>
    </row>
    <row r="95" spans="1:19" ht="14" customHeight="1" x14ac:dyDescent="0.2">
      <c r="A95" t="s">
        <v>38</v>
      </c>
      <c r="B95">
        <v>0</v>
      </c>
      <c r="C95" t="s">
        <v>39</v>
      </c>
      <c r="E95" t="s">
        <v>7</v>
      </c>
      <c r="F95" t="s">
        <v>40</v>
      </c>
      <c r="G95" t="s">
        <v>41</v>
      </c>
      <c r="L95" t="s">
        <v>74</v>
      </c>
      <c r="M95" t="s">
        <v>75</v>
      </c>
      <c r="N95">
        <v>0</v>
      </c>
      <c r="P95" t="s">
        <v>423</v>
      </c>
      <c r="Q95" t="s">
        <v>377</v>
      </c>
      <c r="R95" t="s">
        <v>424</v>
      </c>
    </row>
    <row r="96" spans="1:19" ht="14" customHeight="1" x14ac:dyDescent="0.2">
      <c r="A96" t="s">
        <v>42</v>
      </c>
      <c r="B96">
        <v>0</v>
      </c>
      <c r="C96" t="s">
        <v>39</v>
      </c>
      <c r="E96" t="s">
        <v>7</v>
      </c>
      <c r="F96" t="s">
        <v>40</v>
      </c>
      <c r="G96" t="s">
        <v>41</v>
      </c>
      <c r="L96" t="s">
        <v>69</v>
      </c>
      <c r="M96" t="s">
        <v>70</v>
      </c>
      <c r="N96">
        <v>0</v>
      </c>
      <c r="P96" t="s">
        <v>423</v>
      </c>
      <c r="Q96" t="s">
        <v>377</v>
      </c>
      <c r="R96" t="s">
        <v>424</v>
      </c>
    </row>
    <row r="97" spans="1:18" ht="14" customHeight="1" x14ac:dyDescent="0.2">
      <c r="A97" t="s">
        <v>77</v>
      </c>
      <c r="B97">
        <v>0</v>
      </c>
      <c r="C97" t="s">
        <v>39</v>
      </c>
      <c r="E97" t="s">
        <v>7</v>
      </c>
      <c r="F97" t="s">
        <v>40</v>
      </c>
      <c r="G97" t="s">
        <v>41</v>
      </c>
      <c r="L97" t="s">
        <v>69</v>
      </c>
      <c r="M97" t="s">
        <v>70</v>
      </c>
      <c r="N97">
        <v>0</v>
      </c>
      <c r="P97" t="s">
        <v>423</v>
      </c>
      <c r="Q97" t="s">
        <v>377</v>
      </c>
      <c r="R97" t="s">
        <v>424</v>
      </c>
    </row>
    <row r="98" spans="1:18" ht="14" customHeight="1" x14ac:dyDescent="0.2">
      <c r="A98" t="s">
        <v>476</v>
      </c>
      <c r="B98">
        <v>0</v>
      </c>
      <c r="C98" t="s">
        <v>39</v>
      </c>
      <c r="E98" t="s">
        <v>7</v>
      </c>
      <c r="F98" t="s">
        <v>40</v>
      </c>
      <c r="G98" t="s">
        <v>41</v>
      </c>
      <c r="L98" t="s">
        <v>69</v>
      </c>
      <c r="M98" t="s">
        <v>70</v>
      </c>
      <c r="N98">
        <v>0</v>
      </c>
      <c r="P98" t="s">
        <v>423</v>
      </c>
      <c r="Q98" t="s">
        <v>377</v>
      </c>
      <c r="R98" t="s">
        <v>424</v>
      </c>
    </row>
    <row r="99" spans="1:18" ht="14" customHeight="1" x14ac:dyDescent="0.2">
      <c r="A99" t="s">
        <v>80</v>
      </c>
      <c r="B99">
        <v>0</v>
      </c>
      <c r="C99" t="s">
        <v>39</v>
      </c>
      <c r="E99" t="s">
        <v>7</v>
      </c>
      <c r="F99" t="s">
        <v>40</v>
      </c>
      <c r="G99" t="s">
        <v>41</v>
      </c>
      <c r="L99" t="s">
        <v>69</v>
      </c>
      <c r="M99" t="s">
        <v>70</v>
      </c>
      <c r="N99">
        <v>0</v>
      </c>
      <c r="P99" t="s">
        <v>423</v>
      </c>
      <c r="Q99" t="s">
        <v>377</v>
      </c>
      <c r="R99" t="s">
        <v>424</v>
      </c>
    </row>
    <row r="100" spans="1:18" ht="14" customHeight="1" x14ac:dyDescent="0.2">
      <c r="A100" t="s">
        <v>82</v>
      </c>
      <c r="B100">
        <v>0</v>
      </c>
      <c r="C100" t="s">
        <v>39</v>
      </c>
      <c r="E100" t="s">
        <v>7</v>
      </c>
      <c r="F100" t="s">
        <v>40</v>
      </c>
      <c r="G100" t="s">
        <v>41</v>
      </c>
      <c r="L100" t="s">
        <v>112</v>
      </c>
      <c r="M100" t="s">
        <v>70</v>
      </c>
      <c r="N100">
        <v>0</v>
      </c>
      <c r="P100" t="s">
        <v>423</v>
      </c>
      <c r="Q100" t="s">
        <v>377</v>
      </c>
      <c r="R100" t="s">
        <v>424</v>
      </c>
    </row>
    <row r="101" spans="1:18" ht="14" customHeight="1" x14ac:dyDescent="0.2">
      <c r="A101" t="s">
        <v>83</v>
      </c>
      <c r="B101">
        <v>0</v>
      </c>
      <c r="C101" t="s">
        <v>39</v>
      </c>
      <c r="E101" t="s">
        <v>7</v>
      </c>
      <c r="F101" t="s">
        <v>40</v>
      </c>
      <c r="G101" t="s">
        <v>41</v>
      </c>
      <c r="L101" t="s">
        <v>69</v>
      </c>
      <c r="M101" t="s">
        <v>70</v>
      </c>
      <c r="N101">
        <v>0</v>
      </c>
      <c r="P101" t="s">
        <v>423</v>
      </c>
      <c r="Q101" t="s">
        <v>377</v>
      </c>
      <c r="R101" t="s">
        <v>424</v>
      </c>
    </row>
    <row r="102" spans="1:18" ht="14" customHeight="1" x14ac:dyDescent="0.2">
      <c r="A102" t="s">
        <v>84</v>
      </c>
      <c r="B102">
        <v>0</v>
      </c>
      <c r="C102" t="s">
        <v>39</v>
      </c>
      <c r="E102" t="s">
        <v>7</v>
      </c>
      <c r="F102" t="s">
        <v>40</v>
      </c>
      <c r="G102" t="s">
        <v>41</v>
      </c>
      <c r="L102" t="s">
        <v>69</v>
      </c>
      <c r="M102" t="s">
        <v>70</v>
      </c>
      <c r="N102">
        <v>0</v>
      </c>
      <c r="P102" t="s">
        <v>423</v>
      </c>
      <c r="Q102" t="s">
        <v>377</v>
      </c>
      <c r="R102" t="s">
        <v>424</v>
      </c>
    </row>
    <row r="103" spans="1:18" ht="14" customHeight="1" x14ac:dyDescent="0.2">
      <c r="A103" t="s">
        <v>85</v>
      </c>
      <c r="B103">
        <v>0</v>
      </c>
      <c r="C103" t="s">
        <v>39</v>
      </c>
      <c r="E103" t="s">
        <v>7</v>
      </c>
      <c r="F103" t="s">
        <v>40</v>
      </c>
      <c r="G103" t="s">
        <v>41</v>
      </c>
      <c r="L103" t="s">
        <v>69</v>
      </c>
      <c r="M103" t="s">
        <v>70</v>
      </c>
      <c r="N103">
        <v>0</v>
      </c>
      <c r="P103" t="s">
        <v>423</v>
      </c>
      <c r="Q103" t="s">
        <v>377</v>
      </c>
      <c r="R103" t="s">
        <v>424</v>
      </c>
    </row>
    <row r="104" spans="1:18" ht="14" customHeight="1" x14ac:dyDescent="0.2">
      <c r="A104" t="s">
        <v>87</v>
      </c>
      <c r="B104">
        <v>0</v>
      </c>
      <c r="C104" t="s">
        <v>39</v>
      </c>
      <c r="E104" t="s">
        <v>7</v>
      </c>
      <c r="F104" t="s">
        <v>40</v>
      </c>
      <c r="G104" t="s">
        <v>41</v>
      </c>
      <c r="L104" t="s">
        <v>69</v>
      </c>
      <c r="M104" t="s">
        <v>70</v>
      </c>
      <c r="N104">
        <v>0</v>
      </c>
      <c r="P104" t="s">
        <v>423</v>
      </c>
      <c r="Q104" t="s">
        <v>377</v>
      </c>
      <c r="R104" t="s">
        <v>424</v>
      </c>
    </row>
    <row r="105" spans="1:18" ht="14" customHeight="1" x14ac:dyDescent="0.2">
      <c r="A105" t="s">
        <v>88</v>
      </c>
      <c r="B105">
        <v>0</v>
      </c>
      <c r="C105" t="s">
        <v>39</v>
      </c>
      <c r="E105" t="s">
        <v>7</v>
      </c>
      <c r="F105" t="s">
        <v>40</v>
      </c>
      <c r="G105" t="s">
        <v>41</v>
      </c>
      <c r="L105" t="s">
        <v>69</v>
      </c>
      <c r="M105" t="s">
        <v>70</v>
      </c>
      <c r="N105">
        <v>0</v>
      </c>
      <c r="P105" t="s">
        <v>423</v>
      </c>
      <c r="Q105" t="s">
        <v>377</v>
      </c>
      <c r="R105" t="s">
        <v>424</v>
      </c>
    </row>
    <row r="106" spans="1:18" ht="14" customHeight="1" x14ac:dyDescent="0.2">
      <c r="A106" t="s">
        <v>44</v>
      </c>
      <c r="B106">
        <v>0</v>
      </c>
      <c r="C106" t="s">
        <v>39</v>
      </c>
      <c r="E106" t="s">
        <v>7</v>
      </c>
      <c r="F106" t="s">
        <v>40</v>
      </c>
      <c r="G106" t="s">
        <v>41</v>
      </c>
      <c r="L106" t="s">
        <v>69</v>
      </c>
      <c r="M106" t="s">
        <v>70</v>
      </c>
      <c r="N106">
        <v>0</v>
      </c>
      <c r="P106" t="s">
        <v>423</v>
      </c>
      <c r="Q106" t="s">
        <v>377</v>
      </c>
      <c r="R106" t="s">
        <v>424</v>
      </c>
    </row>
    <row r="107" spans="1:18" ht="14" customHeight="1" x14ac:dyDescent="0.2">
      <c r="A107" t="s">
        <v>91</v>
      </c>
      <c r="B107">
        <v>0</v>
      </c>
      <c r="C107" t="s">
        <v>39</v>
      </c>
      <c r="E107" t="s">
        <v>7</v>
      </c>
      <c r="F107" t="s">
        <v>40</v>
      </c>
      <c r="G107" t="s">
        <v>41</v>
      </c>
      <c r="L107" t="s">
        <v>69</v>
      </c>
      <c r="M107" t="s">
        <v>70</v>
      </c>
      <c r="N107">
        <v>0</v>
      </c>
      <c r="P107" t="s">
        <v>423</v>
      </c>
      <c r="Q107" t="s">
        <v>377</v>
      </c>
      <c r="R107" t="s">
        <v>424</v>
      </c>
    </row>
    <row r="108" spans="1:18" ht="14" customHeight="1" x14ac:dyDescent="0.2">
      <c r="A108" t="s">
        <v>92</v>
      </c>
      <c r="B108">
        <v>0</v>
      </c>
      <c r="C108" t="s">
        <v>39</v>
      </c>
      <c r="E108" t="s">
        <v>7</v>
      </c>
      <c r="F108" t="s">
        <v>40</v>
      </c>
      <c r="G108" t="s">
        <v>41</v>
      </c>
      <c r="L108" t="s">
        <v>93</v>
      </c>
      <c r="M108" t="s">
        <v>70</v>
      </c>
      <c r="N108">
        <v>0</v>
      </c>
      <c r="P108" t="s">
        <v>423</v>
      </c>
      <c r="Q108" t="s">
        <v>377</v>
      </c>
      <c r="R108" t="s">
        <v>424</v>
      </c>
    </row>
    <row r="109" spans="1:18" ht="14" customHeight="1" x14ac:dyDescent="0.2">
      <c r="A109" t="s">
        <v>94</v>
      </c>
      <c r="B109">
        <v>0</v>
      </c>
      <c r="C109" t="s">
        <v>39</v>
      </c>
      <c r="E109" t="s">
        <v>7</v>
      </c>
      <c r="F109" t="s">
        <v>40</v>
      </c>
      <c r="G109" t="s">
        <v>41</v>
      </c>
      <c r="L109" t="s">
        <v>95</v>
      </c>
      <c r="M109" t="s">
        <v>70</v>
      </c>
      <c r="N109">
        <v>0</v>
      </c>
      <c r="P109" t="s">
        <v>423</v>
      </c>
      <c r="Q109" t="s">
        <v>377</v>
      </c>
      <c r="R109" t="s">
        <v>424</v>
      </c>
    </row>
    <row r="110" spans="1:18" ht="14" customHeight="1" x14ac:dyDescent="0.2">
      <c r="A110" t="s">
        <v>96</v>
      </c>
      <c r="B110">
        <v>0</v>
      </c>
      <c r="C110" t="s">
        <v>39</v>
      </c>
      <c r="E110" t="s">
        <v>7</v>
      </c>
      <c r="F110" t="s">
        <v>40</v>
      </c>
      <c r="G110" t="s">
        <v>41</v>
      </c>
      <c r="L110" t="s">
        <v>93</v>
      </c>
      <c r="M110" t="s">
        <v>70</v>
      </c>
      <c r="N110">
        <v>0</v>
      </c>
      <c r="P110" t="s">
        <v>423</v>
      </c>
      <c r="Q110" t="s">
        <v>377</v>
      </c>
      <c r="R110" t="s">
        <v>424</v>
      </c>
    </row>
    <row r="111" spans="1:18" ht="14" customHeight="1" x14ac:dyDescent="0.2">
      <c r="A111" t="s">
        <v>97</v>
      </c>
      <c r="B111">
        <v>0</v>
      </c>
      <c r="C111" t="s">
        <v>39</v>
      </c>
      <c r="E111" t="s">
        <v>7</v>
      </c>
      <c r="F111" t="s">
        <v>40</v>
      </c>
      <c r="G111" t="s">
        <v>41</v>
      </c>
      <c r="L111" t="s">
        <v>69</v>
      </c>
      <c r="M111" t="s">
        <v>70</v>
      </c>
      <c r="N111">
        <v>0</v>
      </c>
      <c r="P111" t="s">
        <v>423</v>
      </c>
      <c r="Q111" t="s">
        <v>377</v>
      </c>
      <c r="R111" t="s">
        <v>424</v>
      </c>
    </row>
    <row r="112" spans="1:18" ht="14" customHeight="1" x14ac:dyDescent="0.2">
      <c r="A112" t="s">
        <v>43</v>
      </c>
      <c r="B112">
        <v>0</v>
      </c>
      <c r="C112" t="s">
        <v>39</v>
      </c>
      <c r="E112" t="s">
        <v>7</v>
      </c>
      <c r="F112" t="s">
        <v>40</v>
      </c>
      <c r="G112" t="s">
        <v>41</v>
      </c>
      <c r="L112" t="s">
        <v>69</v>
      </c>
      <c r="M112" t="s">
        <v>70</v>
      </c>
      <c r="N112">
        <v>0</v>
      </c>
      <c r="P112" t="s">
        <v>423</v>
      </c>
      <c r="Q112" t="s">
        <v>377</v>
      </c>
      <c r="R112" t="s">
        <v>424</v>
      </c>
    </row>
    <row r="113" spans="1:19" ht="14" customHeight="1" x14ac:dyDescent="0.2">
      <c r="A113" t="s">
        <v>99</v>
      </c>
      <c r="B113">
        <v>0</v>
      </c>
      <c r="C113" t="s">
        <v>39</v>
      </c>
      <c r="E113" t="s">
        <v>48</v>
      </c>
      <c r="F113" t="s">
        <v>40</v>
      </c>
      <c r="G113" t="s">
        <v>41</v>
      </c>
      <c r="L113" t="s">
        <v>112</v>
      </c>
      <c r="M113" t="s">
        <v>102</v>
      </c>
      <c r="N113">
        <v>0</v>
      </c>
      <c r="P113" t="s">
        <v>423</v>
      </c>
      <c r="Q113" t="s">
        <v>377</v>
      </c>
      <c r="R113" t="s">
        <v>424</v>
      </c>
    </row>
    <row r="114" spans="1:19" ht="14" customHeight="1" x14ac:dyDescent="0.2">
      <c r="A114" t="s">
        <v>99</v>
      </c>
      <c r="B114">
        <v>0</v>
      </c>
      <c r="C114" t="s">
        <v>39</v>
      </c>
      <c r="E114" t="s">
        <v>48</v>
      </c>
      <c r="F114" t="s">
        <v>100</v>
      </c>
      <c r="G114" t="s">
        <v>41</v>
      </c>
      <c r="L114" t="s">
        <v>112</v>
      </c>
      <c r="M114" t="s">
        <v>102</v>
      </c>
      <c r="N114">
        <v>0</v>
      </c>
      <c r="P114" t="s">
        <v>423</v>
      </c>
      <c r="Q114" t="s">
        <v>377</v>
      </c>
      <c r="R114" t="s">
        <v>424</v>
      </c>
    </row>
    <row r="115" spans="1:19" ht="14" customHeight="1" x14ac:dyDescent="0.2">
      <c r="A115" t="s">
        <v>103</v>
      </c>
      <c r="B115">
        <v>0</v>
      </c>
      <c r="C115" t="s">
        <v>39</v>
      </c>
      <c r="E115" t="s">
        <v>48</v>
      </c>
      <c r="F115" t="s">
        <v>104</v>
      </c>
      <c r="G115" t="s">
        <v>41</v>
      </c>
      <c r="L115" t="s">
        <v>69</v>
      </c>
      <c r="M115" t="s">
        <v>105</v>
      </c>
      <c r="N115">
        <v>0</v>
      </c>
      <c r="P115" t="s">
        <v>423</v>
      </c>
      <c r="Q115" t="s">
        <v>377</v>
      </c>
      <c r="R115" t="s">
        <v>424</v>
      </c>
    </row>
    <row r="116" spans="1:19" ht="14" customHeight="1" x14ac:dyDescent="0.2">
      <c r="A116" t="s">
        <v>106</v>
      </c>
      <c r="B116">
        <v>0</v>
      </c>
      <c r="C116" t="s">
        <v>39</v>
      </c>
      <c r="E116" t="s">
        <v>7</v>
      </c>
      <c r="F116" t="s">
        <v>40</v>
      </c>
      <c r="G116" t="s">
        <v>41</v>
      </c>
      <c r="L116" t="s">
        <v>69</v>
      </c>
      <c r="M116" t="s">
        <v>70</v>
      </c>
      <c r="N116">
        <v>0</v>
      </c>
      <c r="P116" t="s">
        <v>423</v>
      </c>
      <c r="Q116" t="s">
        <v>377</v>
      </c>
      <c r="R116" t="s">
        <v>424</v>
      </c>
    </row>
    <row r="117" spans="1:19" ht="14" customHeight="1" x14ac:dyDescent="0.2">
      <c r="A117" t="str">
        <f>B83</f>
        <v>steel production, electrowinning-electric arc furnace, low-alloyed</v>
      </c>
      <c r="B117">
        <v>1</v>
      </c>
      <c r="C117" t="s">
        <v>311</v>
      </c>
      <c r="D117" t="s">
        <v>4</v>
      </c>
      <c r="E117" t="s">
        <v>7</v>
      </c>
      <c r="G117" t="s">
        <v>16</v>
      </c>
      <c r="I117">
        <v>0</v>
      </c>
      <c r="J117">
        <v>1</v>
      </c>
      <c r="L117" t="s">
        <v>313</v>
      </c>
      <c r="N117">
        <v>11181008749.41</v>
      </c>
      <c r="O117" t="str">
        <f>B88</f>
        <v>steel, low-alloyed</v>
      </c>
    </row>
    <row r="118" spans="1:19" ht="14" customHeight="1" x14ac:dyDescent="0.2">
      <c r="A118" t="s">
        <v>475</v>
      </c>
      <c r="B118">
        <v>1.0619924907194629</v>
      </c>
      <c r="C118" t="s">
        <v>311</v>
      </c>
      <c r="D118" t="s">
        <v>4</v>
      </c>
      <c r="E118" t="s">
        <v>7</v>
      </c>
      <c r="G118" t="s">
        <v>18</v>
      </c>
      <c r="L118" s="9" t="s">
        <v>448</v>
      </c>
      <c r="O118" t="s">
        <v>242</v>
      </c>
    </row>
    <row r="119" spans="1:19" ht="14" customHeight="1" x14ac:dyDescent="0.2">
      <c r="A119" t="s">
        <v>107</v>
      </c>
      <c r="B119">
        <v>0</v>
      </c>
      <c r="C119" t="s">
        <v>270</v>
      </c>
      <c r="D119" t="s">
        <v>4</v>
      </c>
      <c r="E119" t="s">
        <v>7</v>
      </c>
      <c r="G119" t="s">
        <v>18</v>
      </c>
      <c r="L119" t="s">
        <v>69</v>
      </c>
      <c r="M119" t="s">
        <v>70</v>
      </c>
      <c r="N119">
        <v>0</v>
      </c>
      <c r="O119" t="s">
        <v>108</v>
      </c>
      <c r="P119" t="s">
        <v>423</v>
      </c>
      <c r="Q119" t="s">
        <v>377</v>
      </c>
      <c r="R119" t="s">
        <v>424</v>
      </c>
    </row>
    <row r="120" spans="1:19" ht="14" customHeight="1" x14ac:dyDescent="0.2">
      <c r="A120" t="s">
        <v>109</v>
      </c>
      <c r="B120">
        <v>0</v>
      </c>
      <c r="C120" t="s">
        <v>270</v>
      </c>
      <c r="D120" t="s">
        <v>54</v>
      </c>
      <c r="E120" t="s">
        <v>7</v>
      </c>
      <c r="G120" t="s">
        <v>18</v>
      </c>
      <c r="L120" s="57" t="s">
        <v>315</v>
      </c>
      <c r="M120" t="s">
        <v>110</v>
      </c>
      <c r="N120">
        <v>0</v>
      </c>
      <c r="O120" t="s">
        <v>111</v>
      </c>
      <c r="P120" t="s">
        <v>423</v>
      </c>
      <c r="Q120" t="s">
        <v>377</v>
      </c>
      <c r="R120" t="s">
        <v>424</v>
      </c>
    </row>
    <row r="121" spans="1:19" ht="14" customHeight="1" x14ac:dyDescent="0.2">
      <c r="A121" t="s">
        <v>17</v>
      </c>
      <c r="B121">
        <v>0</v>
      </c>
      <c r="C121" t="s">
        <v>270</v>
      </c>
      <c r="D121" t="s">
        <v>4</v>
      </c>
      <c r="E121" t="s">
        <v>6</v>
      </c>
      <c r="G121" t="s">
        <v>18</v>
      </c>
      <c r="L121" t="s">
        <v>112</v>
      </c>
      <c r="M121" t="s">
        <v>75</v>
      </c>
      <c r="N121">
        <v>0</v>
      </c>
      <c r="O121" t="s">
        <v>19</v>
      </c>
      <c r="P121" t="s">
        <v>423</v>
      </c>
      <c r="Q121" t="s">
        <v>377</v>
      </c>
      <c r="R121" t="s">
        <v>424</v>
      </c>
    </row>
    <row r="122" spans="1:19" ht="14" customHeight="1" x14ac:dyDescent="0.2">
      <c r="A122" t="s">
        <v>34</v>
      </c>
      <c r="B122">
        <v>0</v>
      </c>
      <c r="C122" t="s">
        <v>270</v>
      </c>
      <c r="D122" s="21" t="s">
        <v>54</v>
      </c>
      <c r="E122" t="s">
        <v>7</v>
      </c>
      <c r="G122" t="s">
        <v>18</v>
      </c>
      <c r="L122" s="57" t="s">
        <v>316</v>
      </c>
      <c r="M122" t="s">
        <v>113</v>
      </c>
      <c r="N122">
        <v>213863626.753465</v>
      </c>
      <c r="O122" t="s">
        <v>35</v>
      </c>
      <c r="P122" t="s">
        <v>423</v>
      </c>
      <c r="Q122" t="s">
        <v>377</v>
      </c>
      <c r="R122" t="s">
        <v>424</v>
      </c>
    </row>
    <row r="123" spans="1:19" ht="14" customHeight="1" x14ac:dyDescent="0.2">
      <c r="A123" t="s">
        <v>36</v>
      </c>
      <c r="B123">
        <v>-0.15498216369100229</v>
      </c>
      <c r="C123" t="s">
        <v>270</v>
      </c>
      <c r="D123" s="21" t="s">
        <v>54</v>
      </c>
      <c r="E123" t="s">
        <v>7</v>
      </c>
      <c r="G123" t="s">
        <v>18</v>
      </c>
      <c r="I123">
        <v>2</v>
      </c>
      <c r="J123">
        <v>-1.9250668869368319</v>
      </c>
      <c r="K123">
        <v>6.6520673478250358E-2</v>
      </c>
      <c r="L123" s="55" t="s">
        <v>317</v>
      </c>
      <c r="M123" t="s">
        <v>113</v>
      </c>
      <c r="N123">
        <v>1630929022.2414401</v>
      </c>
      <c r="O123" t="s">
        <v>37</v>
      </c>
      <c r="S123" t="b">
        <v>1</v>
      </c>
    </row>
    <row r="124" spans="1:19" ht="14" customHeight="1" x14ac:dyDescent="0.2">
      <c r="A124" s="65" t="s">
        <v>135</v>
      </c>
      <c r="B124" s="65">
        <v>0</v>
      </c>
      <c r="C124" s="65" t="s">
        <v>270</v>
      </c>
      <c r="D124" s="65" t="s">
        <v>4</v>
      </c>
      <c r="E124" s="65" t="s">
        <v>7</v>
      </c>
      <c r="F124" s="65"/>
      <c r="G124" s="65" t="s">
        <v>18</v>
      </c>
      <c r="H124" s="65"/>
      <c r="I124" s="65"/>
      <c r="J124" s="65"/>
      <c r="K124" s="65"/>
      <c r="L124" s="66" t="s">
        <v>318</v>
      </c>
      <c r="M124" s="65" t="s">
        <v>137</v>
      </c>
      <c r="N124" s="65">
        <v>0</v>
      </c>
      <c r="O124" s="65" t="s">
        <v>138</v>
      </c>
      <c r="P124" t="s">
        <v>423</v>
      </c>
      <c r="Q124" t="s">
        <v>377</v>
      </c>
      <c r="R124" t="s">
        <v>424</v>
      </c>
    </row>
    <row r="125" spans="1:19" ht="14" customHeight="1" x14ac:dyDescent="0.2">
      <c r="A125" s="65" t="s">
        <v>139</v>
      </c>
      <c r="B125" s="65">
        <v>0</v>
      </c>
      <c r="C125" s="65" t="s">
        <v>270</v>
      </c>
      <c r="D125" s="65" t="s">
        <v>4</v>
      </c>
      <c r="E125" s="65" t="s">
        <v>7</v>
      </c>
      <c r="F125" s="65"/>
      <c r="G125" s="65" t="s">
        <v>18</v>
      </c>
      <c r="H125" s="65"/>
      <c r="I125" s="65"/>
      <c r="J125" s="65"/>
      <c r="K125" s="65"/>
      <c r="L125" s="66" t="s">
        <v>319</v>
      </c>
      <c r="M125" s="65" t="s">
        <v>137</v>
      </c>
      <c r="N125" s="65">
        <v>0</v>
      </c>
      <c r="O125" s="65" t="s">
        <v>140</v>
      </c>
      <c r="P125" t="s">
        <v>423</v>
      </c>
      <c r="Q125" t="s">
        <v>377</v>
      </c>
      <c r="R125" t="s">
        <v>424</v>
      </c>
    </row>
    <row r="126" spans="1:19" ht="14" customHeight="1" x14ac:dyDescent="0.2">
      <c r="A126" t="s">
        <v>116</v>
      </c>
      <c r="B126">
        <v>0</v>
      </c>
      <c r="C126" t="s">
        <v>270</v>
      </c>
      <c r="D126" t="s">
        <v>25</v>
      </c>
      <c r="E126" t="s">
        <v>7</v>
      </c>
      <c r="G126" t="s">
        <v>18</v>
      </c>
      <c r="L126" t="s">
        <v>69</v>
      </c>
      <c r="M126" t="s">
        <v>70</v>
      </c>
      <c r="N126">
        <v>0</v>
      </c>
      <c r="O126" t="s">
        <v>118</v>
      </c>
      <c r="P126" t="s">
        <v>423</v>
      </c>
      <c r="Q126" t="s">
        <v>377</v>
      </c>
      <c r="R126" t="s">
        <v>424</v>
      </c>
    </row>
    <row r="127" spans="1:19" ht="14" customHeight="1" x14ac:dyDescent="0.2">
      <c r="A127" t="s">
        <v>119</v>
      </c>
      <c r="B127">
        <v>0</v>
      </c>
      <c r="C127" t="s">
        <v>270</v>
      </c>
      <c r="D127" t="s">
        <v>25</v>
      </c>
      <c r="E127" t="s">
        <v>7</v>
      </c>
      <c r="G127" t="s">
        <v>18</v>
      </c>
      <c r="L127" t="s">
        <v>121</v>
      </c>
      <c r="M127" t="s">
        <v>113</v>
      </c>
      <c r="N127">
        <v>75833291.071385905</v>
      </c>
      <c r="O127" t="s">
        <v>122</v>
      </c>
      <c r="P127" t="s">
        <v>423</v>
      </c>
      <c r="Q127" t="s">
        <v>377</v>
      </c>
      <c r="R127" t="s">
        <v>424</v>
      </c>
    </row>
    <row r="128" spans="1:19" ht="14" customHeight="1" x14ac:dyDescent="0.2">
      <c r="A128" t="s">
        <v>124</v>
      </c>
      <c r="B128">
        <v>0</v>
      </c>
      <c r="C128" t="s">
        <v>270</v>
      </c>
      <c r="D128" t="s">
        <v>25</v>
      </c>
      <c r="E128" t="s">
        <v>7</v>
      </c>
      <c r="G128" t="s">
        <v>18</v>
      </c>
      <c r="L128" s="57" t="s">
        <v>330</v>
      </c>
      <c r="M128" t="s">
        <v>125</v>
      </c>
      <c r="N128">
        <v>0</v>
      </c>
      <c r="O128" t="s">
        <v>126</v>
      </c>
      <c r="P128" t="s">
        <v>423</v>
      </c>
      <c r="Q128" t="s">
        <v>377</v>
      </c>
      <c r="R128" t="s">
        <v>424</v>
      </c>
    </row>
    <row r="129" spans="1:19" ht="14" customHeight="1" x14ac:dyDescent="0.2">
      <c r="A129" t="s">
        <v>24</v>
      </c>
      <c r="B129">
        <v>0</v>
      </c>
      <c r="C129" t="s">
        <v>270</v>
      </c>
      <c r="D129" t="s">
        <v>25</v>
      </c>
      <c r="E129" t="s">
        <v>7</v>
      </c>
      <c r="G129" t="s">
        <v>18</v>
      </c>
      <c r="L129" s="57" t="s">
        <v>331</v>
      </c>
      <c r="M129" t="s">
        <v>70</v>
      </c>
      <c r="N129">
        <v>0</v>
      </c>
      <c r="O129" t="s">
        <v>26</v>
      </c>
      <c r="P129" t="s">
        <v>423</v>
      </c>
      <c r="Q129" t="s">
        <v>377</v>
      </c>
      <c r="R129" t="s">
        <v>424</v>
      </c>
    </row>
    <row r="130" spans="1:19" ht="14" customHeight="1" x14ac:dyDescent="0.2">
      <c r="A130" t="s">
        <v>127</v>
      </c>
      <c r="B130">
        <v>0</v>
      </c>
      <c r="C130" t="s">
        <v>270</v>
      </c>
      <c r="D130" t="s">
        <v>25</v>
      </c>
      <c r="E130" t="s">
        <v>7</v>
      </c>
      <c r="G130" t="s">
        <v>18</v>
      </c>
      <c r="L130" t="s">
        <v>69</v>
      </c>
      <c r="M130" t="s">
        <v>70</v>
      </c>
      <c r="N130">
        <v>0</v>
      </c>
      <c r="O130" t="s">
        <v>128</v>
      </c>
      <c r="P130" t="s">
        <v>423</v>
      </c>
      <c r="Q130" t="s">
        <v>377</v>
      </c>
      <c r="R130" t="s">
        <v>424</v>
      </c>
    </row>
    <row r="131" spans="1:19" ht="14" customHeight="1" x14ac:dyDescent="0.2">
      <c r="A131" t="s">
        <v>57</v>
      </c>
      <c r="B131">
        <v>0</v>
      </c>
      <c r="C131" t="s">
        <v>270</v>
      </c>
      <c r="D131" t="s">
        <v>4</v>
      </c>
      <c r="E131" t="s">
        <v>7</v>
      </c>
      <c r="G131" t="s">
        <v>18</v>
      </c>
      <c r="L131" t="s">
        <v>69</v>
      </c>
      <c r="M131" t="s">
        <v>70</v>
      </c>
      <c r="N131">
        <v>0</v>
      </c>
      <c r="O131" t="s">
        <v>58</v>
      </c>
      <c r="P131" t="s">
        <v>423</v>
      </c>
      <c r="Q131" t="s">
        <v>377</v>
      </c>
      <c r="R131" t="s">
        <v>424</v>
      </c>
    </row>
    <row r="132" spans="1:19" ht="14" customHeight="1" x14ac:dyDescent="0.2">
      <c r="A132" t="s">
        <v>21</v>
      </c>
      <c r="B132">
        <v>0.51626303694537745</v>
      </c>
      <c r="C132" t="s">
        <v>270</v>
      </c>
      <c r="D132" t="s">
        <v>4</v>
      </c>
      <c r="E132" t="s">
        <v>22</v>
      </c>
      <c r="G132" t="s">
        <v>18</v>
      </c>
      <c r="L132" s="25" t="s">
        <v>332</v>
      </c>
      <c r="O132" t="s">
        <v>23</v>
      </c>
    </row>
    <row r="133" spans="1:19" ht="14" customHeight="1" x14ac:dyDescent="0.2">
      <c r="A133" t="s">
        <v>47</v>
      </c>
      <c r="B133">
        <v>7.0235239526250668E-3</v>
      </c>
      <c r="C133" t="s">
        <v>270</v>
      </c>
      <c r="D133" t="s">
        <v>4</v>
      </c>
      <c r="E133" t="s">
        <v>48</v>
      </c>
      <c r="G133" t="s">
        <v>18</v>
      </c>
      <c r="L133" s="25" t="s">
        <v>333</v>
      </c>
      <c r="O133" t="s">
        <v>49</v>
      </c>
    </row>
    <row r="134" spans="1:19" ht="14" customHeight="1" x14ac:dyDescent="0.2">
      <c r="A134" t="s">
        <v>380</v>
      </c>
      <c r="B134">
        <v>1</v>
      </c>
      <c r="C134" t="s">
        <v>311</v>
      </c>
      <c r="D134" t="s">
        <v>4</v>
      </c>
      <c r="E134" t="s">
        <v>7</v>
      </c>
      <c r="G134" t="s">
        <v>18</v>
      </c>
      <c r="L134" s="25" t="s">
        <v>324</v>
      </c>
      <c r="O134" t="s">
        <v>380</v>
      </c>
    </row>
    <row r="136" spans="1:19" ht="14" customHeight="1" x14ac:dyDescent="0.2">
      <c r="A136" s="50" t="s">
        <v>1</v>
      </c>
      <c r="B136" s="33" t="s">
        <v>445</v>
      </c>
    </row>
    <row r="137" spans="1:19" ht="14" customHeight="1" x14ac:dyDescent="0.2">
      <c r="A137" t="s">
        <v>15</v>
      </c>
      <c r="B137" s="57" t="s">
        <v>481</v>
      </c>
    </row>
    <row r="138" spans="1:19" ht="14" customHeight="1" x14ac:dyDescent="0.2">
      <c r="A138" t="s">
        <v>3</v>
      </c>
      <c r="B138" t="s">
        <v>4</v>
      </c>
    </row>
    <row r="139" spans="1:19" ht="14" customHeight="1" x14ac:dyDescent="0.2">
      <c r="A139" t="s">
        <v>2</v>
      </c>
      <c r="B139">
        <v>1</v>
      </c>
    </row>
    <row r="140" spans="1:19" ht="14" customHeight="1" x14ac:dyDescent="0.2">
      <c r="A140" t="s">
        <v>5</v>
      </c>
      <c r="B140" t="s">
        <v>379</v>
      </c>
    </row>
    <row r="141" spans="1:19" ht="14" customHeight="1" x14ac:dyDescent="0.2">
      <c r="A141" t="s">
        <v>6</v>
      </c>
      <c r="B141" t="s">
        <v>7</v>
      </c>
    </row>
    <row r="142" spans="1:19" ht="14" customHeight="1" x14ac:dyDescent="0.2">
      <c r="A142" s="50" t="s">
        <v>9</v>
      </c>
    </row>
    <row r="143" spans="1:19" s="20" customFormat="1" ht="14" customHeight="1" x14ac:dyDescent="0.2">
      <c r="A143" t="s">
        <v>10</v>
      </c>
      <c r="B143" s="20" t="s">
        <v>11</v>
      </c>
      <c r="C143" s="20" t="s">
        <v>12</v>
      </c>
      <c r="D143" s="20" t="s">
        <v>3</v>
      </c>
      <c r="E143" s="20" t="s">
        <v>6</v>
      </c>
      <c r="F143" s="20" t="s">
        <v>13</v>
      </c>
      <c r="G143" s="20" t="s">
        <v>14</v>
      </c>
      <c r="H143" s="20" t="s">
        <v>62</v>
      </c>
      <c r="I143" s="20" t="s">
        <v>63</v>
      </c>
      <c r="J143" s="20" t="s">
        <v>64</v>
      </c>
      <c r="K143" s="20" t="s">
        <v>65</v>
      </c>
      <c r="L143" s="20" t="s">
        <v>15</v>
      </c>
      <c r="M143" s="20" t="s">
        <v>66</v>
      </c>
      <c r="N143" s="20" t="s">
        <v>67</v>
      </c>
      <c r="O143" s="20" t="s">
        <v>5</v>
      </c>
      <c r="P143" s="20" t="s">
        <v>385</v>
      </c>
      <c r="Q143" s="20" t="s">
        <v>386</v>
      </c>
      <c r="R143" s="20" t="s">
        <v>387</v>
      </c>
      <c r="S143" s="20" t="s">
        <v>477</v>
      </c>
    </row>
    <row r="144" spans="1:19" ht="14" customHeight="1" x14ac:dyDescent="0.2">
      <c r="A144" t="s">
        <v>68</v>
      </c>
      <c r="B144">
        <v>0</v>
      </c>
      <c r="C144" t="s">
        <v>39</v>
      </c>
      <c r="E144" t="s">
        <v>7</v>
      </c>
      <c r="F144" t="s">
        <v>40</v>
      </c>
      <c r="G144" t="s">
        <v>41</v>
      </c>
      <c r="L144" t="s">
        <v>69</v>
      </c>
      <c r="M144" t="s">
        <v>70</v>
      </c>
      <c r="N144">
        <v>0</v>
      </c>
      <c r="P144" t="s">
        <v>423</v>
      </c>
      <c r="Q144" t="s">
        <v>377</v>
      </c>
      <c r="R144" t="s">
        <v>424</v>
      </c>
    </row>
    <row r="145" spans="1:18" ht="14" customHeight="1" x14ac:dyDescent="0.2">
      <c r="A145" t="s">
        <v>71</v>
      </c>
      <c r="B145">
        <v>0</v>
      </c>
      <c r="C145" t="s">
        <v>39</v>
      </c>
      <c r="E145" t="s">
        <v>7</v>
      </c>
      <c r="F145" t="s">
        <v>40</v>
      </c>
      <c r="G145" t="s">
        <v>41</v>
      </c>
      <c r="L145" t="s">
        <v>69</v>
      </c>
      <c r="M145" t="s">
        <v>70</v>
      </c>
      <c r="N145">
        <v>0</v>
      </c>
      <c r="P145" t="s">
        <v>423</v>
      </c>
      <c r="Q145" t="s">
        <v>377</v>
      </c>
      <c r="R145" t="s">
        <v>424</v>
      </c>
    </row>
    <row r="146" spans="1:18" ht="14" customHeight="1" x14ac:dyDescent="0.2">
      <c r="A146" t="s">
        <v>72</v>
      </c>
      <c r="B146">
        <v>0</v>
      </c>
      <c r="C146" t="s">
        <v>39</v>
      </c>
      <c r="E146" t="s">
        <v>7</v>
      </c>
      <c r="F146" t="s">
        <v>40</v>
      </c>
      <c r="G146" t="s">
        <v>41</v>
      </c>
      <c r="L146" t="s">
        <v>69</v>
      </c>
      <c r="M146" t="s">
        <v>70</v>
      </c>
      <c r="N146">
        <v>0</v>
      </c>
      <c r="P146" t="s">
        <v>423</v>
      </c>
      <c r="Q146" t="s">
        <v>377</v>
      </c>
      <c r="R146" t="s">
        <v>424</v>
      </c>
    </row>
    <row r="147" spans="1:18" ht="14" customHeight="1" x14ac:dyDescent="0.2">
      <c r="A147" t="s">
        <v>38</v>
      </c>
      <c r="B147">
        <v>0</v>
      </c>
      <c r="C147" t="s">
        <v>39</v>
      </c>
      <c r="E147" t="s">
        <v>7</v>
      </c>
      <c r="F147" t="s">
        <v>40</v>
      </c>
      <c r="G147" t="s">
        <v>41</v>
      </c>
      <c r="L147" t="s">
        <v>74</v>
      </c>
      <c r="M147" t="s">
        <v>75</v>
      </c>
      <c r="N147">
        <v>0</v>
      </c>
      <c r="P147" t="s">
        <v>423</v>
      </c>
      <c r="Q147" t="s">
        <v>377</v>
      </c>
      <c r="R147" t="s">
        <v>424</v>
      </c>
    </row>
    <row r="148" spans="1:18" ht="14" customHeight="1" x14ac:dyDescent="0.2">
      <c r="A148" t="s">
        <v>42</v>
      </c>
      <c r="B148">
        <v>0</v>
      </c>
      <c r="C148" t="s">
        <v>39</v>
      </c>
      <c r="E148" t="s">
        <v>7</v>
      </c>
      <c r="F148" t="s">
        <v>40</v>
      </c>
      <c r="G148" t="s">
        <v>41</v>
      </c>
      <c r="L148" t="s">
        <v>69</v>
      </c>
      <c r="M148" t="s">
        <v>70</v>
      </c>
      <c r="N148">
        <v>0</v>
      </c>
      <c r="P148" t="s">
        <v>423</v>
      </c>
      <c r="Q148" t="s">
        <v>377</v>
      </c>
      <c r="R148" t="s">
        <v>424</v>
      </c>
    </row>
    <row r="149" spans="1:18" ht="14" customHeight="1" x14ac:dyDescent="0.2">
      <c r="A149" t="s">
        <v>77</v>
      </c>
      <c r="B149">
        <v>0</v>
      </c>
      <c r="C149" t="s">
        <v>39</v>
      </c>
      <c r="E149" t="s">
        <v>7</v>
      </c>
      <c r="F149" t="s">
        <v>40</v>
      </c>
      <c r="G149" t="s">
        <v>41</v>
      </c>
      <c r="L149" t="s">
        <v>69</v>
      </c>
      <c r="M149" t="s">
        <v>70</v>
      </c>
      <c r="N149">
        <v>0</v>
      </c>
      <c r="P149" t="s">
        <v>423</v>
      </c>
      <c r="Q149" t="s">
        <v>377</v>
      </c>
      <c r="R149" t="s">
        <v>424</v>
      </c>
    </row>
    <row r="150" spans="1:18" ht="14" customHeight="1" x14ac:dyDescent="0.2">
      <c r="A150" t="s">
        <v>476</v>
      </c>
      <c r="B150">
        <v>0</v>
      </c>
      <c r="C150" t="s">
        <v>39</v>
      </c>
      <c r="E150" t="s">
        <v>7</v>
      </c>
      <c r="F150" t="s">
        <v>40</v>
      </c>
      <c r="G150" t="s">
        <v>41</v>
      </c>
      <c r="L150" t="s">
        <v>69</v>
      </c>
      <c r="M150" t="s">
        <v>70</v>
      </c>
      <c r="N150">
        <v>0</v>
      </c>
      <c r="P150" t="s">
        <v>423</v>
      </c>
      <c r="Q150" t="s">
        <v>377</v>
      </c>
      <c r="R150" t="s">
        <v>424</v>
      </c>
    </row>
    <row r="151" spans="1:18" ht="14" customHeight="1" x14ac:dyDescent="0.2">
      <c r="A151" t="s">
        <v>80</v>
      </c>
      <c r="B151">
        <v>0</v>
      </c>
      <c r="C151" t="s">
        <v>39</v>
      </c>
      <c r="E151" t="s">
        <v>7</v>
      </c>
      <c r="F151" t="s">
        <v>40</v>
      </c>
      <c r="G151" t="s">
        <v>41</v>
      </c>
      <c r="L151" t="s">
        <v>69</v>
      </c>
      <c r="M151" t="s">
        <v>70</v>
      </c>
      <c r="N151">
        <v>0</v>
      </c>
      <c r="P151" t="s">
        <v>423</v>
      </c>
      <c r="Q151" t="s">
        <v>377</v>
      </c>
      <c r="R151" t="s">
        <v>424</v>
      </c>
    </row>
    <row r="152" spans="1:18" ht="14" customHeight="1" x14ac:dyDescent="0.2">
      <c r="A152" t="s">
        <v>82</v>
      </c>
      <c r="B152">
        <v>0</v>
      </c>
      <c r="C152" t="s">
        <v>39</v>
      </c>
      <c r="E152" t="s">
        <v>7</v>
      </c>
      <c r="F152" t="s">
        <v>40</v>
      </c>
      <c r="G152" t="s">
        <v>41</v>
      </c>
      <c r="L152" t="s">
        <v>112</v>
      </c>
      <c r="M152" t="s">
        <v>70</v>
      </c>
      <c r="N152">
        <v>0</v>
      </c>
      <c r="P152" t="s">
        <v>423</v>
      </c>
      <c r="Q152" t="s">
        <v>377</v>
      </c>
      <c r="R152" t="s">
        <v>424</v>
      </c>
    </row>
    <row r="153" spans="1:18" ht="14" customHeight="1" x14ac:dyDescent="0.2">
      <c r="A153" t="s">
        <v>83</v>
      </c>
      <c r="B153">
        <v>0</v>
      </c>
      <c r="C153" t="s">
        <v>39</v>
      </c>
      <c r="E153" t="s">
        <v>7</v>
      </c>
      <c r="F153" t="s">
        <v>40</v>
      </c>
      <c r="G153" t="s">
        <v>41</v>
      </c>
      <c r="L153" t="s">
        <v>69</v>
      </c>
      <c r="M153" t="s">
        <v>70</v>
      </c>
      <c r="N153">
        <v>0</v>
      </c>
      <c r="P153" t="s">
        <v>423</v>
      </c>
      <c r="Q153" t="s">
        <v>377</v>
      </c>
      <c r="R153" t="s">
        <v>424</v>
      </c>
    </row>
    <row r="154" spans="1:18" ht="14" customHeight="1" x14ac:dyDescent="0.2">
      <c r="A154" t="s">
        <v>84</v>
      </c>
      <c r="B154">
        <v>0</v>
      </c>
      <c r="C154" t="s">
        <v>39</v>
      </c>
      <c r="E154" t="s">
        <v>7</v>
      </c>
      <c r="F154" t="s">
        <v>40</v>
      </c>
      <c r="G154" t="s">
        <v>41</v>
      </c>
      <c r="L154" t="s">
        <v>69</v>
      </c>
      <c r="M154" t="s">
        <v>70</v>
      </c>
      <c r="N154">
        <v>0</v>
      </c>
      <c r="P154" t="s">
        <v>423</v>
      </c>
      <c r="Q154" t="s">
        <v>377</v>
      </c>
      <c r="R154" t="s">
        <v>424</v>
      </c>
    </row>
    <row r="155" spans="1:18" ht="14" customHeight="1" x14ac:dyDescent="0.2">
      <c r="A155" t="s">
        <v>85</v>
      </c>
      <c r="B155">
        <v>0</v>
      </c>
      <c r="C155" t="s">
        <v>39</v>
      </c>
      <c r="E155" t="s">
        <v>7</v>
      </c>
      <c r="F155" t="s">
        <v>40</v>
      </c>
      <c r="G155" t="s">
        <v>41</v>
      </c>
      <c r="L155" t="s">
        <v>69</v>
      </c>
      <c r="M155" t="s">
        <v>70</v>
      </c>
      <c r="N155">
        <v>0</v>
      </c>
      <c r="P155" t="s">
        <v>423</v>
      </c>
      <c r="Q155" t="s">
        <v>377</v>
      </c>
      <c r="R155" t="s">
        <v>424</v>
      </c>
    </row>
    <row r="156" spans="1:18" ht="14" customHeight="1" x14ac:dyDescent="0.2">
      <c r="A156" t="s">
        <v>87</v>
      </c>
      <c r="B156">
        <v>0</v>
      </c>
      <c r="C156" t="s">
        <v>39</v>
      </c>
      <c r="E156" t="s">
        <v>7</v>
      </c>
      <c r="F156" t="s">
        <v>40</v>
      </c>
      <c r="G156" t="s">
        <v>41</v>
      </c>
      <c r="L156" t="s">
        <v>69</v>
      </c>
      <c r="M156" t="s">
        <v>70</v>
      </c>
      <c r="N156">
        <v>0</v>
      </c>
      <c r="P156" t="s">
        <v>423</v>
      </c>
      <c r="Q156" t="s">
        <v>377</v>
      </c>
      <c r="R156" t="s">
        <v>424</v>
      </c>
    </row>
    <row r="157" spans="1:18" ht="14" customHeight="1" x14ac:dyDescent="0.2">
      <c r="A157" t="s">
        <v>88</v>
      </c>
      <c r="B157">
        <v>0</v>
      </c>
      <c r="C157" t="s">
        <v>39</v>
      </c>
      <c r="E157" t="s">
        <v>7</v>
      </c>
      <c r="F157" t="s">
        <v>40</v>
      </c>
      <c r="G157" t="s">
        <v>41</v>
      </c>
      <c r="L157" t="s">
        <v>69</v>
      </c>
      <c r="M157" t="s">
        <v>70</v>
      </c>
      <c r="N157">
        <v>0</v>
      </c>
      <c r="P157" t="s">
        <v>423</v>
      </c>
      <c r="Q157" t="s">
        <v>377</v>
      </c>
      <c r="R157" t="s">
        <v>424</v>
      </c>
    </row>
    <row r="158" spans="1:18" ht="14" customHeight="1" x14ac:dyDescent="0.2">
      <c r="A158" t="s">
        <v>44</v>
      </c>
      <c r="B158">
        <v>0</v>
      </c>
      <c r="C158" t="s">
        <v>39</v>
      </c>
      <c r="E158" t="s">
        <v>7</v>
      </c>
      <c r="F158" t="s">
        <v>40</v>
      </c>
      <c r="G158" t="s">
        <v>41</v>
      </c>
      <c r="L158" t="s">
        <v>69</v>
      </c>
      <c r="M158" t="s">
        <v>70</v>
      </c>
      <c r="N158">
        <v>0</v>
      </c>
      <c r="P158" t="s">
        <v>423</v>
      </c>
      <c r="Q158" t="s">
        <v>377</v>
      </c>
      <c r="R158" t="s">
        <v>424</v>
      </c>
    </row>
    <row r="159" spans="1:18" ht="14" customHeight="1" x14ac:dyDescent="0.2">
      <c r="A159" t="s">
        <v>91</v>
      </c>
      <c r="B159">
        <v>0</v>
      </c>
      <c r="C159" t="s">
        <v>39</v>
      </c>
      <c r="E159" t="s">
        <v>7</v>
      </c>
      <c r="F159" t="s">
        <v>40</v>
      </c>
      <c r="G159" t="s">
        <v>41</v>
      </c>
      <c r="L159" t="s">
        <v>69</v>
      </c>
      <c r="M159" t="s">
        <v>70</v>
      </c>
      <c r="N159">
        <v>0</v>
      </c>
      <c r="P159" t="s">
        <v>423</v>
      </c>
      <c r="Q159" t="s">
        <v>377</v>
      </c>
      <c r="R159" t="s">
        <v>424</v>
      </c>
    </row>
    <row r="160" spans="1:18" ht="14" customHeight="1" x14ac:dyDescent="0.2">
      <c r="A160" t="s">
        <v>92</v>
      </c>
      <c r="B160">
        <v>0</v>
      </c>
      <c r="C160" t="s">
        <v>39</v>
      </c>
      <c r="E160" t="s">
        <v>7</v>
      </c>
      <c r="F160" t="s">
        <v>40</v>
      </c>
      <c r="G160" t="s">
        <v>41</v>
      </c>
      <c r="L160" t="s">
        <v>93</v>
      </c>
      <c r="M160" t="s">
        <v>70</v>
      </c>
      <c r="N160">
        <v>0</v>
      </c>
      <c r="P160" t="s">
        <v>423</v>
      </c>
      <c r="Q160" t="s">
        <v>377</v>
      </c>
      <c r="R160" t="s">
        <v>424</v>
      </c>
    </row>
    <row r="161" spans="1:19" ht="14" customHeight="1" x14ac:dyDescent="0.2">
      <c r="A161" t="s">
        <v>94</v>
      </c>
      <c r="B161">
        <v>0</v>
      </c>
      <c r="C161" t="s">
        <v>39</v>
      </c>
      <c r="E161" t="s">
        <v>7</v>
      </c>
      <c r="F161" t="s">
        <v>40</v>
      </c>
      <c r="G161" t="s">
        <v>41</v>
      </c>
      <c r="L161" t="s">
        <v>95</v>
      </c>
      <c r="M161" t="s">
        <v>70</v>
      </c>
      <c r="N161">
        <v>0</v>
      </c>
      <c r="P161" t="s">
        <v>423</v>
      </c>
      <c r="Q161" t="s">
        <v>377</v>
      </c>
      <c r="R161" t="s">
        <v>424</v>
      </c>
    </row>
    <row r="162" spans="1:19" ht="14" customHeight="1" x14ac:dyDescent="0.2">
      <c r="A162" t="s">
        <v>96</v>
      </c>
      <c r="B162">
        <v>0</v>
      </c>
      <c r="C162" t="s">
        <v>39</v>
      </c>
      <c r="E162" t="s">
        <v>7</v>
      </c>
      <c r="F162" t="s">
        <v>40</v>
      </c>
      <c r="G162" t="s">
        <v>41</v>
      </c>
      <c r="L162" t="s">
        <v>93</v>
      </c>
      <c r="M162" t="s">
        <v>70</v>
      </c>
      <c r="N162">
        <v>0</v>
      </c>
      <c r="P162" t="s">
        <v>423</v>
      </c>
      <c r="Q162" t="s">
        <v>377</v>
      </c>
      <c r="R162" t="s">
        <v>424</v>
      </c>
    </row>
    <row r="163" spans="1:19" ht="14" customHeight="1" x14ac:dyDescent="0.2">
      <c r="A163" t="s">
        <v>97</v>
      </c>
      <c r="B163">
        <v>0</v>
      </c>
      <c r="C163" t="s">
        <v>39</v>
      </c>
      <c r="E163" t="s">
        <v>7</v>
      </c>
      <c r="F163" t="s">
        <v>40</v>
      </c>
      <c r="G163" t="s">
        <v>41</v>
      </c>
      <c r="L163" t="s">
        <v>69</v>
      </c>
      <c r="M163" t="s">
        <v>70</v>
      </c>
      <c r="N163">
        <v>0</v>
      </c>
      <c r="P163" t="s">
        <v>423</v>
      </c>
      <c r="Q163" t="s">
        <v>377</v>
      </c>
      <c r="R163" t="s">
        <v>424</v>
      </c>
    </row>
    <row r="164" spans="1:19" ht="14" customHeight="1" x14ac:dyDescent="0.2">
      <c r="A164" t="s">
        <v>43</v>
      </c>
      <c r="B164">
        <v>0</v>
      </c>
      <c r="C164" t="s">
        <v>39</v>
      </c>
      <c r="E164" t="s">
        <v>7</v>
      </c>
      <c r="F164" t="s">
        <v>40</v>
      </c>
      <c r="G164" t="s">
        <v>41</v>
      </c>
      <c r="L164" t="s">
        <v>69</v>
      </c>
      <c r="M164" t="s">
        <v>70</v>
      </c>
      <c r="N164">
        <v>0</v>
      </c>
      <c r="P164" t="s">
        <v>423</v>
      </c>
      <c r="Q164" t="s">
        <v>377</v>
      </c>
      <c r="R164" t="s">
        <v>424</v>
      </c>
    </row>
    <row r="165" spans="1:19" ht="14" customHeight="1" x14ac:dyDescent="0.2">
      <c r="A165" t="s">
        <v>99</v>
      </c>
      <c r="B165">
        <v>0</v>
      </c>
      <c r="C165" t="s">
        <v>39</v>
      </c>
      <c r="E165" t="s">
        <v>48</v>
      </c>
      <c r="F165" t="s">
        <v>40</v>
      </c>
      <c r="G165" t="s">
        <v>41</v>
      </c>
      <c r="L165" t="s">
        <v>112</v>
      </c>
      <c r="M165" t="s">
        <v>102</v>
      </c>
      <c r="N165">
        <v>0</v>
      </c>
      <c r="P165" t="s">
        <v>423</v>
      </c>
      <c r="Q165" t="s">
        <v>377</v>
      </c>
      <c r="R165" t="s">
        <v>424</v>
      </c>
    </row>
    <row r="166" spans="1:19" ht="14" customHeight="1" x14ac:dyDescent="0.2">
      <c r="A166" t="s">
        <v>99</v>
      </c>
      <c r="B166">
        <v>0</v>
      </c>
      <c r="C166" t="s">
        <v>39</v>
      </c>
      <c r="E166" t="s">
        <v>48</v>
      </c>
      <c r="F166" t="s">
        <v>100</v>
      </c>
      <c r="G166" t="s">
        <v>41</v>
      </c>
      <c r="L166" t="s">
        <v>112</v>
      </c>
      <c r="M166" t="s">
        <v>102</v>
      </c>
      <c r="N166">
        <v>0</v>
      </c>
      <c r="P166" t="s">
        <v>423</v>
      </c>
      <c r="Q166" t="s">
        <v>377</v>
      </c>
      <c r="R166" t="s">
        <v>424</v>
      </c>
    </row>
    <row r="167" spans="1:19" ht="14" customHeight="1" x14ac:dyDescent="0.2">
      <c r="A167" t="s">
        <v>103</v>
      </c>
      <c r="B167">
        <v>0</v>
      </c>
      <c r="C167" t="s">
        <v>39</v>
      </c>
      <c r="E167" t="s">
        <v>48</v>
      </c>
      <c r="F167" t="s">
        <v>104</v>
      </c>
      <c r="G167" t="s">
        <v>41</v>
      </c>
      <c r="L167" t="s">
        <v>69</v>
      </c>
      <c r="M167" t="s">
        <v>105</v>
      </c>
      <c r="N167">
        <v>0</v>
      </c>
      <c r="P167" t="s">
        <v>423</v>
      </c>
      <c r="Q167" t="s">
        <v>377</v>
      </c>
      <c r="R167" t="s">
        <v>424</v>
      </c>
    </row>
    <row r="168" spans="1:19" ht="14" customHeight="1" x14ac:dyDescent="0.2">
      <c r="A168" t="s">
        <v>106</v>
      </c>
      <c r="B168">
        <v>0</v>
      </c>
      <c r="C168" t="s">
        <v>39</v>
      </c>
      <c r="E168" t="s">
        <v>7</v>
      </c>
      <c r="F168" t="s">
        <v>40</v>
      </c>
      <c r="G168" t="s">
        <v>41</v>
      </c>
      <c r="L168" t="s">
        <v>69</v>
      </c>
      <c r="M168" t="s">
        <v>70</v>
      </c>
      <c r="N168">
        <v>0</v>
      </c>
      <c r="P168" t="s">
        <v>423</v>
      </c>
      <c r="Q168" t="s">
        <v>377</v>
      </c>
      <c r="R168" t="s">
        <v>424</v>
      </c>
    </row>
    <row r="169" spans="1:19" ht="14" customHeight="1" x14ac:dyDescent="0.2">
      <c r="A169" t="str">
        <f>B136</f>
        <v>steel production, electrowinning-electric arc furnace, unalloyed</v>
      </c>
      <c r="B169">
        <v>1</v>
      </c>
      <c r="C169" t="s">
        <v>311</v>
      </c>
      <c r="D169" t="s">
        <v>4</v>
      </c>
      <c r="E169" t="s">
        <v>7</v>
      </c>
      <c r="G169" t="s">
        <v>16</v>
      </c>
      <c r="I169">
        <v>0</v>
      </c>
      <c r="J169">
        <v>1</v>
      </c>
      <c r="L169" t="s">
        <v>313</v>
      </c>
      <c r="N169">
        <v>11181008749.41</v>
      </c>
      <c r="O169" t="str">
        <f>B140</f>
        <v>steel, unalloyed</v>
      </c>
    </row>
    <row r="170" spans="1:19" ht="14" customHeight="1" x14ac:dyDescent="0.2">
      <c r="A170" t="s">
        <v>475</v>
      </c>
      <c r="B170">
        <v>1.0619924907194629</v>
      </c>
      <c r="C170" t="s">
        <v>311</v>
      </c>
      <c r="D170" t="s">
        <v>4</v>
      </c>
      <c r="E170" t="s">
        <v>7</v>
      </c>
      <c r="G170" t="s">
        <v>18</v>
      </c>
      <c r="L170" s="9" t="s">
        <v>448</v>
      </c>
      <c r="O170" t="s">
        <v>242</v>
      </c>
    </row>
    <row r="171" spans="1:19" ht="14" customHeight="1" x14ac:dyDescent="0.2">
      <c r="A171" t="s">
        <v>107</v>
      </c>
      <c r="B171">
        <v>0</v>
      </c>
      <c r="C171" t="s">
        <v>270</v>
      </c>
      <c r="D171" t="s">
        <v>4</v>
      </c>
      <c r="E171" t="s">
        <v>7</v>
      </c>
      <c r="G171" t="s">
        <v>18</v>
      </c>
      <c r="L171" t="s">
        <v>69</v>
      </c>
      <c r="M171" t="s">
        <v>70</v>
      </c>
      <c r="N171">
        <v>0</v>
      </c>
      <c r="O171" t="s">
        <v>108</v>
      </c>
      <c r="P171" t="s">
        <v>423</v>
      </c>
      <c r="Q171" t="s">
        <v>377</v>
      </c>
      <c r="R171" t="s">
        <v>424</v>
      </c>
    </row>
    <row r="172" spans="1:19" ht="14" customHeight="1" x14ac:dyDescent="0.2">
      <c r="A172" t="s">
        <v>109</v>
      </c>
      <c r="B172">
        <v>0</v>
      </c>
      <c r="C172" t="s">
        <v>270</v>
      </c>
      <c r="D172" t="s">
        <v>54</v>
      </c>
      <c r="E172" t="s">
        <v>7</v>
      </c>
      <c r="G172" t="s">
        <v>18</v>
      </c>
      <c r="L172" s="57" t="s">
        <v>315</v>
      </c>
      <c r="M172" t="s">
        <v>110</v>
      </c>
      <c r="N172">
        <v>0</v>
      </c>
      <c r="O172" t="s">
        <v>111</v>
      </c>
      <c r="P172" t="s">
        <v>423</v>
      </c>
      <c r="Q172" t="s">
        <v>377</v>
      </c>
      <c r="R172" t="s">
        <v>424</v>
      </c>
    </row>
    <row r="173" spans="1:19" ht="14" customHeight="1" x14ac:dyDescent="0.2">
      <c r="A173" t="s">
        <v>17</v>
      </c>
      <c r="B173">
        <v>0</v>
      </c>
      <c r="C173" t="s">
        <v>270</v>
      </c>
      <c r="D173" t="s">
        <v>4</v>
      </c>
      <c r="E173" t="s">
        <v>6</v>
      </c>
      <c r="G173" t="s">
        <v>18</v>
      </c>
      <c r="L173" t="s">
        <v>112</v>
      </c>
      <c r="M173" t="s">
        <v>75</v>
      </c>
      <c r="N173">
        <v>0</v>
      </c>
      <c r="O173" t="s">
        <v>19</v>
      </c>
      <c r="P173" t="s">
        <v>423</v>
      </c>
      <c r="Q173" t="s">
        <v>377</v>
      </c>
      <c r="R173" t="s">
        <v>424</v>
      </c>
    </row>
    <row r="174" spans="1:19" ht="14" customHeight="1" x14ac:dyDescent="0.2">
      <c r="A174" t="s">
        <v>34</v>
      </c>
      <c r="B174">
        <v>0</v>
      </c>
      <c r="C174" t="s">
        <v>270</v>
      </c>
      <c r="D174" s="21" t="s">
        <v>54</v>
      </c>
      <c r="E174" t="s">
        <v>7</v>
      </c>
      <c r="G174" t="s">
        <v>18</v>
      </c>
      <c r="L174" s="57" t="s">
        <v>316</v>
      </c>
      <c r="M174" t="s">
        <v>113</v>
      </c>
      <c r="N174">
        <v>213863626.753465</v>
      </c>
      <c r="O174" t="s">
        <v>35</v>
      </c>
      <c r="P174" t="s">
        <v>423</v>
      </c>
      <c r="Q174" t="s">
        <v>377</v>
      </c>
      <c r="R174" t="s">
        <v>424</v>
      </c>
    </row>
    <row r="175" spans="1:19" ht="14" customHeight="1" x14ac:dyDescent="0.2">
      <c r="A175" t="s">
        <v>36</v>
      </c>
      <c r="B175">
        <v>-0.15498216369100229</v>
      </c>
      <c r="C175" t="s">
        <v>270</v>
      </c>
      <c r="D175" s="21" t="s">
        <v>54</v>
      </c>
      <c r="E175" t="s">
        <v>7</v>
      </c>
      <c r="G175" t="s">
        <v>18</v>
      </c>
      <c r="L175" s="55" t="s">
        <v>328</v>
      </c>
      <c r="M175" t="s">
        <v>113</v>
      </c>
      <c r="N175">
        <v>1630929022.2414401</v>
      </c>
      <c r="O175" t="s">
        <v>37</v>
      </c>
      <c r="S175" t="b">
        <v>1</v>
      </c>
    </row>
    <row r="176" spans="1:19" ht="14" customHeight="1" x14ac:dyDescent="0.2">
      <c r="A176" s="65" t="s">
        <v>135</v>
      </c>
      <c r="B176">
        <v>6.0000000000000001E-3</v>
      </c>
      <c r="C176" s="65" t="s">
        <v>270</v>
      </c>
      <c r="D176" s="65" t="s">
        <v>4</v>
      </c>
      <c r="E176" s="65" t="s">
        <v>7</v>
      </c>
      <c r="F176" s="65"/>
      <c r="G176" s="65" t="s">
        <v>18</v>
      </c>
      <c r="H176" s="65"/>
      <c r="I176" s="65"/>
      <c r="J176" s="65"/>
      <c r="K176" s="65"/>
      <c r="L176" s="57" t="s">
        <v>329</v>
      </c>
      <c r="M176" s="65" t="s">
        <v>137</v>
      </c>
      <c r="N176" s="65">
        <v>0</v>
      </c>
      <c r="O176" s="65" t="s">
        <v>138</v>
      </c>
      <c r="P176" t="s">
        <v>423</v>
      </c>
      <c r="Q176" t="s">
        <v>377</v>
      </c>
      <c r="R176" t="s">
        <v>424</v>
      </c>
    </row>
    <row r="177" spans="1:18" ht="14" customHeight="1" x14ac:dyDescent="0.2">
      <c r="A177" s="65" t="s">
        <v>139</v>
      </c>
      <c r="B177" s="65">
        <v>0</v>
      </c>
      <c r="C177" s="65" t="s">
        <v>270</v>
      </c>
      <c r="D177" s="65" t="s">
        <v>4</v>
      </c>
      <c r="E177" s="65" t="s">
        <v>7</v>
      </c>
      <c r="F177" s="65"/>
      <c r="G177" s="65" t="s">
        <v>18</v>
      </c>
      <c r="H177" s="65"/>
      <c r="I177" s="65"/>
      <c r="J177" s="65"/>
      <c r="K177" s="65"/>
      <c r="L177" s="66" t="s">
        <v>319</v>
      </c>
      <c r="M177" s="65" t="s">
        <v>137</v>
      </c>
      <c r="N177" s="65">
        <v>0</v>
      </c>
      <c r="O177" s="65" t="s">
        <v>140</v>
      </c>
      <c r="P177" t="s">
        <v>423</v>
      </c>
      <c r="Q177" t="s">
        <v>377</v>
      </c>
      <c r="R177" t="s">
        <v>424</v>
      </c>
    </row>
    <row r="178" spans="1:18" ht="14" customHeight="1" x14ac:dyDescent="0.2">
      <c r="A178" t="s">
        <v>116</v>
      </c>
      <c r="B178">
        <v>0</v>
      </c>
      <c r="C178" t="s">
        <v>270</v>
      </c>
      <c r="D178" t="s">
        <v>25</v>
      </c>
      <c r="E178" t="s">
        <v>7</v>
      </c>
      <c r="G178" t="s">
        <v>18</v>
      </c>
      <c r="L178" t="s">
        <v>69</v>
      </c>
      <c r="M178" t="s">
        <v>70</v>
      </c>
      <c r="N178">
        <v>0</v>
      </c>
      <c r="O178" t="s">
        <v>118</v>
      </c>
      <c r="P178" t="s">
        <v>423</v>
      </c>
      <c r="Q178" t="s">
        <v>377</v>
      </c>
      <c r="R178" t="s">
        <v>424</v>
      </c>
    </row>
    <row r="179" spans="1:18" ht="14" customHeight="1" x14ac:dyDescent="0.2">
      <c r="A179" t="s">
        <v>119</v>
      </c>
      <c r="B179">
        <v>0</v>
      </c>
      <c r="C179" t="s">
        <v>270</v>
      </c>
      <c r="D179" t="s">
        <v>25</v>
      </c>
      <c r="E179" t="s">
        <v>7</v>
      </c>
      <c r="G179" t="s">
        <v>18</v>
      </c>
      <c r="L179" t="s">
        <v>121</v>
      </c>
      <c r="M179" t="s">
        <v>113</v>
      </c>
      <c r="N179">
        <v>75833291.071385905</v>
      </c>
      <c r="O179" t="s">
        <v>122</v>
      </c>
      <c r="P179" t="s">
        <v>423</v>
      </c>
      <c r="Q179" t="s">
        <v>377</v>
      </c>
      <c r="R179" t="s">
        <v>424</v>
      </c>
    </row>
    <row r="180" spans="1:18" ht="14" customHeight="1" x14ac:dyDescent="0.2">
      <c r="A180" t="s">
        <v>124</v>
      </c>
      <c r="B180">
        <v>0</v>
      </c>
      <c r="C180" t="s">
        <v>270</v>
      </c>
      <c r="D180" t="s">
        <v>25</v>
      </c>
      <c r="E180" t="s">
        <v>7</v>
      </c>
      <c r="G180" t="s">
        <v>18</v>
      </c>
      <c r="L180" s="57" t="s">
        <v>330</v>
      </c>
      <c r="M180" t="s">
        <v>125</v>
      </c>
      <c r="N180">
        <v>0</v>
      </c>
      <c r="O180" t="s">
        <v>126</v>
      </c>
      <c r="P180" t="s">
        <v>423</v>
      </c>
      <c r="Q180" t="s">
        <v>377</v>
      </c>
      <c r="R180" t="s">
        <v>424</v>
      </c>
    </row>
    <row r="181" spans="1:18" ht="14" customHeight="1" x14ac:dyDescent="0.2">
      <c r="A181" t="s">
        <v>24</v>
      </c>
      <c r="B181">
        <v>0</v>
      </c>
      <c r="C181" t="s">
        <v>270</v>
      </c>
      <c r="D181" t="s">
        <v>25</v>
      </c>
      <c r="E181" t="s">
        <v>7</v>
      </c>
      <c r="G181" t="s">
        <v>18</v>
      </c>
      <c r="L181" s="57" t="s">
        <v>331</v>
      </c>
      <c r="M181" t="s">
        <v>70</v>
      </c>
      <c r="N181">
        <v>0</v>
      </c>
      <c r="O181" t="s">
        <v>26</v>
      </c>
      <c r="P181" t="s">
        <v>423</v>
      </c>
      <c r="Q181" t="s">
        <v>377</v>
      </c>
      <c r="R181" t="s">
        <v>424</v>
      </c>
    </row>
    <row r="182" spans="1:18" ht="14" customHeight="1" x14ac:dyDescent="0.2">
      <c r="A182" t="s">
        <v>127</v>
      </c>
      <c r="B182">
        <v>0</v>
      </c>
      <c r="C182" t="s">
        <v>270</v>
      </c>
      <c r="D182" t="s">
        <v>25</v>
      </c>
      <c r="E182" t="s">
        <v>7</v>
      </c>
      <c r="G182" t="s">
        <v>18</v>
      </c>
      <c r="L182" t="s">
        <v>69</v>
      </c>
      <c r="M182" t="s">
        <v>70</v>
      </c>
      <c r="N182">
        <v>0</v>
      </c>
      <c r="O182" t="s">
        <v>128</v>
      </c>
      <c r="P182" t="s">
        <v>423</v>
      </c>
      <c r="Q182" t="s">
        <v>377</v>
      </c>
      <c r="R182" t="s">
        <v>424</v>
      </c>
    </row>
    <row r="183" spans="1:18" ht="14" customHeight="1" x14ac:dyDescent="0.2">
      <c r="A183" t="s">
        <v>57</v>
      </c>
      <c r="B183">
        <v>0</v>
      </c>
      <c r="C183" t="s">
        <v>270</v>
      </c>
      <c r="D183" t="s">
        <v>4</v>
      </c>
      <c r="E183" t="s">
        <v>7</v>
      </c>
      <c r="G183" t="s">
        <v>18</v>
      </c>
      <c r="L183" t="s">
        <v>69</v>
      </c>
      <c r="M183" t="s">
        <v>70</v>
      </c>
      <c r="N183">
        <v>0</v>
      </c>
      <c r="O183" t="s">
        <v>58</v>
      </c>
      <c r="P183" t="s">
        <v>423</v>
      </c>
      <c r="Q183" t="s">
        <v>377</v>
      </c>
      <c r="R183" t="s">
        <v>424</v>
      </c>
    </row>
    <row r="184" spans="1:18" ht="14" customHeight="1" x14ac:dyDescent="0.2">
      <c r="A184" t="s">
        <v>21</v>
      </c>
      <c r="B184">
        <v>0.51626303694537745</v>
      </c>
      <c r="C184" t="s">
        <v>270</v>
      </c>
      <c r="D184" t="s">
        <v>4</v>
      </c>
      <c r="E184" t="s">
        <v>22</v>
      </c>
      <c r="G184" t="s">
        <v>18</v>
      </c>
      <c r="L184" s="25" t="s">
        <v>332</v>
      </c>
      <c r="O184" t="s">
        <v>23</v>
      </c>
    </row>
    <row r="185" spans="1:18" ht="14" customHeight="1" x14ac:dyDescent="0.2">
      <c r="A185" t="s">
        <v>47</v>
      </c>
      <c r="B185">
        <v>7.0235239526250668E-3</v>
      </c>
      <c r="C185" t="s">
        <v>270</v>
      </c>
      <c r="D185" t="s">
        <v>4</v>
      </c>
      <c r="E185" t="s">
        <v>48</v>
      </c>
      <c r="G185" t="s">
        <v>18</v>
      </c>
      <c r="L185" s="25" t="s">
        <v>333</v>
      </c>
      <c r="O185" t="s">
        <v>49</v>
      </c>
    </row>
    <row r="187" spans="1:18" ht="14" customHeight="1" x14ac:dyDescent="0.2">
      <c r="N187" s="25"/>
    </row>
    <row r="188" spans="1:18" ht="14" customHeight="1" x14ac:dyDescent="0.2">
      <c r="N188" s="25"/>
    </row>
    <row r="189" spans="1:18" ht="14" customHeight="1" x14ac:dyDescent="0.2">
      <c r="A189" s="50" t="s">
        <v>1</v>
      </c>
      <c r="B189" s="50" t="s">
        <v>446</v>
      </c>
    </row>
    <row r="190" spans="1:18" ht="14" customHeight="1" x14ac:dyDescent="0.2">
      <c r="A190" t="s">
        <v>15</v>
      </c>
      <c r="B190" s="57" t="s">
        <v>480</v>
      </c>
    </row>
    <row r="191" spans="1:18" ht="14" customHeight="1" x14ac:dyDescent="0.2">
      <c r="A191" t="s">
        <v>3</v>
      </c>
      <c r="B191" t="s">
        <v>4</v>
      </c>
    </row>
    <row r="192" spans="1:18" ht="14" customHeight="1" x14ac:dyDescent="0.2">
      <c r="A192" t="s">
        <v>5</v>
      </c>
      <c r="B192" t="s">
        <v>164</v>
      </c>
    </row>
    <row r="193" spans="1:11" ht="14" customHeight="1" x14ac:dyDescent="0.2">
      <c r="A193" t="s">
        <v>6</v>
      </c>
      <c r="B193" t="s">
        <v>7</v>
      </c>
    </row>
    <row r="194" spans="1:11" ht="14" customHeight="1" x14ac:dyDescent="0.2">
      <c r="A194" s="50" t="s">
        <v>9</v>
      </c>
    </row>
    <row r="195" spans="1:11" ht="14" customHeight="1" x14ac:dyDescent="0.2">
      <c r="A195" t="s">
        <v>10</v>
      </c>
      <c r="B195" s="20" t="s">
        <v>11</v>
      </c>
      <c r="C195" s="20" t="s">
        <v>12</v>
      </c>
      <c r="D195" s="20" t="s">
        <v>3</v>
      </c>
      <c r="E195" s="20" t="s">
        <v>6</v>
      </c>
      <c r="F195" s="20" t="s">
        <v>14</v>
      </c>
      <c r="G195" s="20" t="s">
        <v>5</v>
      </c>
      <c r="H195" s="20" t="s">
        <v>15</v>
      </c>
      <c r="I195" s="20" t="s">
        <v>385</v>
      </c>
      <c r="J195" s="20" t="s">
        <v>386</v>
      </c>
      <c r="K195" s="20" t="s">
        <v>387</v>
      </c>
    </row>
    <row r="196" spans="1:11" ht="14" customHeight="1" x14ac:dyDescent="0.2">
      <c r="A196" t="s">
        <v>446</v>
      </c>
      <c r="B196">
        <v>1</v>
      </c>
      <c r="C196" t="s">
        <v>311</v>
      </c>
      <c r="D196" t="s">
        <v>4</v>
      </c>
      <c r="E196" t="s">
        <v>7</v>
      </c>
      <c r="F196" t="s">
        <v>16</v>
      </c>
      <c r="G196" t="s">
        <v>164</v>
      </c>
    </row>
    <row r="197" spans="1:11" ht="14" customHeight="1" x14ac:dyDescent="0.2">
      <c r="A197" t="s">
        <v>188</v>
      </c>
      <c r="B197">
        <v>0</v>
      </c>
      <c r="C197" t="s">
        <v>270</v>
      </c>
      <c r="D197" t="s">
        <v>4</v>
      </c>
      <c r="E197" t="s">
        <v>189</v>
      </c>
      <c r="F197" t="s">
        <v>18</v>
      </c>
      <c r="G197" t="s">
        <v>190</v>
      </c>
      <c r="H197" t="s">
        <v>281</v>
      </c>
      <c r="I197" t="s">
        <v>449</v>
      </c>
      <c r="J197" t="s">
        <v>161</v>
      </c>
      <c r="K197" t="s">
        <v>25</v>
      </c>
    </row>
    <row r="198" spans="1:11" ht="14" customHeight="1" x14ac:dyDescent="0.2">
      <c r="A198" t="s">
        <v>191</v>
      </c>
      <c r="B198">
        <v>0</v>
      </c>
      <c r="C198" t="s">
        <v>270</v>
      </c>
      <c r="D198" t="s">
        <v>25</v>
      </c>
      <c r="E198" t="s">
        <v>7</v>
      </c>
      <c r="F198" t="s">
        <v>18</v>
      </c>
      <c r="G198" t="s">
        <v>192</v>
      </c>
      <c r="H198" t="s">
        <v>281</v>
      </c>
      <c r="I198" t="s">
        <v>449</v>
      </c>
      <c r="J198" t="s">
        <v>161</v>
      </c>
      <c r="K198" t="s">
        <v>25</v>
      </c>
    </row>
    <row r="199" spans="1:11" ht="14" customHeight="1" x14ac:dyDescent="0.2">
      <c r="A199" t="s">
        <v>30</v>
      </c>
      <c r="B199">
        <v>1</v>
      </c>
      <c r="C199" t="s">
        <v>270</v>
      </c>
      <c r="D199" t="s">
        <v>4</v>
      </c>
      <c r="E199" t="s">
        <v>7</v>
      </c>
      <c r="F199" t="s">
        <v>18</v>
      </c>
      <c r="G199" t="s">
        <v>31</v>
      </c>
    </row>
    <row r="200" spans="1:11" ht="14" customHeight="1" x14ac:dyDescent="0.2">
      <c r="A200" t="s">
        <v>193</v>
      </c>
      <c r="B200">
        <v>3.15E-2</v>
      </c>
      <c r="C200" t="s">
        <v>270</v>
      </c>
      <c r="D200" t="s">
        <v>4</v>
      </c>
      <c r="E200" t="s">
        <v>22</v>
      </c>
      <c r="F200" t="s">
        <v>18</v>
      </c>
      <c r="G200" t="s">
        <v>194</v>
      </c>
      <c r="H200" t="s">
        <v>282</v>
      </c>
    </row>
    <row r="201" spans="1:11" ht="14" customHeight="1" x14ac:dyDescent="0.2">
      <c r="A201" t="s">
        <v>21</v>
      </c>
      <c r="B201">
        <v>3.15E-2</v>
      </c>
      <c r="C201" t="s">
        <v>270</v>
      </c>
      <c r="D201" t="s">
        <v>4</v>
      </c>
      <c r="E201" t="s">
        <v>22</v>
      </c>
      <c r="F201" t="s">
        <v>18</v>
      </c>
      <c r="G201" t="s">
        <v>23</v>
      </c>
      <c r="H201" t="s">
        <v>282</v>
      </c>
    </row>
    <row r="202" spans="1:11" ht="14" customHeight="1" x14ac:dyDescent="0.2">
      <c r="A202" t="s">
        <v>462</v>
      </c>
      <c r="B202">
        <v>0</v>
      </c>
      <c r="C202" t="s">
        <v>270</v>
      </c>
      <c r="D202" t="s">
        <v>25</v>
      </c>
      <c r="E202" t="s">
        <v>28</v>
      </c>
      <c r="F202" t="s">
        <v>18</v>
      </c>
      <c r="G202" t="s">
        <v>195</v>
      </c>
      <c r="H202" t="s">
        <v>281</v>
      </c>
      <c r="I202" t="s">
        <v>449</v>
      </c>
      <c r="J202" t="s">
        <v>161</v>
      </c>
      <c r="K202" t="s">
        <v>25</v>
      </c>
    </row>
  </sheetData>
  <autoFilter ref="A1:R202" xr:uid="{D253A5CF-6E3F-4D46-BE1F-32EAAE48C2CD}"/>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E50B-BA09-4738-A495-720766AC8AE5}">
  <sheetPr>
    <tabColor theme="8" tint="-0.249977111117893"/>
  </sheetPr>
  <dimension ref="A1:F23"/>
  <sheetViews>
    <sheetView workbookViewId="0">
      <selection activeCell="B21" sqref="B21"/>
    </sheetView>
  </sheetViews>
  <sheetFormatPr baseColWidth="10" defaultColWidth="8.83203125" defaultRowHeight="15" x14ac:dyDescent="0.2"/>
  <cols>
    <col min="1" max="1" width="15.1640625" style="1" bestFit="1" customWidth="1"/>
    <col min="2" max="2" width="120.83203125" style="9" customWidth="1"/>
  </cols>
  <sheetData>
    <row r="1" spans="1:6" x14ac:dyDescent="0.2">
      <c r="A1" s="3" t="s">
        <v>59</v>
      </c>
      <c r="B1" s="4"/>
      <c r="C1" s="2"/>
      <c r="D1" s="2"/>
      <c r="E1" s="2"/>
      <c r="F1" s="2"/>
    </row>
    <row r="2" spans="1:6" x14ac:dyDescent="0.2">
      <c r="A2" s="5" t="s">
        <v>297</v>
      </c>
      <c r="B2" s="10" t="s">
        <v>305</v>
      </c>
      <c r="C2" s="2"/>
      <c r="D2" s="2"/>
      <c r="E2" s="2"/>
      <c r="F2" s="2"/>
    </row>
    <row r="3" spans="1:6" x14ac:dyDescent="0.2">
      <c r="A3" s="3"/>
      <c r="B3" s="4"/>
      <c r="C3" s="2"/>
      <c r="D3" s="2"/>
      <c r="E3" s="2"/>
      <c r="F3" s="2"/>
    </row>
    <row r="4" spans="1:6" x14ac:dyDescent="0.2">
      <c r="A4" s="7"/>
      <c r="B4" s="4"/>
      <c r="C4" s="2"/>
      <c r="D4" s="2"/>
      <c r="E4" s="2"/>
      <c r="F4" s="2"/>
    </row>
    <row r="5" spans="1:6" ht="16" x14ac:dyDescent="0.2">
      <c r="A5" s="5" t="s">
        <v>298</v>
      </c>
      <c r="B5" s="4" t="s">
        <v>307</v>
      </c>
      <c r="C5" s="2"/>
      <c r="D5" s="2"/>
      <c r="E5" s="2"/>
      <c r="F5" s="2"/>
    </row>
    <row r="6" spans="1:6" ht="16" x14ac:dyDescent="0.2">
      <c r="A6" s="11"/>
      <c r="B6" s="4" t="s">
        <v>312</v>
      </c>
      <c r="C6" s="2"/>
      <c r="D6" s="2"/>
      <c r="E6" s="2"/>
      <c r="F6" s="2"/>
    </row>
    <row r="7" spans="1:6" x14ac:dyDescent="0.2">
      <c r="A7" s="3"/>
      <c r="C7" s="2"/>
      <c r="D7" s="2"/>
      <c r="E7" s="2"/>
      <c r="F7" s="2"/>
    </row>
    <row r="8" spans="1:6" x14ac:dyDescent="0.2">
      <c r="A8" s="7"/>
      <c r="C8" s="2"/>
      <c r="D8" s="2"/>
      <c r="E8" s="2"/>
      <c r="F8" s="2"/>
    </row>
    <row r="9" spans="1:6" ht="32" x14ac:dyDescent="0.2">
      <c r="A9" s="5" t="s">
        <v>299</v>
      </c>
      <c r="B9" s="6" t="s">
        <v>308</v>
      </c>
      <c r="C9" s="2"/>
      <c r="D9" s="2"/>
      <c r="E9" s="2"/>
      <c r="F9" s="2"/>
    </row>
    <row r="10" spans="1:6" x14ac:dyDescent="0.2">
      <c r="A10" s="3"/>
      <c r="B10" s="4"/>
      <c r="C10" s="2"/>
      <c r="D10" s="2"/>
      <c r="E10" s="2"/>
      <c r="F10" s="2"/>
    </row>
    <row r="11" spans="1:6" x14ac:dyDescent="0.2">
      <c r="A11" s="7"/>
      <c r="B11" s="4"/>
      <c r="C11" s="2"/>
      <c r="D11" s="2"/>
      <c r="E11" s="2"/>
      <c r="F11" s="2"/>
    </row>
    <row r="12" spans="1:6" ht="16" x14ac:dyDescent="0.2">
      <c r="A12" s="5" t="s">
        <v>300</v>
      </c>
      <c r="B12" s="6" t="s">
        <v>301</v>
      </c>
      <c r="C12" s="2"/>
      <c r="D12" s="2"/>
      <c r="E12" s="2"/>
      <c r="F12" s="2"/>
    </row>
    <row r="13" spans="1:6" x14ac:dyDescent="0.2">
      <c r="A13" s="3"/>
      <c r="B13" s="4"/>
      <c r="C13" s="2"/>
      <c r="D13" s="2"/>
      <c r="E13" s="2"/>
      <c r="F13" s="2"/>
    </row>
    <row r="14" spans="1:6" x14ac:dyDescent="0.2">
      <c r="A14" s="7"/>
      <c r="B14" s="4"/>
      <c r="C14" s="2"/>
      <c r="D14" s="2"/>
      <c r="E14" s="2"/>
      <c r="F14" s="2"/>
    </row>
    <row r="15" spans="1:6" ht="16" x14ac:dyDescent="0.2">
      <c r="A15" s="5" t="s">
        <v>302</v>
      </c>
      <c r="B15" s="6" t="s">
        <v>303</v>
      </c>
      <c r="C15" s="2"/>
      <c r="D15" s="2"/>
      <c r="E15" s="2"/>
      <c r="F15" s="2"/>
    </row>
    <row r="16" spans="1:6" x14ac:dyDescent="0.2">
      <c r="A16" s="3"/>
      <c r="B16" s="4"/>
      <c r="C16" s="2"/>
      <c r="D16" s="2"/>
      <c r="E16" s="2"/>
      <c r="F16" s="2"/>
    </row>
    <row r="17" spans="1:6" x14ac:dyDescent="0.2">
      <c r="A17" s="7"/>
      <c r="B17" s="4"/>
      <c r="C17" s="2"/>
      <c r="D17" s="2"/>
      <c r="E17" s="2"/>
      <c r="F17" s="2"/>
    </row>
    <row r="18" spans="1:6" ht="16" x14ac:dyDescent="0.2">
      <c r="A18" s="5" t="s">
        <v>304</v>
      </c>
      <c r="B18" s="6" t="s">
        <v>306</v>
      </c>
      <c r="C18" s="2"/>
      <c r="D18" s="2"/>
      <c r="E18" s="2"/>
      <c r="F18" s="2"/>
    </row>
    <row r="19" spans="1:6" x14ac:dyDescent="0.2">
      <c r="A19" s="8"/>
      <c r="B19" s="4"/>
      <c r="C19" s="2"/>
      <c r="D19" s="2"/>
      <c r="E19" s="2"/>
      <c r="F19" s="2"/>
    </row>
    <row r="20" spans="1:6" x14ac:dyDescent="0.2">
      <c r="A20" s="3"/>
      <c r="B20" s="4"/>
      <c r="C20" s="2"/>
      <c r="D20" s="2"/>
      <c r="E20" s="2"/>
      <c r="F20" s="2"/>
    </row>
    <row r="21" spans="1:6" x14ac:dyDescent="0.2">
      <c r="A21" s="7"/>
      <c r="B21" s="4"/>
      <c r="C21" s="2"/>
      <c r="D21" s="2"/>
      <c r="E21" s="2"/>
      <c r="F21" s="2"/>
    </row>
    <row r="22" spans="1:6" x14ac:dyDescent="0.2">
      <c r="A22" s="5"/>
      <c r="B22" s="4"/>
      <c r="C22" s="2"/>
      <c r="D22" s="2"/>
      <c r="E22" s="2"/>
      <c r="F22" s="2"/>
    </row>
    <row r="23" spans="1:6" x14ac:dyDescent="0.2">
      <c r="A23" s="8"/>
      <c r="B23" s="4"/>
      <c r="C23" s="2"/>
      <c r="D23" s="2"/>
      <c r="E23" s="2"/>
      <c r="F2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BF-BOF</vt:lpstr>
      <vt:lpstr>BF-BOF+CCS</vt:lpstr>
      <vt:lpstr>TGR-BF-BOF</vt:lpstr>
      <vt:lpstr>TGR-BF-BOF+CCS</vt:lpstr>
      <vt:lpstr>NG-DRI</vt:lpstr>
      <vt:lpstr>NG-DRI+CCS</vt:lpstr>
      <vt:lpstr>H2-DRI-EAF</vt:lpstr>
      <vt:lpstr>EW-EAF</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S.J. (Shijie)</dc:creator>
  <cp:lastModifiedBy>Sacchi, Romain</cp:lastModifiedBy>
  <dcterms:created xsi:type="dcterms:W3CDTF">2015-06-05T18:19:34Z</dcterms:created>
  <dcterms:modified xsi:type="dcterms:W3CDTF">2025-10-07T15:18:30Z</dcterms:modified>
</cp:coreProperties>
</file>