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 1-3" sheetId="1" r:id="rId3"/>
    <sheet state="visible" name="Annual Pla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4">
      <text>
        <t xml:space="preserve">Initial Cost Patent</t>
      </text>
    </comment>
    <comment authorId="0" ref="E24">
      <text>
        <t xml:space="preserve">Initial cost of filing for a business</t>
      </text>
    </comment>
    <comment authorId="0" ref="D28">
      <text>
        <t xml:space="preserve">Bootstrapping</t>
      </text>
    </comment>
    <comment authorId="0" ref="D89">
      <text>
        <t xml:space="preserve">Bootstrapping</t>
      </text>
    </comment>
    <comment authorId="0" ref="A41">
      <text>
        <t xml:space="preserve">Total of rent, utility, supplies, and internet
	-Yaying Zheng</t>
      </text>
    </comment>
    <comment authorId="0" ref="F35">
      <text>
        <t xml:space="preserve">We start renting an office space
	-Yaying Zheng</t>
      </text>
    </comment>
  </commentList>
</comments>
</file>

<file path=xl/sharedStrings.xml><?xml version="1.0" encoding="utf-8"?>
<sst xmlns="http://schemas.openxmlformats.org/spreadsheetml/2006/main" count="270" uniqueCount="68">
  <si>
    <t>YEAR 1</t>
  </si>
  <si>
    <t>Key Assumptions</t>
  </si>
  <si>
    <t>Year 1</t>
  </si>
  <si>
    <t>Year 2</t>
  </si>
  <si>
    <t>Year 3</t>
  </si>
  <si>
    <t>Year 4</t>
  </si>
  <si>
    <t>Year 5</t>
  </si>
  <si>
    <t xml:space="preserve">Software Units Sold </t>
  </si>
  <si>
    <t>Avg Selling Price</t>
  </si>
  <si>
    <t>Material Cost Per Unit</t>
  </si>
  <si>
    <t>Direct Labor Cost per unit</t>
  </si>
  <si>
    <t>Variable Overhead Per Unit</t>
  </si>
  <si>
    <t>Company Earnings through software</t>
  </si>
  <si>
    <t xml:space="preserve">Avg Commission </t>
  </si>
  <si>
    <t>Earnings from Software Sales</t>
  </si>
  <si>
    <t>Employee Headcount</t>
  </si>
  <si>
    <t>Tax Rate</t>
  </si>
  <si>
    <t>Income Statement:</t>
  </si>
  <si>
    <t>Jan</t>
  </si>
  <si>
    <t xml:space="preserve">Net Sales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</si>
  <si>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</si>
  <si>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</si>
  <si>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</si>
  <si>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</si>
  <si>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</si>
  <si>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</si>
  <si>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</si>
  <si>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</si>
  <si>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</si>
  <si>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</si>
  <si>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</si>
  <si>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Year</t>
  </si>
  <si>
    <t>Net Commission ($)</t>
  </si>
  <si>
    <t>Monthly Revenue</t>
  </si>
  <si>
    <t>Costs</t>
  </si>
  <si>
    <t>Fixed Overhead</t>
  </si>
  <si>
    <t>Intitial Cost</t>
  </si>
  <si>
    <t xml:space="preserve">Software Development </t>
  </si>
  <si>
    <t xml:space="preserve">Software Maintenance </t>
  </si>
  <si>
    <t>Software Support</t>
  </si>
  <si>
    <t xml:space="preserve">Salary </t>
  </si>
  <si>
    <t>Legal</t>
  </si>
  <si>
    <t>Variable Overhead</t>
  </si>
  <si>
    <t>Total Costs</t>
  </si>
  <si>
    <t xml:space="preserve">Operating costs </t>
  </si>
  <si>
    <t>Rent</t>
  </si>
  <si>
    <t>Electricity</t>
  </si>
  <si>
    <t>Water</t>
  </si>
  <si>
    <t xml:space="preserve">Internet </t>
  </si>
  <si>
    <t xml:space="preserve">General Supplies </t>
  </si>
  <si>
    <t xml:space="preserve">Total Administrative </t>
  </si>
  <si>
    <t>Gross Profit</t>
  </si>
  <si>
    <t>Conventions</t>
  </si>
  <si>
    <t>Internet Advertisement</t>
  </si>
  <si>
    <t>Promotions</t>
  </si>
  <si>
    <t>Marketing (Total)</t>
  </si>
  <si>
    <t xml:space="preserve">Total Operating Expenses </t>
  </si>
  <si>
    <t>Operating Profit (EBIT)</t>
  </si>
  <si>
    <t>Pretax Income</t>
  </si>
  <si>
    <t>Cumulative Earnings</t>
  </si>
  <si>
    <t>Taxable Earnings</t>
  </si>
  <si>
    <t>Tax Provision</t>
  </si>
  <si>
    <t>Net Income</t>
  </si>
  <si>
    <t>Income Statement</t>
  </si>
  <si>
    <t xml:space="preserve">  </t>
  </si>
  <si>
    <t>YEAR 2</t>
  </si>
  <si>
    <t>YEAR 3</t>
  </si>
  <si>
    <t>Direct Labor Cost Per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</si>
</sst>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#,##0.0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2">
    <font>
      <sz val="11.0"/>
      <color rgb="FF000000"/>
      <name val="Calibri"/>
    </font>
    <font>
      <name val="Arial"/>
    </font>
    <font>
      <sz val="36.0"/>
      <name val="Times New Roman"/>
    </font>
    <font>
      <sz val="10.0"/>
      <color rgb="FF000000"/>
      <name val="Times New Roman"/>
    </font>
    <font>
      <b/>
      <name val="Arial"/>
    </font>
    <font/>
    <font>
      <color rgb="FF0000FF"/>
      <name val="Arial"/>
    </font>
    <font>
      <color rgb="FF008000"/>
      <name val="Arial"/>
    </font>
    <font>
      <b/>
      <sz val="10.0"/>
      <name val="Times New Roman"/>
    </font>
    <font>
      <sz val="12.0"/>
      <name val="Times New Roman"/>
    </font>
    <font>
      <sz val="12.0"/>
      <color rgb="FF000000"/>
      <name val="Times New Roman"/>
    </font>
    <font>
      <b/>
      <sz val="12.0"/>
      <name val="Times New Roman"/>
    </font>
    <font>
      <b/>
      <sz val="12.0"/>
      <color rgb="FF0000FF"/>
      <name val="Times New Roman"/>
    </font>
    <font>
      <sz val="10.0"/>
      <name val="Times New Roman"/>
    </font>
    <font>
      <u/>
      <sz val="12.0"/>
      <name val="Times New Roman"/>
    </font>
    <font>
      <u/>
      <sz val="12.0"/>
      <name val="Times New Roman"/>
    </font>
    <font>
      <b/>
      <sz val="11.0"/>
      <color rgb="FF000000"/>
      <name val="Calibri"/>
    </font>
    <font>
      <sz val="12.0"/>
      <color rgb="FF0000FF"/>
      <name val="Times New Roman"/>
    </font>
    <font>
      <b/>
      <sz val="12.0"/>
      <color rgb="FF000000"/>
      <name val="Times New Roman"/>
    </font>
    <font>
      <sz val="10.0"/>
    </font>
    <font>
      <b/>
      <sz val="11.0"/>
      <color rgb="FF0000FF"/>
      <name val="Times New Roman"/>
    </font>
    <font>
      <color rgb="FF0000FF"/>
    </font>
    <font>
      <b/>
      <color rgb="FF0000FF"/>
      <name val="Times New Roman"/>
    </font>
    <font>
      <b/>
      <sz val="11.0"/>
      <color rgb="FF008000"/>
      <name val="Times New Roman"/>
    </font>
    <font>
      <b/>
      <sz val="11.0"/>
      <color rgb="FF1C4587"/>
      <name val="Times New Roman"/>
    </font>
    <font>
      <b/>
      <sz val="10.0"/>
      <color rgb="FF008000"/>
      <name val="Times New Roman"/>
    </font>
    <font>
      <b/>
      <sz val="12.0"/>
      <color rgb="FF008000"/>
      <name val="Times New Roman"/>
    </font>
    <font>
      <sz val="10.0"/>
      <color rgb="FF000000"/>
      <name val="Calibri"/>
    </font>
    <font>
      <sz val="10.0"/>
      <name val="Arial"/>
    </font>
    <font>
      <b/>
      <sz val="10.0"/>
      <color rgb="FF0000FF"/>
      <name val="Times New Roman"/>
    </font>
    <font>
      <sz val="10.0"/>
      <color rgb="FF0000FF"/>
    </font>
    <font>
      <b/>
      <sz val="10.0"/>
      <color rgb="FF1C4587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right" vertical="bottom"/>
    </xf>
    <xf borderId="1" fillId="0" fontId="1" numFmtId="37" xfId="0" applyAlignment="1" applyBorder="1" applyFont="1" applyNumberFormat="1">
      <alignment vertical="bottom"/>
    </xf>
    <xf borderId="0" fillId="0" fontId="2" numFmtId="37" xfId="0" applyAlignment="1" applyFont="1" applyNumberFormat="1">
      <alignment horizontal="center" readingOrder="0"/>
    </xf>
    <xf borderId="0" fillId="0" fontId="3" numFmtId="0" xfId="0" applyFont="1"/>
    <xf borderId="2" fillId="2" fontId="4" numFmtId="37" xfId="0" applyAlignment="1" applyBorder="1" applyFill="1" applyFont="1" applyNumberFormat="1">
      <alignment horizontal="center" vertical="bottom"/>
    </xf>
    <xf borderId="1" fillId="0" fontId="5" numFmtId="0" xfId="0" applyBorder="1" applyFont="1"/>
    <xf borderId="3" fillId="0" fontId="5" numFmtId="0" xfId="0" applyBorder="1" applyFont="1"/>
    <xf borderId="4" fillId="0" fontId="6" numFmtId="37" xfId="0" applyAlignment="1" applyBorder="1" applyFont="1" applyNumberFormat="1">
      <alignment shrinkToFit="0" vertical="bottom" wrapText="0"/>
    </xf>
    <xf borderId="4" fillId="0" fontId="1" numFmtId="37" xfId="0" applyAlignment="1" applyBorder="1" applyFont="1" applyNumberFormat="1">
      <alignment vertical="bottom"/>
    </xf>
    <xf borderId="0" fillId="0" fontId="1" numFmtId="37" xfId="0" applyAlignment="1" applyFont="1" applyNumberFormat="1">
      <alignment vertical="bottom"/>
    </xf>
    <xf borderId="4" fillId="0" fontId="7" numFmtId="37" xfId="0" applyAlignment="1" applyBorder="1" applyFont="1" applyNumberFormat="1">
      <alignment shrinkToFit="0" vertical="bottom" wrapText="0"/>
    </xf>
    <xf borderId="0" fillId="0" fontId="4" numFmtId="37" xfId="0" applyAlignment="1" applyFont="1" applyNumberFormat="1">
      <alignment horizontal="center" vertical="bottom"/>
    </xf>
    <xf borderId="0" fillId="0" fontId="4" numFmtId="37" xfId="0" applyAlignment="1" applyFont="1" applyNumberFormat="1">
      <alignment horizontal="center" readingOrder="0" vertical="bottom"/>
    </xf>
    <xf borderId="5" fillId="0" fontId="8" numFmtId="37" xfId="0" applyAlignment="1" applyBorder="1" applyFont="1" applyNumberFormat="1">
      <alignment horizontal="left"/>
    </xf>
    <xf borderId="5" fillId="0" fontId="9" numFmtId="37" xfId="0" applyAlignment="1" applyBorder="1" applyFont="1" applyNumberFormat="1">
      <alignment horizontal="left"/>
    </xf>
    <xf borderId="6" fillId="0" fontId="5" numFmtId="0" xfId="0" applyBorder="1" applyFont="1"/>
    <xf borderId="7" fillId="0" fontId="5" numFmtId="0" xfId="0" applyBorder="1" applyFont="1"/>
    <xf borderId="0" fillId="0" fontId="9" numFmtId="3" xfId="0" applyAlignment="1" applyFont="1" applyNumberFormat="1">
      <alignment horizontal="right" vertical="bottom"/>
    </xf>
    <xf borderId="0" fillId="0" fontId="9" numFmtId="3" xfId="0" applyAlignment="1" applyFont="1" applyNumberFormat="1">
      <alignment horizontal="right"/>
    </xf>
    <xf borderId="0" fillId="0" fontId="9" numFmtId="3" xfId="0" applyAlignment="1" applyFont="1" applyNumberFormat="1">
      <alignment horizontal="right" readingOrder="0" vertical="bottom"/>
    </xf>
    <xf borderId="0" fillId="0" fontId="9" numFmtId="3" xfId="0" applyAlignment="1" applyFont="1" applyNumberFormat="1">
      <alignment horizontal="right" readingOrder="0"/>
    </xf>
    <xf borderId="5" fillId="0" fontId="9" numFmtId="37" xfId="0" applyAlignment="1" applyBorder="1" applyFont="1" applyNumberFormat="1">
      <alignment horizontal="left" readingOrder="0"/>
    </xf>
    <xf borderId="5" fillId="0" fontId="9" numFmtId="37" xfId="0" applyAlignment="1" applyBorder="1" applyFont="1" applyNumberFormat="1">
      <alignment horizontal="left" readingOrder="0" vertical="bottom"/>
    </xf>
    <xf borderId="0" fillId="0" fontId="9" numFmtId="4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readingOrder="0" vertical="bottom"/>
    </xf>
    <xf borderId="0" fillId="0" fontId="9" numFmtId="37" xfId="0" applyAlignment="1" applyFont="1" applyNumberFormat="1">
      <alignment horizontal="right" readingOrder="0" vertical="bottom"/>
    </xf>
    <xf borderId="5" fillId="0" fontId="10" numFmtId="0" xfId="0" applyAlignment="1" applyBorder="1" applyFont="1">
      <alignment horizontal="left" readingOrder="0"/>
    </xf>
    <xf borderId="0" fillId="0" fontId="9" numFmtId="0" xfId="0" applyAlignment="1" applyFont="1">
      <alignment horizontal="right"/>
    </xf>
    <xf borderId="1" fillId="0" fontId="9" numFmtId="37" xfId="0" applyAlignment="1" applyBorder="1" applyFont="1" applyNumberFormat="1">
      <alignment vertical="bottom"/>
    </xf>
    <xf borderId="0" fillId="0" fontId="9" numFmtId="9" xfId="0" applyAlignment="1" applyFont="1" applyNumberFormat="1">
      <alignment horizontal="center" vertical="bottom"/>
    </xf>
    <xf borderId="5" fillId="2" fontId="11" numFmtId="37" xfId="0" applyAlignment="1" applyBorder="1" applyFont="1" applyNumberFormat="1">
      <alignment horizontal="center" vertical="bottom"/>
    </xf>
    <xf borderId="8" fillId="0" fontId="11" numFmtId="37" xfId="0" applyAlignment="1" applyBorder="1" applyFont="1" applyNumberFormat="1">
      <alignment horizontal="center" vertical="bottom"/>
    </xf>
    <xf borderId="3" fillId="0" fontId="11" numFmtId="37" xfId="0" applyAlignment="1" applyBorder="1" applyFont="1" applyNumberFormat="1">
      <alignment horizontal="center" vertical="bottom"/>
    </xf>
    <xf borderId="9" fillId="0" fontId="11" numFmtId="37" xfId="0" applyAlignment="1" applyBorder="1" applyFont="1" applyNumberFormat="1">
      <alignment horizontal="center" vertical="bottom"/>
    </xf>
    <xf borderId="0" fillId="0" fontId="11" numFmtId="37" xfId="0" applyAlignment="1" applyFont="1" applyNumberFormat="1">
      <alignment horizontal="center" readingOrder="0" vertical="bottom"/>
    </xf>
    <xf borderId="0" fillId="0" fontId="11" numFmtId="37" xfId="0" applyAlignment="1" applyFont="1" applyNumberFormat="1">
      <alignment horizontal="center" vertical="bottom"/>
    </xf>
    <xf borderId="0" fillId="0" fontId="9" numFmtId="37" xfId="0" applyAlignment="1" applyFont="1" applyNumberFormat="1">
      <alignment horizontal="left"/>
    </xf>
    <xf borderId="0" fillId="0" fontId="9" numFmtId="37" xfId="0" applyAlignment="1" applyFont="1" applyNumberFormat="1">
      <alignment horizontal="left" readingOrder="0"/>
    </xf>
    <xf borderId="0" fillId="0" fontId="9" numFmtId="3" xfId="0" applyAlignment="1" applyFont="1" applyNumberFormat="1">
      <alignment readingOrder="0" vertical="bottom"/>
    </xf>
    <xf borderId="0" fillId="0" fontId="9" numFmtId="37" xfId="0" applyAlignment="1" applyFont="1" applyNumberFormat="1">
      <alignment readingOrder="0" vertical="bottom"/>
    </xf>
    <xf borderId="9" fillId="0" fontId="8" numFmtId="37" xfId="0" applyAlignment="1" applyBorder="1" applyFont="1" applyNumberFormat="1">
      <alignment horizontal="center"/>
    </xf>
    <xf borderId="0" fillId="0" fontId="9" numFmtId="0" xfId="0" applyAlignment="1" applyFont="1">
      <alignment horizontal="left"/>
    </xf>
    <xf borderId="0" fillId="0" fontId="9" numFmtId="37" xfId="0" applyAlignment="1" applyFont="1" applyNumberFormat="1">
      <alignment horizontal="right" vertical="bottom"/>
    </xf>
    <xf borderId="9" fillId="0" fontId="8" numFmtId="37" xfId="0" applyBorder="1" applyFont="1" applyNumberFormat="1"/>
    <xf borderId="0" fillId="0" fontId="12" numFmtId="0" xfId="0" applyAlignment="1" applyFont="1">
      <alignment horizontal="left" readingOrder="0"/>
    </xf>
    <xf borderId="0" fillId="0" fontId="9" numFmtId="165" xfId="0" applyAlignment="1" applyFont="1" applyNumberFormat="1">
      <alignment horizontal="right" vertical="bottom"/>
    </xf>
    <xf borderId="5" fillId="0" fontId="13" numFmtId="37" xfId="0" applyAlignment="1" applyBorder="1" applyFont="1" applyNumberFormat="1">
      <alignment horizontal="left"/>
    </xf>
    <xf borderId="0" fillId="0" fontId="14" numFmtId="4" xfId="0" applyAlignment="1" applyFont="1" applyNumberFormat="1">
      <alignment horizontal="right" vertical="bottom"/>
    </xf>
    <xf borderId="9" fillId="0" fontId="13" numFmtId="37" xfId="0" applyBorder="1" applyFont="1" applyNumberFormat="1"/>
    <xf borderId="0" fillId="0" fontId="15" numFmtId="37" xfId="0" applyAlignment="1" applyFont="1" applyNumberFormat="1">
      <alignment horizontal="right" vertical="bottom"/>
    </xf>
    <xf borderId="9" fillId="0" fontId="13" numFmtId="0" xfId="0" applyBorder="1" applyFont="1"/>
    <xf borderId="0" fillId="0" fontId="11" numFmtId="37" xfId="0" applyAlignment="1" applyFont="1" applyNumberFormat="1">
      <alignment horizontal="left"/>
    </xf>
    <xf borderId="0" fillId="0" fontId="16" numFmtId="0" xfId="0" applyFont="1"/>
    <xf borderId="0" fillId="0" fontId="11" numFmtId="4" xfId="0" applyAlignment="1" applyFont="1" applyNumberFormat="1">
      <alignment horizontal="right" vertical="bottom"/>
    </xf>
    <xf borderId="0" fillId="0" fontId="11" numFmtId="37" xfId="0" applyAlignment="1" applyFont="1" applyNumberFormat="1">
      <alignment horizontal="right" vertical="bottom"/>
    </xf>
    <xf borderId="0" fillId="0" fontId="9" numFmtId="4" xfId="0" applyAlignment="1" applyFont="1" applyNumberFormat="1">
      <alignment vertical="bottom"/>
    </xf>
    <xf borderId="9" fillId="0" fontId="13" numFmtId="0" xfId="0" applyAlignment="1" applyBorder="1" applyFont="1">
      <alignment readingOrder="0"/>
    </xf>
    <xf borderId="0" fillId="0" fontId="9" numFmtId="37" xfId="0" applyAlignment="1" applyFont="1" applyNumberFormat="1">
      <alignment vertical="bottom"/>
    </xf>
    <xf borderId="5" fillId="0" fontId="13" numFmtId="37" xfId="0" applyAlignment="1" applyBorder="1" applyFont="1" applyNumberFormat="1">
      <alignment horizontal="left" readingOrder="0"/>
    </xf>
    <xf borderId="0" fillId="0" fontId="9" numFmtId="2" xfId="0" applyAlignment="1" applyFont="1" applyNumberFormat="1">
      <alignment horizontal="left" readingOrder="0"/>
    </xf>
    <xf borderId="0" fillId="0" fontId="9" numFmtId="3" xfId="0" applyAlignment="1" applyFont="1" applyNumberFormat="1">
      <alignment vertical="bottom"/>
    </xf>
    <xf borderId="9" fillId="0" fontId="13" numFmtId="37" xfId="0" applyAlignment="1" applyBorder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0" numFmtId="0" xfId="0" applyAlignment="1" applyFont="1">
      <alignment horizontal="left"/>
    </xf>
    <xf borderId="0" fillId="0" fontId="0" numFmtId="3" xfId="0" applyFont="1" applyNumberFormat="1"/>
    <xf borderId="0" fillId="0" fontId="12" numFmtId="0" xfId="0" applyAlignment="1" applyFont="1">
      <alignment horizontal="left"/>
    </xf>
    <xf borderId="0" fillId="0" fontId="17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9" numFmtId="3" xfId="0" applyFont="1" applyNumberFormat="1"/>
    <xf borderId="0" fillId="0" fontId="9" numFmtId="0" xfId="0" applyFont="1"/>
    <xf borderId="0" fillId="0" fontId="3" numFmtId="37" xfId="0" applyFont="1" applyNumberFormat="1"/>
    <xf borderId="5" fillId="0" fontId="13" numFmtId="37" xfId="0" applyAlignment="1" applyBorder="1" applyFont="1" applyNumberFormat="1">
      <alignment horizontal="left" readingOrder="0" vertical="bottom"/>
    </xf>
    <xf borderId="9" fillId="0" fontId="13" numFmtId="39" xfId="0" applyAlignment="1" applyBorder="1" applyFont="1" applyNumberFormat="1">
      <alignment horizontal="right" vertical="bottom"/>
    </xf>
    <xf borderId="0" fillId="0" fontId="12" numFmtId="0" xfId="0" applyAlignment="1" applyFont="1">
      <alignment horizontal="left" readingOrder="0" vertical="bottom"/>
    </xf>
    <xf borderId="0" fillId="0" fontId="9" numFmtId="165" xfId="0" applyFont="1" applyNumberFormat="1"/>
    <xf borderId="0" fillId="0" fontId="9" numFmtId="4" xfId="0" applyFont="1" applyNumberFormat="1"/>
    <xf borderId="9" fillId="0" fontId="13" numFmtId="39" xfId="0" applyAlignment="1" applyBorder="1" applyFont="1" applyNumberFormat="1">
      <alignment vertical="bottom"/>
    </xf>
    <xf borderId="0" fillId="0" fontId="12" numFmtId="37" xfId="0" applyAlignment="1" applyFont="1" applyNumberFormat="1">
      <alignment horizontal="left" readingOrder="0"/>
    </xf>
    <xf borderId="9" fillId="0" fontId="13" numFmtId="39" xfId="0" applyBorder="1" applyFont="1" applyNumberFormat="1"/>
    <xf borderId="0" fillId="0" fontId="12" numFmtId="0" xfId="0" applyAlignment="1" applyFont="1">
      <alignment horizontal="left" vertical="bottom"/>
    </xf>
    <xf borderId="0" fillId="0" fontId="13" numFmtId="37" xfId="0" applyFont="1" applyNumberFormat="1"/>
    <xf borderId="5" fillId="0" fontId="3" numFmtId="0" xfId="0" applyAlignment="1" applyBorder="1" applyFont="1">
      <alignment horizontal="left" readingOrder="0"/>
    </xf>
    <xf borderId="9" fillId="0" fontId="13" numFmtId="9" xfId="0" applyAlignment="1" applyBorder="1" applyFont="1" applyNumberFormat="1">
      <alignment horizontal="right" vertical="bottom"/>
    </xf>
    <xf borderId="0" fillId="0" fontId="5" numFmtId="0" xfId="0" applyAlignment="1" applyFont="1">
      <alignment horizontal="left" readingOrder="0"/>
    </xf>
    <xf borderId="0" fillId="0" fontId="1" numFmtId="9" xfId="0" applyAlignment="1" applyFont="1" applyNumberFormat="1">
      <alignment horizontal="right" vertical="bottom"/>
    </xf>
    <xf borderId="0" fillId="0" fontId="18" numFmtId="0" xfId="0" applyAlignment="1" applyFont="1">
      <alignment horizontal="center" readingOrder="0"/>
    </xf>
    <xf borderId="0" fillId="0" fontId="8" numFmtId="0" xfId="0" applyAlignment="1" applyFont="1">
      <alignment horizontal="left"/>
    </xf>
    <xf borderId="0" fillId="0" fontId="0" numFmtId="4" xfId="0" applyFont="1" applyNumberFormat="1"/>
    <xf borderId="0" fillId="0" fontId="13" numFmtId="37" xfId="0" applyAlignment="1" applyFont="1" applyNumberFormat="1">
      <alignment horizontal="left"/>
    </xf>
    <xf borderId="0" fillId="0" fontId="13" numFmtId="37" xfId="0" applyAlignment="1" applyFont="1" applyNumberFormat="1">
      <alignment horizontal="center"/>
    </xf>
    <xf borderId="0" fillId="0" fontId="16" numFmtId="3" xfId="0" applyFont="1" applyNumberFormat="1"/>
    <xf borderId="0" fillId="0" fontId="13" numFmtId="166" xfId="0" applyAlignment="1" applyFont="1" applyNumberFormat="1">
      <alignment horizontal="center"/>
    </xf>
    <xf borderId="0" fillId="0" fontId="13" numFmtId="0" xfId="0" applyAlignment="1" applyFont="1">
      <alignment horizontal="left"/>
    </xf>
    <xf borderId="0" fillId="0" fontId="13" numFmtId="0" xfId="0" applyAlignment="1" applyFont="1">
      <alignment horizontal="center"/>
    </xf>
    <xf borderId="0" fillId="0" fontId="13" numFmtId="37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left" readingOrder="0"/>
    </xf>
    <xf borderId="0" fillId="0" fontId="8" numFmtId="37" xfId="0" applyAlignment="1" applyFont="1" applyNumberFormat="1">
      <alignment horizontal="left"/>
    </xf>
    <xf borderId="0" fillId="0" fontId="13" numFmtId="37" xfId="0" applyAlignment="1" applyFont="1" applyNumberFormat="1">
      <alignment horizontal="center" readingOrder="0"/>
    </xf>
    <xf borderId="0" fillId="0" fontId="13" numFmtId="2" xfId="0" applyAlignment="1" applyFont="1" applyNumberFormat="1">
      <alignment horizontal="left" readingOrder="0"/>
    </xf>
    <xf borderId="0" fillId="0" fontId="13" numFmtId="2" xfId="0" applyAlignment="1" applyFont="1" applyNumberFormat="1">
      <alignment horizontal="center"/>
    </xf>
    <xf borderId="0" fillId="0" fontId="13" numFmtId="2" xfId="0" applyAlignment="1" applyFont="1" applyNumberFormat="1">
      <alignment horizontal="center" readingOrder="0"/>
    </xf>
    <xf borderId="0" fillId="0" fontId="13" numFmtId="3" xfId="0" applyAlignment="1" applyFont="1" applyNumberFormat="1">
      <alignment horizontal="center"/>
    </xf>
    <xf borderId="0" fillId="0" fontId="13" numFmtId="0" xfId="0" applyAlignment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20" numFmtId="0" xfId="0" applyAlignment="1" applyFont="1">
      <alignment horizontal="left"/>
    </xf>
    <xf borderId="0" fillId="0" fontId="21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22" numFmtId="0" xfId="0" applyAlignment="1" applyFont="1">
      <alignment horizontal="left" readingOrder="0" vertical="bottom"/>
    </xf>
    <xf borderId="0" fillId="0" fontId="13" numFmtId="37" xfId="0" applyAlignment="1" applyFont="1" applyNumberFormat="1">
      <alignment horizontal="center" vertical="bottom"/>
    </xf>
    <xf borderId="0" fillId="0" fontId="20" numFmtId="37" xfId="0" applyAlignment="1" applyFont="1" applyNumberFormat="1">
      <alignment horizontal="left" readingOrder="0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horizontal="left" vertical="bottom"/>
    </xf>
    <xf borderId="0" fillId="0" fontId="13" numFmtId="2" xfId="0" applyAlignment="1" applyFont="1" applyNumberFormat="1">
      <alignment horizontal="center" vertical="bottom"/>
    </xf>
    <xf borderId="0" fillId="0" fontId="25" numFmtId="0" xfId="0" applyAlignment="1" applyFont="1">
      <alignment horizontal="left" vertical="bottom"/>
    </xf>
    <xf borderId="0" fillId="0" fontId="13" numFmtId="2" xfId="0" applyAlignment="1" applyFont="1" applyNumberFormat="1">
      <alignment horizontal="center" readingOrder="0" vertical="bottom"/>
    </xf>
    <xf borderId="0" fillId="0" fontId="25" numFmtId="0" xfId="0" applyAlignment="1" applyFont="1">
      <alignment horizontal="left" readingOrder="0"/>
    </xf>
    <xf borderId="0" fillId="0" fontId="26" numFmtId="0" xfId="0" applyAlignment="1" applyFont="1">
      <alignment horizontal="left" readingOrder="0"/>
    </xf>
    <xf borderId="0" fillId="0" fontId="11" numFmtId="2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9" fillId="0" fontId="0" numFmtId="37" xfId="0" applyAlignment="1" applyBorder="1" applyFont="1" applyNumberFormat="1">
      <alignment horizontal="right" vertical="bottom"/>
    </xf>
    <xf borderId="9" fillId="0" fontId="0" numFmtId="37" xfId="0" applyAlignment="1" applyBorder="1" applyFont="1" applyNumberFormat="1">
      <alignment horizontal="right" readingOrder="0" shrinkToFit="0" vertical="bottom" wrapText="0"/>
    </xf>
    <xf borderId="9" fillId="0" fontId="13" numFmtId="3" xfId="0" applyAlignment="1" applyBorder="1" applyFont="1" applyNumberFormat="1">
      <alignment readingOrder="0"/>
    </xf>
    <xf borderId="9" fillId="0" fontId="1" numFmtId="37" xfId="0" applyAlignment="1" applyBorder="1" applyFont="1" applyNumberFormat="1">
      <alignment horizontal="right" readingOrder="0" shrinkToFit="0" vertical="bottom" wrapText="0"/>
    </xf>
    <xf borderId="9" fillId="0" fontId="13" numFmtId="37" xfId="0" applyAlignment="1" applyBorder="1" applyFont="1" applyNumberFormat="1">
      <alignment vertical="bottom"/>
    </xf>
    <xf borderId="0" fillId="0" fontId="3" numFmtId="37" xfId="0" applyAlignment="1" applyFont="1" applyNumberFormat="1">
      <alignment horizontal="center" readingOrder="0" shrinkToFit="0" vertical="bottom" wrapText="0"/>
    </xf>
    <xf borderId="0" fillId="0" fontId="13" numFmtId="3" xfId="0" applyAlignment="1" applyFont="1" applyNumberFormat="1">
      <alignment horizontal="center" readingOrder="0"/>
    </xf>
    <xf borderId="0" fillId="0" fontId="13" numFmtId="3" xfId="0" applyAlignment="1" applyFont="1" applyNumberFormat="1">
      <alignment horizontal="center" vertical="bottom"/>
    </xf>
    <xf borderId="9" fillId="0" fontId="27" numFmtId="37" xfId="0" applyAlignment="1" applyBorder="1" applyFont="1" applyNumberFormat="1">
      <alignment horizontal="center" readingOrder="0" vertical="bottom"/>
    </xf>
    <xf borderId="9" fillId="0" fontId="27" numFmtId="37" xfId="0" applyAlignment="1" applyBorder="1" applyFont="1" applyNumberFormat="1">
      <alignment horizontal="center" vertical="bottom"/>
    </xf>
    <xf borderId="9" fillId="0" fontId="13" numFmtId="37" xfId="0" applyAlignment="1" applyBorder="1" applyFont="1" applyNumberFormat="1">
      <alignment horizontal="center"/>
    </xf>
    <xf borderId="9" fillId="0" fontId="27" numFmtId="37" xfId="0" applyAlignment="1" applyBorder="1" applyFont="1" applyNumberFormat="1">
      <alignment horizontal="center" readingOrder="0" shrinkToFit="0" vertical="bottom" wrapText="0"/>
    </xf>
    <xf borderId="9" fillId="0" fontId="13" numFmtId="3" xfId="0" applyAlignment="1" applyBorder="1" applyFont="1" applyNumberFormat="1">
      <alignment horizontal="center" readingOrder="0"/>
    </xf>
    <xf borderId="9" fillId="0" fontId="13" numFmtId="37" xfId="0" applyAlignment="1" applyBorder="1" applyFont="1" applyNumberFormat="1">
      <alignment horizontal="center" readingOrder="0"/>
    </xf>
    <xf borderId="9" fillId="0" fontId="28" numFmtId="37" xfId="0" applyAlignment="1" applyBorder="1" applyFont="1" applyNumberFormat="1">
      <alignment horizontal="center" readingOrder="0" shrinkToFit="0" vertical="bottom" wrapText="0"/>
    </xf>
    <xf borderId="9" fillId="0" fontId="13" numFmtId="37" xfId="0" applyAlignment="1" applyBorder="1" applyFont="1" applyNumberFormat="1">
      <alignment horizontal="center" vertical="bottom"/>
    </xf>
    <xf borderId="9" fillId="0" fontId="13" numFmtId="39" xfId="0" applyAlignment="1" applyBorder="1" applyFont="1" applyNumberFormat="1">
      <alignment horizontal="center"/>
    </xf>
    <xf borderId="9" fillId="0" fontId="13" numFmtId="0" xfId="0" applyAlignment="1" applyBorder="1" applyFont="1">
      <alignment horizontal="center" readingOrder="0"/>
    </xf>
    <xf borderId="9" fillId="0" fontId="13" numFmtId="9" xfId="0" applyAlignment="1" applyBorder="1" applyFont="1" applyNumberFormat="1">
      <alignment horizontal="center" vertical="bottom"/>
    </xf>
    <xf borderId="0" fillId="0" fontId="19" numFmtId="0" xfId="0" applyAlignment="1" applyFont="1">
      <alignment horizontal="left" readingOrder="0"/>
    </xf>
    <xf borderId="0" fillId="0" fontId="28" numFmtId="9" xfId="0" applyAlignment="1" applyFont="1" applyNumberFormat="1">
      <alignment horizontal="center" vertical="bottom"/>
    </xf>
    <xf borderId="0" fillId="0" fontId="13" numFmtId="167" xfId="0" applyAlignment="1" applyFont="1" applyNumberFormat="1">
      <alignment horizontal="center" readingOrder="0"/>
    </xf>
    <xf borderId="0" fillId="0" fontId="19" numFmtId="0" xfId="0" applyAlignment="1" applyFont="1">
      <alignment horizontal="left"/>
    </xf>
    <xf borderId="0" fillId="0" fontId="29" numFmtId="0" xfId="0" applyAlignment="1" applyFont="1">
      <alignment horizontal="left" readingOrder="0"/>
    </xf>
    <xf borderId="0" fillId="0" fontId="29" numFmtId="0" xfId="0" applyAlignment="1" applyFont="1">
      <alignment horizontal="left"/>
    </xf>
    <xf borderId="0" fillId="0" fontId="30" numFmtId="0" xfId="0" applyAlignment="1" applyFont="1">
      <alignment horizontal="left"/>
    </xf>
    <xf borderId="0" fillId="0" fontId="29" numFmtId="0" xfId="0" applyAlignment="1" applyFont="1">
      <alignment horizontal="left" readingOrder="0" vertical="bottom"/>
    </xf>
    <xf borderId="0" fillId="0" fontId="31" numFmtId="0" xfId="0" applyAlignment="1" applyFont="1">
      <alignment horizontal="lef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4.43"/>
    <col customWidth="1" min="17" max="17" width="8.71"/>
    <col customWidth="1" min="18" max="18" width="24.43"/>
    <col customWidth="1" min="19" max="19" width="9.86"/>
    <col customWidth="1" min="20" max="26" width="8.71"/>
  </cols>
  <sheetData>
    <row r="1" ht="12.0" customHeight="1">
      <c r="A1" s="3" t="s">
        <v>0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14" t="s">
        <v>1</v>
      </c>
      <c r="B2" s="16"/>
      <c r="C2" s="17"/>
      <c r="D2" s="41" t="s">
        <v>18</v>
      </c>
      <c r="E2" s="41" t="s">
        <v>20</v>
      </c>
      <c r="F2" s="41" t="s">
        <v>21</v>
      </c>
      <c r="G2" s="41" t="s">
        <v>22</v>
      </c>
      <c r="H2" s="41" t="s">
        <v>23</v>
      </c>
      <c r="I2" s="41" t="s">
        <v>24</v>
      </c>
      <c r="J2" s="41" t="s">
        <v>25</v>
      </c>
      <c r="K2" s="41" t="s">
        <v>26</v>
      </c>
      <c r="L2" s="41" t="s">
        <v>27</v>
      </c>
      <c r="M2" s="41" t="s">
        <v>28</v>
      </c>
      <c r="N2" s="41" t="s">
        <v>29</v>
      </c>
      <c r="O2" s="41" t="s">
        <v>30</v>
      </c>
      <c r="P2" s="44" t="s">
        <v>31</v>
      </c>
      <c r="Q2" s="4"/>
      <c r="X2" s="4"/>
      <c r="Y2" s="4"/>
      <c r="Z2" s="4"/>
    </row>
    <row r="3" ht="12.0" customHeight="1">
      <c r="A3" s="47" t="s">
        <v>7</v>
      </c>
      <c r="B3" s="16"/>
      <c r="C3" s="17"/>
      <c r="D3" s="49">
        <v>0.0</v>
      </c>
      <c r="E3" s="49">
        <v>0.0</v>
      </c>
      <c r="F3" s="49">
        <v>0.0</v>
      </c>
      <c r="G3" s="49">
        <v>0.0</v>
      </c>
      <c r="H3" s="49">
        <v>0.0</v>
      </c>
      <c r="I3" s="49">
        <v>0.0</v>
      </c>
      <c r="J3" s="49">
        <v>1.0</v>
      </c>
      <c r="K3" s="49">
        <v>0.0</v>
      </c>
      <c r="L3" s="49">
        <v>1.0</v>
      </c>
      <c r="M3" s="49">
        <v>0.0</v>
      </c>
      <c r="N3" s="49">
        <v>0.0</v>
      </c>
      <c r="O3" s="49">
        <v>0.0</v>
      </c>
      <c r="P3" s="51">
        <v>2.0</v>
      </c>
      <c r="Q3" s="4"/>
      <c r="S3" s="53"/>
      <c r="T3" s="53"/>
      <c r="U3" s="53"/>
      <c r="V3" s="53"/>
      <c r="W3" s="53"/>
      <c r="X3" s="4"/>
      <c r="Y3" s="4"/>
      <c r="Z3" s="4"/>
    </row>
    <row r="4" ht="12.0" customHeight="1">
      <c r="A4" s="47" t="s">
        <v>8</v>
      </c>
      <c r="B4" s="16"/>
      <c r="C4" s="17"/>
      <c r="D4" s="49">
        <v>2000.0</v>
      </c>
      <c r="E4" s="49">
        <v>2000.0</v>
      </c>
      <c r="F4" s="49">
        <v>2000.0</v>
      </c>
      <c r="G4" s="49">
        <v>2000.0</v>
      </c>
      <c r="H4" s="49">
        <v>2000.0</v>
      </c>
      <c r="I4" s="49">
        <v>2000.0</v>
      </c>
      <c r="J4" s="49">
        <v>2000.0</v>
      </c>
      <c r="K4" s="49">
        <v>2000.0</v>
      </c>
      <c r="L4" s="49">
        <v>2000.0</v>
      </c>
      <c r="M4" s="49">
        <v>2000.0</v>
      </c>
      <c r="N4" s="49">
        <v>2000.0</v>
      </c>
      <c r="O4" s="49">
        <v>2000.0</v>
      </c>
      <c r="P4" s="57">
        <v>2000.0</v>
      </c>
      <c r="Q4" s="4"/>
      <c r="R4" s="53"/>
      <c r="X4" s="4"/>
      <c r="Y4" s="4"/>
      <c r="Z4" s="4"/>
    </row>
    <row r="5" ht="12.0" customHeight="1">
      <c r="A5" s="59" t="s">
        <v>9</v>
      </c>
      <c r="B5" s="16"/>
      <c r="C5" s="17"/>
      <c r="D5" s="62">
        <f>SUM(P25,P26,P27)/P3</f>
        <v>11125</v>
      </c>
      <c r="E5" s="62">
        <f t="shared" ref="E5:P5" si="1">SUM(D5,0)</f>
        <v>11125</v>
      </c>
      <c r="F5" s="62">
        <f t="shared" si="1"/>
        <v>11125</v>
      </c>
      <c r="G5" s="62">
        <f t="shared" si="1"/>
        <v>11125</v>
      </c>
      <c r="H5" s="62">
        <f t="shared" si="1"/>
        <v>11125</v>
      </c>
      <c r="I5" s="62">
        <f t="shared" si="1"/>
        <v>11125</v>
      </c>
      <c r="J5" s="62">
        <f t="shared" si="1"/>
        <v>11125</v>
      </c>
      <c r="K5" s="62">
        <f t="shared" si="1"/>
        <v>11125</v>
      </c>
      <c r="L5" s="62">
        <f t="shared" si="1"/>
        <v>11125</v>
      </c>
      <c r="M5" s="62">
        <f t="shared" si="1"/>
        <v>11125</v>
      </c>
      <c r="N5" s="62">
        <f t="shared" si="1"/>
        <v>11125</v>
      </c>
      <c r="O5" s="62">
        <f t="shared" si="1"/>
        <v>11125</v>
      </c>
      <c r="P5" s="62">
        <f t="shared" si="1"/>
        <v>11125</v>
      </c>
      <c r="Q5" s="4"/>
      <c r="R5" s="64"/>
      <c r="S5" s="65"/>
      <c r="T5" s="65"/>
      <c r="U5" s="65"/>
      <c r="V5" s="65"/>
      <c r="W5" s="65"/>
      <c r="X5" s="4"/>
      <c r="Y5" s="4"/>
      <c r="Z5" s="4"/>
    </row>
    <row r="6" ht="12.0" customHeight="1">
      <c r="A6" s="59" t="s">
        <v>11</v>
      </c>
      <c r="B6" s="16"/>
      <c r="C6" s="17"/>
      <c r="D6" s="49">
        <f>P30/P3</f>
        <v>1700</v>
      </c>
      <c r="E6" s="49">
        <f t="shared" ref="E6:P6" si="2">D6+0</f>
        <v>1700</v>
      </c>
      <c r="F6" s="49">
        <f t="shared" si="2"/>
        <v>1700</v>
      </c>
      <c r="G6" s="49">
        <f t="shared" si="2"/>
        <v>1700</v>
      </c>
      <c r="H6" s="49">
        <f t="shared" si="2"/>
        <v>1700</v>
      </c>
      <c r="I6" s="49">
        <f t="shared" si="2"/>
        <v>1700</v>
      </c>
      <c r="J6" s="49">
        <f t="shared" si="2"/>
        <v>1700</v>
      </c>
      <c r="K6" s="49">
        <f t="shared" si="2"/>
        <v>1700</v>
      </c>
      <c r="L6" s="49">
        <f t="shared" si="2"/>
        <v>1700</v>
      </c>
      <c r="M6" s="49">
        <f t="shared" si="2"/>
        <v>1700</v>
      </c>
      <c r="N6" s="49">
        <f t="shared" si="2"/>
        <v>1700</v>
      </c>
      <c r="O6" s="49">
        <f t="shared" si="2"/>
        <v>1700</v>
      </c>
      <c r="P6" s="49">
        <f t="shared" si="2"/>
        <v>1700</v>
      </c>
      <c r="Q6" s="71"/>
      <c r="R6" s="64"/>
      <c r="S6" s="65"/>
      <c r="T6" s="65"/>
      <c r="U6" s="65"/>
      <c r="V6" s="65"/>
      <c r="W6" s="65"/>
      <c r="X6" s="4"/>
      <c r="Y6" s="4"/>
      <c r="Z6" s="4"/>
    </row>
    <row r="7" ht="12.0" customHeight="1">
      <c r="A7" s="72" t="s">
        <v>12</v>
      </c>
      <c r="B7" s="16"/>
      <c r="C7" s="17"/>
      <c r="D7" s="73">
        <v>0.0</v>
      </c>
      <c r="E7" s="73">
        <v>0.0</v>
      </c>
      <c r="F7" s="73">
        <v>0.0</v>
      </c>
      <c r="G7" s="73">
        <v>0.0</v>
      </c>
      <c r="H7" s="73">
        <v>0.0</v>
      </c>
      <c r="I7" s="73">
        <v>0.0</v>
      </c>
      <c r="J7" s="73">
        <v>500.0</v>
      </c>
      <c r="K7" s="73">
        <v>750.0</v>
      </c>
      <c r="L7" s="73">
        <v>1000.0</v>
      </c>
      <c r="M7" s="73">
        <v>1000.0</v>
      </c>
      <c r="N7" s="73">
        <v>1200.0</v>
      </c>
      <c r="O7" s="73">
        <v>1300.0</v>
      </c>
      <c r="P7" s="77">
        <f>SUM(D7:O7)</f>
        <v>5750</v>
      </c>
      <c r="Q7" s="4"/>
      <c r="R7" s="64"/>
      <c r="S7" s="65"/>
      <c r="T7" s="65"/>
      <c r="U7" s="65"/>
      <c r="V7" s="65"/>
      <c r="W7" s="65"/>
      <c r="X7" s="4"/>
      <c r="Y7" s="4"/>
      <c r="Z7" s="4"/>
    </row>
    <row r="8" ht="12.0" customHeight="1">
      <c r="A8" s="47" t="s">
        <v>13</v>
      </c>
      <c r="B8" s="16"/>
      <c r="C8" s="17"/>
      <c r="D8" s="79">
        <v>0.01</v>
      </c>
      <c r="E8" s="79">
        <v>0.01</v>
      </c>
      <c r="F8" s="79">
        <v>0.01</v>
      </c>
      <c r="G8" s="79">
        <v>0.01</v>
      </c>
      <c r="H8" s="79">
        <v>0.01</v>
      </c>
      <c r="I8" s="79">
        <v>0.01</v>
      </c>
      <c r="J8" s="79">
        <v>0.01</v>
      </c>
      <c r="K8" s="79">
        <v>0.01</v>
      </c>
      <c r="L8" s="79">
        <v>0.01</v>
      </c>
      <c r="M8" s="79">
        <v>0.01</v>
      </c>
      <c r="N8" s="79">
        <v>0.01</v>
      </c>
      <c r="O8" s="79">
        <v>0.01</v>
      </c>
      <c r="P8" s="79">
        <v>0.01</v>
      </c>
      <c r="Q8" s="4"/>
      <c r="R8" s="64"/>
      <c r="S8" s="65"/>
      <c r="T8" s="65"/>
      <c r="U8" s="65"/>
      <c r="V8" s="65"/>
      <c r="W8" s="65"/>
      <c r="X8" s="4"/>
      <c r="Y8" s="4"/>
      <c r="Z8" s="4"/>
    </row>
    <row r="9" ht="12.0" customHeight="1">
      <c r="A9" s="59" t="s">
        <v>14</v>
      </c>
      <c r="B9" s="16"/>
      <c r="C9" s="17"/>
      <c r="D9" s="49">
        <v>0.0</v>
      </c>
      <c r="E9" s="49">
        <v>0.0</v>
      </c>
      <c r="F9" s="49">
        <v>0.0</v>
      </c>
      <c r="G9" s="49">
        <v>0.0</v>
      </c>
      <c r="H9" s="49">
        <v>0.0</v>
      </c>
      <c r="I9" s="49">
        <v>0.0</v>
      </c>
      <c r="J9" s="49">
        <f t="shared" ref="J9:O9" si="3">J3*J4</f>
        <v>2000</v>
      </c>
      <c r="K9" s="49">
        <f t="shared" si="3"/>
        <v>0</v>
      </c>
      <c r="L9" s="49">
        <f t="shared" si="3"/>
        <v>2000</v>
      </c>
      <c r="M9" s="49">
        <f t="shared" si="3"/>
        <v>0</v>
      </c>
      <c r="N9" s="49">
        <f t="shared" si="3"/>
        <v>0</v>
      </c>
      <c r="O9" s="49">
        <f t="shared" si="3"/>
        <v>0</v>
      </c>
      <c r="P9" s="49">
        <f>SUM(D9:O9)</f>
        <v>4000</v>
      </c>
      <c r="Q9" s="4"/>
      <c r="R9" s="53"/>
      <c r="S9" s="65"/>
      <c r="T9" s="65"/>
      <c r="U9" s="65"/>
      <c r="V9" s="65"/>
      <c r="W9" s="65"/>
      <c r="X9" s="4"/>
      <c r="Y9" s="4"/>
      <c r="Z9" s="4"/>
    </row>
    <row r="10" ht="12.0" customHeight="1">
      <c r="A10" s="47" t="s">
        <v>15</v>
      </c>
      <c r="B10" s="16"/>
      <c r="C10" s="17"/>
      <c r="D10" s="62">
        <v>5.0</v>
      </c>
      <c r="E10" s="62">
        <v>5.0</v>
      </c>
      <c r="F10" s="49">
        <v>5.0</v>
      </c>
      <c r="G10" s="49">
        <v>5.0</v>
      </c>
      <c r="H10" s="49">
        <v>5.0</v>
      </c>
      <c r="I10" s="49">
        <v>5.0</v>
      </c>
      <c r="J10" s="62">
        <v>5.0</v>
      </c>
      <c r="K10" s="62">
        <v>5.0</v>
      </c>
      <c r="L10" s="62">
        <v>5.0</v>
      </c>
      <c r="M10" s="62">
        <v>5.0</v>
      </c>
      <c r="N10" s="62">
        <v>5.0</v>
      </c>
      <c r="O10" s="62">
        <v>5.0</v>
      </c>
      <c r="P10" s="57">
        <v>5.0</v>
      </c>
      <c r="Q10" s="4"/>
      <c r="R10" s="53"/>
      <c r="S10" s="81"/>
      <c r="T10" s="65"/>
      <c r="U10" s="65"/>
      <c r="V10" s="65"/>
      <c r="W10" s="65"/>
      <c r="X10" s="4"/>
      <c r="Y10" s="4"/>
      <c r="Z10" s="4"/>
    </row>
    <row r="11" ht="12.0" customHeight="1">
      <c r="A11" s="82" t="s">
        <v>16</v>
      </c>
      <c r="B11" s="16"/>
      <c r="C11" s="17"/>
      <c r="D11" s="83">
        <v>0.36</v>
      </c>
      <c r="E11" s="83">
        <v>0.36</v>
      </c>
      <c r="F11" s="83">
        <v>0.36</v>
      </c>
      <c r="G11" s="83">
        <v>0.36</v>
      </c>
      <c r="H11" s="83">
        <v>0.36</v>
      </c>
      <c r="I11" s="83">
        <v>0.36</v>
      </c>
      <c r="J11" s="83">
        <v>0.36</v>
      </c>
      <c r="K11" s="83">
        <v>0.36</v>
      </c>
      <c r="L11" s="83">
        <v>0.36</v>
      </c>
      <c r="M11" s="83">
        <v>0.36</v>
      </c>
      <c r="N11" s="83">
        <v>0.36</v>
      </c>
      <c r="O11" s="83">
        <v>0.36</v>
      </c>
      <c r="P11" s="83">
        <v>0.36</v>
      </c>
      <c r="Q11" s="4"/>
      <c r="R11" s="64"/>
      <c r="X11" s="4"/>
      <c r="Y11" s="4"/>
      <c r="Z11" s="4"/>
    </row>
    <row r="12" ht="12.0" customHeight="1">
      <c r="A12" s="84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Q12" s="4"/>
      <c r="R12" s="53"/>
      <c r="T12" s="65"/>
      <c r="U12" s="65"/>
      <c r="V12" s="65"/>
      <c r="W12" s="65"/>
      <c r="X12" s="4"/>
      <c r="Y12" s="4"/>
      <c r="Z12" s="4"/>
    </row>
    <row r="13" ht="12.0" customHeight="1">
      <c r="A13" s="86" t="s">
        <v>63</v>
      </c>
      <c r="Q13" s="4"/>
      <c r="R13" s="64"/>
      <c r="T13" s="65"/>
      <c r="U13" s="65"/>
      <c r="V13" s="65"/>
      <c r="W13" s="65"/>
      <c r="X13" s="4"/>
      <c r="Y13" s="4"/>
      <c r="Z13" s="4"/>
    </row>
    <row r="14" ht="12.0" customHeight="1">
      <c r="A14" s="87"/>
      <c r="D14" s="41" t="s">
        <v>18</v>
      </c>
      <c r="E14" s="41" t="s">
        <v>20</v>
      </c>
      <c r="F14" s="41" t="s">
        <v>21</v>
      </c>
      <c r="G14" s="41" t="s">
        <v>22</v>
      </c>
      <c r="H14" s="41" t="s">
        <v>23</v>
      </c>
      <c r="I14" s="41" t="s">
        <v>24</v>
      </c>
      <c r="J14" s="41" t="s">
        <v>25</v>
      </c>
      <c r="K14" s="41" t="s">
        <v>26</v>
      </c>
      <c r="L14" s="41" t="s">
        <v>27</v>
      </c>
      <c r="M14" s="41" t="s">
        <v>28</v>
      </c>
      <c r="N14" s="41" t="s">
        <v>29</v>
      </c>
      <c r="O14" s="41" t="s">
        <v>30</v>
      </c>
      <c r="P14" s="44" t="s">
        <v>31</v>
      </c>
      <c r="Q14" s="4"/>
      <c r="R14" s="64"/>
      <c r="S14" s="88"/>
      <c r="T14" s="65"/>
      <c r="U14" s="65"/>
      <c r="V14" s="65"/>
      <c r="W14" s="65"/>
      <c r="X14" s="4"/>
      <c r="Y14" s="4"/>
      <c r="Z14" s="4"/>
    </row>
    <row r="15" ht="12.0" customHeight="1">
      <c r="A15" s="89" t="s">
        <v>7</v>
      </c>
      <c r="D15" s="90">
        <v>0.0</v>
      </c>
      <c r="E15" s="90">
        <v>0.0</v>
      </c>
      <c r="F15" s="90">
        <v>0.0</v>
      </c>
      <c r="G15" s="90">
        <v>0.0</v>
      </c>
      <c r="H15" s="90">
        <v>0.0</v>
      </c>
      <c r="I15" s="90">
        <v>0.0</v>
      </c>
      <c r="J15" s="90">
        <v>1.0</v>
      </c>
      <c r="K15" s="90">
        <v>0.0</v>
      </c>
      <c r="L15" s="90">
        <v>1.0</v>
      </c>
      <c r="M15" s="90">
        <v>0.0</v>
      </c>
      <c r="N15" s="90">
        <v>0.0</v>
      </c>
      <c r="O15" s="90">
        <v>0.0</v>
      </c>
      <c r="P15" s="90">
        <f>SUM(D15:O15)</f>
        <v>2</v>
      </c>
      <c r="Q15" s="4"/>
      <c r="R15" s="53"/>
      <c r="S15" s="91"/>
      <c r="T15" s="91"/>
      <c r="U15" s="91"/>
      <c r="V15" s="91"/>
      <c r="W15" s="91"/>
      <c r="X15" s="4"/>
      <c r="Y15" s="4"/>
      <c r="Z15" s="4"/>
    </row>
    <row r="16" ht="12.0" customHeight="1">
      <c r="A16" s="89" t="s">
        <v>8</v>
      </c>
      <c r="D16" s="90">
        <v>2000.0</v>
      </c>
      <c r="E16" s="90">
        <v>2000.0</v>
      </c>
      <c r="F16" s="90">
        <v>2000.0</v>
      </c>
      <c r="G16" s="90">
        <v>2000.0</v>
      </c>
      <c r="H16" s="90">
        <v>2000.0</v>
      </c>
      <c r="I16" s="90">
        <v>2000.0</v>
      </c>
      <c r="J16" s="90">
        <v>2000.0</v>
      </c>
      <c r="K16" s="90">
        <v>2000.0</v>
      </c>
      <c r="L16" s="90">
        <v>2000.0</v>
      </c>
      <c r="M16" s="90">
        <v>2000.0</v>
      </c>
      <c r="N16" s="90">
        <v>2000.0</v>
      </c>
      <c r="O16" s="90">
        <v>2000.0</v>
      </c>
      <c r="P16" s="9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93" t="s">
        <v>19</v>
      </c>
      <c r="D17" s="94">
        <v>0.0</v>
      </c>
      <c r="E17" s="94">
        <v>0.0</v>
      </c>
      <c r="F17" s="94">
        <v>0.0</v>
      </c>
      <c r="G17" s="94">
        <v>0.0</v>
      </c>
      <c r="H17" s="94">
        <v>0.0</v>
      </c>
      <c r="I17" s="94">
        <v>0.0</v>
      </c>
      <c r="J17" s="94">
        <v>2000.0</v>
      </c>
      <c r="K17" s="94">
        <v>0.0</v>
      </c>
      <c r="L17" s="94">
        <v>2000.0</v>
      </c>
      <c r="M17" s="94">
        <v>0.0</v>
      </c>
      <c r="N17" s="94">
        <v>0.0</v>
      </c>
      <c r="O17" s="94">
        <v>0.0</v>
      </c>
      <c r="P17" s="94">
        <v>4000.0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95" t="s">
        <v>32</v>
      </c>
      <c r="D18" s="90">
        <f t="shared" ref="D18:I18" si="4">(D8*D9)</f>
        <v>0</v>
      </c>
      <c r="E18" s="90">
        <f t="shared" si="4"/>
        <v>0</v>
      </c>
      <c r="F18" s="90">
        <f t="shared" si="4"/>
        <v>0</v>
      </c>
      <c r="G18" s="90">
        <f t="shared" si="4"/>
        <v>0</v>
      </c>
      <c r="H18" s="90">
        <f t="shared" si="4"/>
        <v>0</v>
      </c>
      <c r="I18" s="90">
        <f t="shared" si="4"/>
        <v>0</v>
      </c>
      <c r="J18" s="90">
        <f t="shared" ref="J18:O18" si="5">(J8*J7)</f>
        <v>5</v>
      </c>
      <c r="K18" s="90">
        <f t="shared" si="5"/>
        <v>7.5</v>
      </c>
      <c r="L18" s="90">
        <f t="shared" si="5"/>
        <v>10</v>
      </c>
      <c r="M18" s="90">
        <f t="shared" si="5"/>
        <v>10</v>
      </c>
      <c r="N18" s="90">
        <f t="shared" si="5"/>
        <v>12</v>
      </c>
      <c r="O18" s="90">
        <f t="shared" si="5"/>
        <v>13</v>
      </c>
      <c r="P18" s="90">
        <f>(sum(D18:O18))</f>
        <v>57.5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96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98" t="s">
        <v>33</v>
      </c>
      <c r="D20" s="90">
        <f t="shared" ref="D20:O20" si="6">(D17+D18)</f>
        <v>0</v>
      </c>
      <c r="E20" s="90">
        <f t="shared" si="6"/>
        <v>0</v>
      </c>
      <c r="F20" s="90">
        <f t="shared" si="6"/>
        <v>0</v>
      </c>
      <c r="G20" s="90">
        <f t="shared" si="6"/>
        <v>0</v>
      </c>
      <c r="H20" s="90">
        <f t="shared" si="6"/>
        <v>0</v>
      </c>
      <c r="I20" s="90">
        <f t="shared" si="6"/>
        <v>0</v>
      </c>
      <c r="J20" s="90">
        <f t="shared" si="6"/>
        <v>2005</v>
      </c>
      <c r="K20" s="90">
        <f t="shared" si="6"/>
        <v>7.5</v>
      </c>
      <c r="L20" s="90">
        <f t="shared" si="6"/>
        <v>2010</v>
      </c>
      <c r="M20" s="90">
        <f t="shared" si="6"/>
        <v>10</v>
      </c>
      <c r="N20" s="90">
        <f t="shared" si="6"/>
        <v>12</v>
      </c>
      <c r="O20" s="90">
        <f t="shared" si="6"/>
        <v>13</v>
      </c>
      <c r="P20" s="90">
        <f>SUM(D20:O20)</f>
        <v>4057.5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96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99" t="s">
        <v>34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89" t="s">
        <v>35</v>
      </c>
      <c r="D23" s="90">
        <f t="shared" ref="D23:P23" si="7">SUM(D28,D35,D38,D36,D37,D39)</f>
        <v>0</v>
      </c>
      <c r="E23" s="90">
        <f t="shared" si="7"/>
        <v>0</v>
      </c>
      <c r="F23" s="90">
        <f t="shared" si="7"/>
        <v>2525</v>
      </c>
      <c r="G23" s="90">
        <f t="shared" si="7"/>
        <v>2525</v>
      </c>
      <c r="H23" s="90">
        <f t="shared" si="7"/>
        <v>2525</v>
      </c>
      <c r="I23" s="90">
        <f t="shared" si="7"/>
        <v>2525</v>
      </c>
      <c r="J23" s="90">
        <f t="shared" si="7"/>
        <v>2525</v>
      </c>
      <c r="K23" s="90">
        <f t="shared" si="7"/>
        <v>2525</v>
      </c>
      <c r="L23" s="90">
        <f t="shared" si="7"/>
        <v>2525</v>
      </c>
      <c r="M23" s="90">
        <f t="shared" si="7"/>
        <v>2525</v>
      </c>
      <c r="N23" s="90">
        <f t="shared" si="7"/>
        <v>2525</v>
      </c>
      <c r="O23" s="90">
        <f t="shared" si="7"/>
        <v>2525</v>
      </c>
      <c r="P23" s="90">
        <f t="shared" si="7"/>
        <v>25250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95" t="s">
        <v>36</v>
      </c>
      <c r="D24" s="90">
        <v>10000.0</v>
      </c>
      <c r="E24" s="90">
        <v>10000.0</v>
      </c>
      <c r="F24" s="100">
        <v>0.0</v>
      </c>
      <c r="G24" s="100">
        <v>0.0</v>
      </c>
      <c r="H24" s="100">
        <v>0.0</v>
      </c>
      <c r="I24" s="100">
        <v>0.0</v>
      </c>
      <c r="J24" s="100">
        <v>0.0</v>
      </c>
      <c r="K24" s="100">
        <v>0.0</v>
      </c>
      <c r="L24" s="100">
        <v>0.0</v>
      </c>
      <c r="M24" s="100">
        <v>0.0</v>
      </c>
      <c r="N24" s="100">
        <v>0.0</v>
      </c>
      <c r="O24" s="100">
        <v>0.0</v>
      </c>
      <c r="P24" s="100">
        <f t="shared" ref="P24:P27" si="8">SUM(D24:O24)</f>
        <v>20000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89" t="s">
        <v>37</v>
      </c>
      <c r="D25" s="90">
        <v>5000.0</v>
      </c>
      <c r="E25" s="90">
        <v>2000.0</v>
      </c>
      <c r="F25" s="90">
        <v>3000.0</v>
      </c>
      <c r="G25" s="90">
        <v>1000.0</v>
      </c>
      <c r="H25" s="90">
        <v>1000.0</v>
      </c>
      <c r="I25" s="90">
        <v>1000.0</v>
      </c>
      <c r="J25" s="90">
        <v>1000.0</v>
      </c>
      <c r="K25" s="90">
        <v>1000.0</v>
      </c>
      <c r="L25" s="90">
        <v>1000.0</v>
      </c>
      <c r="M25" s="90">
        <v>1000.0</v>
      </c>
      <c r="N25" s="90">
        <v>1000.0</v>
      </c>
      <c r="O25" s="90">
        <v>1000.0</v>
      </c>
      <c r="P25" s="90">
        <f t="shared" si="8"/>
        <v>19000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101" t="s">
        <v>38</v>
      </c>
      <c r="D26" s="102">
        <f t="shared" ref="D26:O26" si="9">500*D15</f>
        <v>0</v>
      </c>
      <c r="E26" s="102">
        <f t="shared" si="9"/>
        <v>0</v>
      </c>
      <c r="F26" s="102">
        <f t="shared" si="9"/>
        <v>0</v>
      </c>
      <c r="G26" s="102">
        <f t="shared" si="9"/>
        <v>0</v>
      </c>
      <c r="H26" s="102">
        <f t="shared" si="9"/>
        <v>0</v>
      </c>
      <c r="I26" s="102">
        <f t="shared" si="9"/>
        <v>0</v>
      </c>
      <c r="J26" s="102">
        <f t="shared" si="9"/>
        <v>500</v>
      </c>
      <c r="K26" s="102">
        <f t="shared" si="9"/>
        <v>0</v>
      </c>
      <c r="L26" s="102">
        <f t="shared" si="9"/>
        <v>500</v>
      </c>
      <c r="M26" s="102">
        <f t="shared" si="9"/>
        <v>0</v>
      </c>
      <c r="N26" s="102">
        <f t="shared" si="9"/>
        <v>0</v>
      </c>
      <c r="O26" s="102">
        <f t="shared" si="9"/>
        <v>0</v>
      </c>
      <c r="P26" s="102">
        <f t="shared" si="8"/>
        <v>1000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101" t="s">
        <v>39</v>
      </c>
      <c r="D27" s="103">
        <v>0.0</v>
      </c>
      <c r="E27" s="103">
        <v>0.0</v>
      </c>
      <c r="F27" s="103">
        <v>0.0</v>
      </c>
      <c r="G27" s="103">
        <v>0.0</v>
      </c>
      <c r="H27" s="103">
        <v>0.0</v>
      </c>
      <c r="I27" s="103">
        <v>0.0</v>
      </c>
      <c r="J27" s="103">
        <v>250.0</v>
      </c>
      <c r="K27" s="103">
        <v>250.0</v>
      </c>
      <c r="L27" s="103">
        <v>250.0</v>
      </c>
      <c r="M27" s="103">
        <v>500.0</v>
      </c>
      <c r="N27" s="103">
        <v>500.0</v>
      </c>
      <c r="O27" s="103">
        <v>500.0</v>
      </c>
      <c r="P27" s="102">
        <f t="shared" si="8"/>
        <v>2250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89" t="s">
        <v>40</v>
      </c>
      <c r="D28" s="90">
        <v>0.0</v>
      </c>
      <c r="E28" s="90">
        <v>0.0</v>
      </c>
      <c r="F28" s="90">
        <v>0.0</v>
      </c>
      <c r="G28" s="90">
        <v>0.0</v>
      </c>
      <c r="H28" s="90">
        <v>0.0</v>
      </c>
      <c r="I28" s="90">
        <v>0.0</v>
      </c>
      <c r="J28" s="90">
        <v>0.0</v>
      </c>
      <c r="K28" s="90">
        <v>0.0</v>
      </c>
      <c r="L28" s="90">
        <v>0.0</v>
      </c>
      <c r="M28" s="90">
        <v>0.0</v>
      </c>
      <c r="N28" s="90">
        <v>0.0</v>
      </c>
      <c r="O28" s="90">
        <v>0.0</v>
      </c>
      <c r="P28" s="90">
        <v>0.0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93" t="s">
        <v>41</v>
      </c>
      <c r="D29" s="104">
        <v>5000.0</v>
      </c>
      <c r="E29" s="104">
        <v>5000.0</v>
      </c>
      <c r="F29" s="104">
        <v>2000.0</v>
      </c>
      <c r="G29" s="104">
        <v>1000.0</v>
      </c>
      <c r="H29" s="105">
        <v>500.0</v>
      </c>
      <c r="I29" s="105">
        <v>500.0</v>
      </c>
      <c r="J29" s="105">
        <v>500.0</v>
      </c>
      <c r="K29" s="105">
        <v>500.0</v>
      </c>
      <c r="L29" s="105">
        <v>500.0</v>
      </c>
      <c r="M29" s="105">
        <v>500.0</v>
      </c>
      <c r="N29" s="105">
        <v>500.0</v>
      </c>
      <c r="O29" s="105">
        <v>500.0</v>
      </c>
      <c r="P29" s="104">
        <f>sum(D29:O29)</f>
        <v>17000</v>
      </c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106" t="s">
        <v>42</v>
      </c>
      <c r="D30" s="104">
        <v>100.0</v>
      </c>
      <c r="E30" s="104">
        <v>200.0</v>
      </c>
      <c r="F30" s="104">
        <v>400.0</v>
      </c>
      <c r="G30" s="104">
        <v>300.0</v>
      </c>
      <c r="H30" s="104">
        <v>300.0</v>
      </c>
      <c r="I30" s="104">
        <v>300.0</v>
      </c>
      <c r="J30" s="104">
        <v>300.0</v>
      </c>
      <c r="K30" s="104">
        <v>300.0</v>
      </c>
      <c r="L30" s="104">
        <v>300.0</v>
      </c>
      <c r="M30" s="104">
        <v>300.0</v>
      </c>
      <c r="N30" s="104">
        <v>300.0</v>
      </c>
      <c r="O30" s="104">
        <v>300.0</v>
      </c>
      <c r="P30" s="104">
        <f>SUM(D30:O30)</f>
        <v>3400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96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107" t="s">
        <v>43</v>
      </c>
      <c r="D32" s="104">
        <f t="shared" ref="D32:P32" si="10">SUM(D23:D30)</f>
        <v>20100</v>
      </c>
      <c r="E32" s="104">
        <f t="shared" si="10"/>
        <v>17200</v>
      </c>
      <c r="F32" s="104">
        <f t="shared" si="10"/>
        <v>7925</v>
      </c>
      <c r="G32" s="104">
        <f t="shared" si="10"/>
        <v>4825</v>
      </c>
      <c r="H32" s="104">
        <f t="shared" si="10"/>
        <v>4325</v>
      </c>
      <c r="I32" s="104">
        <f t="shared" si="10"/>
        <v>4325</v>
      </c>
      <c r="J32" s="104">
        <f t="shared" si="10"/>
        <v>5075</v>
      </c>
      <c r="K32" s="104">
        <f t="shared" si="10"/>
        <v>4575</v>
      </c>
      <c r="L32" s="104">
        <f t="shared" si="10"/>
        <v>5075</v>
      </c>
      <c r="M32" s="104">
        <f t="shared" si="10"/>
        <v>4825</v>
      </c>
      <c r="N32" s="104">
        <f t="shared" si="10"/>
        <v>4825</v>
      </c>
      <c r="O32" s="104">
        <f t="shared" si="10"/>
        <v>4825</v>
      </c>
      <c r="P32" s="104">
        <f t="shared" si="10"/>
        <v>87900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108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87" t="s">
        <v>44</v>
      </c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89" t="s">
        <v>45</v>
      </c>
      <c r="D35" s="90">
        <v>0.0</v>
      </c>
      <c r="E35" s="90">
        <v>0.0</v>
      </c>
      <c r="F35" s="90">
        <v>2000.0</v>
      </c>
      <c r="G35" s="90">
        <v>2000.0</v>
      </c>
      <c r="H35" s="90">
        <v>2000.0</v>
      </c>
      <c r="I35" s="90">
        <v>2000.0</v>
      </c>
      <c r="J35" s="90">
        <v>2000.0</v>
      </c>
      <c r="K35" s="90">
        <v>2000.0</v>
      </c>
      <c r="L35" s="90">
        <v>2000.0</v>
      </c>
      <c r="M35" s="90">
        <v>2000.0</v>
      </c>
      <c r="N35" s="90">
        <v>2000.0</v>
      </c>
      <c r="O35" s="90">
        <v>2000.0</v>
      </c>
      <c r="P35" s="90">
        <f t="shared" ref="P35:P39" si="11">SUM(D35:O35)</f>
        <v>20000</v>
      </c>
      <c r="Q35" s="109" t="s">
        <v>64</v>
      </c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89" t="s">
        <v>46</v>
      </c>
      <c r="D36" s="90">
        <v>0.0</v>
      </c>
      <c r="E36" s="90">
        <v>0.0</v>
      </c>
      <c r="F36" s="90">
        <v>150.0</v>
      </c>
      <c r="G36" s="90">
        <v>150.0</v>
      </c>
      <c r="H36" s="90">
        <v>150.0</v>
      </c>
      <c r="I36" s="90">
        <v>150.0</v>
      </c>
      <c r="J36" s="90">
        <v>150.0</v>
      </c>
      <c r="K36" s="90">
        <v>150.0</v>
      </c>
      <c r="L36" s="90">
        <v>150.0</v>
      </c>
      <c r="M36" s="90">
        <v>150.0</v>
      </c>
      <c r="N36" s="90">
        <v>150.0</v>
      </c>
      <c r="O36" s="90">
        <v>150.0</v>
      </c>
      <c r="P36" s="90">
        <f t="shared" si="11"/>
        <v>1500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89" t="s">
        <v>47</v>
      </c>
      <c r="D37" s="90">
        <v>0.0</v>
      </c>
      <c r="E37" s="90">
        <v>0.0</v>
      </c>
      <c r="F37" s="90">
        <v>75.0</v>
      </c>
      <c r="G37" s="90">
        <v>75.0</v>
      </c>
      <c r="H37" s="90">
        <v>75.0</v>
      </c>
      <c r="I37" s="90">
        <v>75.0</v>
      </c>
      <c r="J37" s="90">
        <v>75.0</v>
      </c>
      <c r="K37" s="90">
        <v>75.0</v>
      </c>
      <c r="L37" s="90">
        <v>75.0</v>
      </c>
      <c r="M37" s="90">
        <v>75.0</v>
      </c>
      <c r="N37" s="90">
        <v>75.0</v>
      </c>
      <c r="O37" s="90">
        <v>75.0</v>
      </c>
      <c r="P37" s="90">
        <f t="shared" si="11"/>
        <v>750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89" t="s">
        <v>48</v>
      </c>
      <c r="D38" s="90">
        <v>0.0</v>
      </c>
      <c r="E38" s="90">
        <v>0.0</v>
      </c>
      <c r="F38" s="90">
        <v>200.0</v>
      </c>
      <c r="G38" s="90">
        <v>200.0</v>
      </c>
      <c r="H38" s="90">
        <v>200.0</v>
      </c>
      <c r="I38" s="90">
        <v>200.0</v>
      </c>
      <c r="J38" s="90">
        <v>200.0</v>
      </c>
      <c r="K38" s="90">
        <v>200.0</v>
      </c>
      <c r="L38" s="90">
        <v>200.0</v>
      </c>
      <c r="M38" s="90">
        <v>200.0</v>
      </c>
      <c r="N38" s="90">
        <v>200.0</v>
      </c>
      <c r="O38" s="90">
        <v>200.0</v>
      </c>
      <c r="P38" s="90">
        <f t="shared" si="11"/>
        <v>2000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89" t="s">
        <v>49</v>
      </c>
      <c r="D39" s="90">
        <v>0.0</v>
      </c>
      <c r="E39" s="90">
        <v>0.0</v>
      </c>
      <c r="F39" s="90">
        <v>100.0</v>
      </c>
      <c r="G39" s="90">
        <v>100.0</v>
      </c>
      <c r="H39" s="90">
        <v>100.0</v>
      </c>
      <c r="I39" s="90">
        <v>100.0</v>
      </c>
      <c r="J39" s="90">
        <v>100.0</v>
      </c>
      <c r="K39" s="90">
        <v>100.0</v>
      </c>
      <c r="L39" s="90">
        <v>100.0</v>
      </c>
      <c r="M39" s="90">
        <v>100.0</v>
      </c>
      <c r="N39" s="90">
        <v>100.0</v>
      </c>
      <c r="O39" s="90">
        <v>100.0</v>
      </c>
      <c r="P39" s="90">
        <f t="shared" si="11"/>
        <v>1000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96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110" t="s">
        <v>50</v>
      </c>
      <c r="D41" s="111">
        <f t="shared" ref="D41:P41" si="12">SUM(D35:D39)</f>
        <v>0</v>
      </c>
      <c r="E41" s="111">
        <f t="shared" si="12"/>
        <v>0</v>
      </c>
      <c r="F41" s="111">
        <f t="shared" si="12"/>
        <v>2525</v>
      </c>
      <c r="G41" s="111">
        <f t="shared" si="12"/>
        <v>2525</v>
      </c>
      <c r="H41" s="111">
        <f t="shared" si="12"/>
        <v>2525</v>
      </c>
      <c r="I41" s="111">
        <f t="shared" si="12"/>
        <v>2525</v>
      </c>
      <c r="J41" s="111">
        <f t="shared" si="12"/>
        <v>2525</v>
      </c>
      <c r="K41" s="111">
        <f t="shared" si="12"/>
        <v>2525</v>
      </c>
      <c r="L41" s="111">
        <f t="shared" si="12"/>
        <v>2525</v>
      </c>
      <c r="M41" s="111">
        <f t="shared" si="12"/>
        <v>2525</v>
      </c>
      <c r="N41" s="111">
        <f t="shared" si="12"/>
        <v>2525</v>
      </c>
      <c r="O41" s="111">
        <f t="shared" si="12"/>
        <v>2525</v>
      </c>
      <c r="P41" s="111">
        <f t="shared" si="12"/>
        <v>25250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98" t="s">
        <v>51</v>
      </c>
      <c r="D42" s="90">
        <f t="shared" ref="D42:P42" si="13">D20-D32-D41</f>
        <v>-20100</v>
      </c>
      <c r="E42" s="90">
        <f t="shared" si="13"/>
        <v>-17200</v>
      </c>
      <c r="F42" s="90">
        <f t="shared" si="13"/>
        <v>-10450</v>
      </c>
      <c r="G42" s="90">
        <f t="shared" si="13"/>
        <v>-7350</v>
      </c>
      <c r="H42" s="90">
        <f t="shared" si="13"/>
        <v>-6850</v>
      </c>
      <c r="I42" s="90">
        <f t="shared" si="13"/>
        <v>-6850</v>
      </c>
      <c r="J42" s="90">
        <f t="shared" si="13"/>
        <v>-5595</v>
      </c>
      <c r="K42" s="90">
        <f t="shared" si="13"/>
        <v>-7092.5</v>
      </c>
      <c r="L42" s="90">
        <f t="shared" si="13"/>
        <v>-5590</v>
      </c>
      <c r="M42" s="90">
        <f t="shared" si="13"/>
        <v>-7340</v>
      </c>
      <c r="N42" s="90">
        <f t="shared" si="13"/>
        <v>-7338</v>
      </c>
      <c r="O42" s="90">
        <f t="shared" si="13"/>
        <v>-7337</v>
      </c>
      <c r="P42" s="90">
        <f t="shared" si="13"/>
        <v>-109092.5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96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89" t="s">
        <v>52</v>
      </c>
      <c r="D44" s="90">
        <v>0.0</v>
      </c>
      <c r="E44" s="100">
        <v>0.0</v>
      </c>
      <c r="F44" s="90">
        <v>2000.0</v>
      </c>
      <c r="G44" s="90">
        <v>2000.0</v>
      </c>
      <c r="H44" s="100">
        <v>0.0</v>
      </c>
      <c r="I44" s="100">
        <v>3000.0</v>
      </c>
      <c r="J44" s="90">
        <v>3000.0</v>
      </c>
      <c r="K44" s="100">
        <v>0.0</v>
      </c>
      <c r="L44" s="100">
        <v>4000.0</v>
      </c>
      <c r="M44" s="90">
        <v>0.0</v>
      </c>
      <c r="N44" s="100">
        <v>3000.0</v>
      </c>
      <c r="O44" s="100">
        <v>0.0</v>
      </c>
      <c r="P44" s="90">
        <f t="shared" ref="P44:P46" si="14">SUM(D44:O44)</f>
        <v>17000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106" t="s">
        <v>53</v>
      </c>
      <c r="D45" s="104">
        <v>1000.0</v>
      </c>
      <c r="E45" s="104">
        <v>1000.0</v>
      </c>
      <c r="F45" s="104">
        <v>1000.0</v>
      </c>
      <c r="G45" s="104">
        <v>1000.0</v>
      </c>
      <c r="H45" s="104">
        <v>1000.0</v>
      </c>
      <c r="I45" s="104">
        <v>1000.0</v>
      </c>
      <c r="J45" s="104">
        <v>1000.0</v>
      </c>
      <c r="K45" s="104">
        <v>1000.0</v>
      </c>
      <c r="L45" s="104">
        <v>1000.0</v>
      </c>
      <c r="M45" s="104">
        <v>1000.0</v>
      </c>
      <c r="N45" s="104">
        <v>1000.0</v>
      </c>
      <c r="O45" s="104">
        <v>1000.0</v>
      </c>
      <c r="P45" s="90">
        <f t="shared" si="14"/>
        <v>12000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93" t="s">
        <v>54</v>
      </c>
      <c r="D46" s="104">
        <v>2000.0</v>
      </c>
      <c r="E46" s="104">
        <v>2000.0</v>
      </c>
      <c r="F46" s="104">
        <v>2000.0</v>
      </c>
      <c r="G46" s="104">
        <v>2000.0</v>
      </c>
      <c r="H46" s="104">
        <v>2000.0</v>
      </c>
      <c r="I46" s="104">
        <v>2000.0</v>
      </c>
      <c r="J46" s="104">
        <v>2000.0</v>
      </c>
      <c r="K46" s="104">
        <v>2000.0</v>
      </c>
      <c r="L46" s="104">
        <v>2000.0</v>
      </c>
      <c r="M46" s="104">
        <v>2000.0</v>
      </c>
      <c r="N46" s="104">
        <v>2000.0</v>
      </c>
      <c r="O46" s="104">
        <v>2000.0</v>
      </c>
      <c r="P46" s="90">
        <f t="shared" si="14"/>
        <v>24000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96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112" t="s">
        <v>55</v>
      </c>
      <c r="D48" s="90">
        <f t="shared" ref="D48:P48" si="15">SUM(D44:D46)</f>
        <v>3000</v>
      </c>
      <c r="E48" s="90">
        <f t="shared" si="15"/>
        <v>3000</v>
      </c>
      <c r="F48" s="90">
        <f t="shared" si="15"/>
        <v>5000</v>
      </c>
      <c r="G48" s="90">
        <f t="shared" si="15"/>
        <v>5000</v>
      </c>
      <c r="H48" s="90">
        <f t="shared" si="15"/>
        <v>3000</v>
      </c>
      <c r="I48" s="90">
        <f t="shared" si="15"/>
        <v>6000</v>
      </c>
      <c r="J48" s="90">
        <f t="shared" si="15"/>
        <v>6000</v>
      </c>
      <c r="K48" s="90">
        <f t="shared" si="15"/>
        <v>3000</v>
      </c>
      <c r="L48" s="90">
        <f t="shared" si="15"/>
        <v>7000</v>
      </c>
      <c r="M48" s="90">
        <f t="shared" si="15"/>
        <v>3000</v>
      </c>
      <c r="N48" s="90">
        <f t="shared" si="15"/>
        <v>6000</v>
      </c>
      <c r="O48" s="90">
        <f t="shared" si="15"/>
        <v>3000</v>
      </c>
      <c r="P48" s="90">
        <f t="shared" si="15"/>
        <v>53000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107" t="s">
        <v>56</v>
      </c>
      <c r="D49" s="90">
        <f t="shared" ref="D49:P49" si="16">SUM(D41,D48)</f>
        <v>3000</v>
      </c>
      <c r="E49" s="90">
        <f t="shared" si="16"/>
        <v>3000</v>
      </c>
      <c r="F49" s="90">
        <f t="shared" si="16"/>
        <v>7525</v>
      </c>
      <c r="G49" s="90">
        <f t="shared" si="16"/>
        <v>7525</v>
      </c>
      <c r="H49" s="90">
        <f t="shared" si="16"/>
        <v>5525</v>
      </c>
      <c r="I49" s="90">
        <f t="shared" si="16"/>
        <v>8525</v>
      </c>
      <c r="J49" s="90">
        <f t="shared" si="16"/>
        <v>8525</v>
      </c>
      <c r="K49" s="90">
        <f t="shared" si="16"/>
        <v>5525</v>
      </c>
      <c r="L49" s="90">
        <f t="shared" si="16"/>
        <v>9525</v>
      </c>
      <c r="M49" s="90">
        <f t="shared" si="16"/>
        <v>5525</v>
      </c>
      <c r="N49" s="90">
        <f t="shared" si="16"/>
        <v>8525</v>
      </c>
      <c r="O49" s="90">
        <f t="shared" si="16"/>
        <v>5525</v>
      </c>
      <c r="P49" s="90">
        <f t="shared" si="16"/>
        <v>78250</v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96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113" t="s">
        <v>57</v>
      </c>
      <c r="D51" s="102">
        <f t="shared" ref="D51:P51" si="17">D42-D48</f>
        <v>-23100</v>
      </c>
      <c r="E51" s="102">
        <f t="shared" si="17"/>
        <v>-20200</v>
      </c>
      <c r="F51" s="102">
        <f t="shared" si="17"/>
        <v>-15450</v>
      </c>
      <c r="G51" s="102">
        <f t="shared" si="17"/>
        <v>-12350</v>
      </c>
      <c r="H51" s="102">
        <f t="shared" si="17"/>
        <v>-9850</v>
      </c>
      <c r="I51" s="102">
        <f t="shared" si="17"/>
        <v>-12850</v>
      </c>
      <c r="J51" s="102">
        <f t="shared" si="17"/>
        <v>-11595</v>
      </c>
      <c r="K51" s="102">
        <f t="shared" si="17"/>
        <v>-10092.5</v>
      </c>
      <c r="L51" s="102">
        <f t="shared" si="17"/>
        <v>-12590</v>
      </c>
      <c r="M51" s="102">
        <f t="shared" si="17"/>
        <v>-10340</v>
      </c>
      <c r="N51" s="102">
        <f t="shared" si="17"/>
        <v>-13338</v>
      </c>
      <c r="O51" s="102">
        <f t="shared" si="17"/>
        <v>-10337</v>
      </c>
      <c r="P51" s="102">
        <f t="shared" si="17"/>
        <v>-162092.5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96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114" t="s">
        <v>58</v>
      </c>
      <c r="D53" s="115">
        <f t="shared" ref="D53:P53" si="18">D51</f>
        <v>-23100</v>
      </c>
      <c r="E53" s="115">
        <f t="shared" si="18"/>
        <v>-20200</v>
      </c>
      <c r="F53" s="115">
        <f t="shared" si="18"/>
        <v>-15450</v>
      </c>
      <c r="G53" s="115">
        <f t="shared" si="18"/>
        <v>-12350</v>
      </c>
      <c r="H53" s="115">
        <f t="shared" si="18"/>
        <v>-9850</v>
      </c>
      <c r="I53" s="115">
        <f t="shared" si="18"/>
        <v>-12850</v>
      </c>
      <c r="J53" s="115">
        <f t="shared" si="18"/>
        <v>-11595</v>
      </c>
      <c r="K53" s="115">
        <f t="shared" si="18"/>
        <v>-10092.5</v>
      </c>
      <c r="L53" s="115">
        <f t="shared" si="18"/>
        <v>-12590</v>
      </c>
      <c r="M53" s="115">
        <f t="shared" si="18"/>
        <v>-10340</v>
      </c>
      <c r="N53" s="115">
        <f t="shared" si="18"/>
        <v>-13338</v>
      </c>
      <c r="O53" s="115">
        <f t="shared" si="18"/>
        <v>-10337</v>
      </c>
      <c r="P53" s="115">
        <f t="shared" si="18"/>
        <v>-162092.5</v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116" t="s">
        <v>59</v>
      </c>
      <c r="D54" s="117">
        <v>-3000.0</v>
      </c>
      <c r="E54" s="115">
        <f t="shared" ref="E54:P54" si="19">D54+E53</f>
        <v>-23200</v>
      </c>
      <c r="F54" s="115">
        <f t="shared" si="19"/>
        <v>-38650</v>
      </c>
      <c r="G54" s="115">
        <f t="shared" si="19"/>
        <v>-51000</v>
      </c>
      <c r="H54" s="115">
        <f t="shared" si="19"/>
        <v>-60850</v>
      </c>
      <c r="I54" s="115">
        <f t="shared" si="19"/>
        <v>-73700</v>
      </c>
      <c r="J54" s="115">
        <f t="shared" si="19"/>
        <v>-85295</v>
      </c>
      <c r="K54" s="115">
        <f t="shared" si="19"/>
        <v>-95387.5</v>
      </c>
      <c r="L54" s="115">
        <f t="shared" si="19"/>
        <v>-107977.5</v>
      </c>
      <c r="M54" s="115">
        <f t="shared" si="19"/>
        <v>-118317.5</v>
      </c>
      <c r="N54" s="115">
        <f t="shared" si="19"/>
        <v>-131655.5</v>
      </c>
      <c r="O54" s="115">
        <f t="shared" si="19"/>
        <v>-141992.5</v>
      </c>
      <c r="P54" s="115">
        <f t="shared" si="19"/>
        <v>-304085</v>
      </c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118" t="s">
        <v>60</v>
      </c>
      <c r="D55" s="94">
        <f t="shared" ref="D55:P55" si="20">if(D54&lt;0,0,if(D54&gt;D53,(D11/100)*D53,D54*(D11/100)))</f>
        <v>0</v>
      </c>
      <c r="E55" s="94">
        <f t="shared" si="20"/>
        <v>0</v>
      </c>
      <c r="F55" s="94">
        <f t="shared" si="20"/>
        <v>0</v>
      </c>
      <c r="G55" s="94">
        <f t="shared" si="20"/>
        <v>0</v>
      </c>
      <c r="H55" s="94">
        <f t="shared" si="20"/>
        <v>0</v>
      </c>
      <c r="I55" s="94">
        <f t="shared" si="20"/>
        <v>0</v>
      </c>
      <c r="J55" s="94">
        <f t="shared" si="20"/>
        <v>0</v>
      </c>
      <c r="K55" s="94">
        <f t="shared" si="20"/>
        <v>0</v>
      </c>
      <c r="L55" s="94">
        <f t="shared" si="20"/>
        <v>0</v>
      </c>
      <c r="M55" s="94">
        <f t="shared" si="20"/>
        <v>0</v>
      </c>
      <c r="N55" s="94">
        <f t="shared" si="20"/>
        <v>0</v>
      </c>
      <c r="O55" s="94">
        <f t="shared" si="20"/>
        <v>0</v>
      </c>
      <c r="P55" s="94">
        <f t="shared" si="20"/>
        <v>0</v>
      </c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118" t="s">
        <v>61</v>
      </c>
      <c r="D56" s="94">
        <f t="shared" ref="D56:P56" si="21">D55</f>
        <v>0</v>
      </c>
      <c r="E56" s="94">
        <f t="shared" si="21"/>
        <v>0</v>
      </c>
      <c r="F56" s="94">
        <f t="shared" si="21"/>
        <v>0</v>
      </c>
      <c r="G56" s="94">
        <f t="shared" si="21"/>
        <v>0</v>
      </c>
      <c r="H56" s="94">
        <f t="shared" si="21"/>
        <v>0</v>
      </c>
      <c r="I56" s="94">
        <f t="shared" si="21"/>
        <v>0</v>
      </c>
      <c r="J56" s="94">
        <f t="shared" si="21"/>
        <v>0</v>
      </c>
      <c r="K56" s="94">
        <f t="shared" si="21"/>
        <v>0</v>
      </c>
      <c r="L56" s="94">
        <f t="shared" si="21"/>
        <v>0</v>
      </c>
      <c r="M56" s="94">
        <f t="shared" si="21"/>
        <v>0</v>
      </c>
      <c r="N56" s="94">
        <f t="shared" si="21"/>
        <v>0</v>
      </c>
      <c r="O56" s="94">
        <f t="shared" si="21"/>
        <v>0</v>
      </c>
      <c r="P56" s="94">
        <f t="shared" si="21"/>
        <v>0</v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96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119" t="s">
        <v>62</v>
      </c>
      <c r="D58" s="120">
        <f t="shared" ref="D58:P58" si="22">D53-D55</f>
        <v>-23100</v>
      </c>
      <c r="E58" s="120">
        <f t="shared" si="22"/>
        <v>-20200</v>
      </c>
      <c r="F58" s="120">
        <f t="shared" si="22"/>
        <v>-15450</v>
      </c>
      <c r="G58" s="120">
        <f t="shared" si="22"/>
        <v>-12350</v>
      </c>
      <c r="H58" s="120">
        <f t="shared" si="22"/>
        <v>-9850</v>
      </c>
      <c r="I58" s="120">
        <f t="shared" si="22"/>
        <v>-12850</v>
      </c>
      <c r="J58" s="120">
        <f t="shared" si="22"/>
        <v>-11595</v>
      </c>
      <c r="K58" s="120">
        <f t="shared" si="22"/>
        <v>-10092.5</v>
      </c>
      <c r="L58" s="120">
        <f t="shared" si="22"/>
        <v>-12590</v>
      </c>
      <c r="M58" s="120">
        <f t="shared" si="22"/>
        <v>-10340</v>
      </c>
      <c r="N58" s="120">
        <f t="shared" si="22"/>
        <v>-13338</v>
      </c>
      <c r="O58" s="120">
        <f t="shared" si="22"/>
        <v>-10337</v>
      </c>
      <c r="P58" s="120">
        <f t="shared" si="22"/>
        <v>-162092.5</v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121"/>
      <c r="B59" s="121"/>
      <c r="C59" s="12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96"/>
      <c r="B60" s="96"/>
      <c r="C60" s="96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96"/>
      <c r="B61" s="96"/>
      <c r="C61" s="96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3" t="s">
        <v>65</v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14" t="s">
        <v>1</v>
      </c>
      <c r="B63" s="16"/>
      <c r="C63" s="17"/>
      <c r="D63" s="41" t="s">
        <v>18</v>
      </c>
      <c r="E63" s="41" t="s">
        <v>20</v>
      </c>
      <c r="F63" s="41" t="s">
        <v>21</v>
      </c>
      <c r="G63" s="41" t="s">
        <v>22</v>
      </c>
      <c r="H63" s="41" t="s">
        <v>23</v>
      </c>
      <c r="I63" s="41" t="s">
        <v>24</v>
      </c>
      <c r="J63" s="41" t="s">
        <v>25</v>
      </c>
      <c r="K63" s="41" t="s">
        <v>26</v>
      </c>
      <c r="L63" s="41" t="s">
        <v>27</v>
      </c>
      <c r="M63" s="41" t="s">
        <v>28</v>
      </c>
      <c r="N63" s="41" t="s">
        <v>29</v>
      </c>
      <c r="O63" s="41" t="s">
        <v>30</v>
      </c>
      <c r="P63" s="44" t="s">
        <v>31</v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7" t="s">
        <v>7</v>
      </c>
      <c r="B64" s="16"/>
      <c r="C64" s="17"/>
      <c r="D64" s="122">
        <v>1.0</v>
      </c>
      <c r="E64" s="122">
        <v>1.0</v>
      </c>
      <c r="F64" s="122">
        <v>2.0</v>
      </c>
      <c r="G64" s="122">
        <v>3.0</v>
      </c>
      <c r="H64" s="122">
        <v>2.0</v>
      </c>
      <c r="I64" s="122">
        <v>1.0</v>
      </c>
      <c r="J64" s="122">
        <v>1.0</v>
      </c>
      <c r="K64" s="122">
        <v>1.0</v>
      </c>
      <c r="L64" s="122">
        <v>1.0</v>
      </c>
      <c r="M64" s="122">
        <v>1.0</v>
      </c>
      <c r="N64" s="122">
        <v>1.0</v>
      </c>
      <c r="O64" s="122">
        <v>2.0</v>
      </c>
      <c r="P64" s="49">
        <f>SUM(D64:O64)</f>
        <v>17</v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7" t="s">
        <v>8</v>
      </c>
      <c r="B65" s="16"/>
      <c r="C65" s="17"/>
      <c r="D65" s="123">
        <v>2000.0</v>
      </c>
      <c r="E65" s="123">
        <v>2000.0</v>
      </c>
      <c r="F65" s="123">
        <v>5000.0</v>
      </c>
      <c r="G65" s="123">
        <v>5000.0</v>
      </c>
      <c r="H65" s="123">
        <v>5000.0</v>
      </c>
      <c r="I65" s="123">
        <v>10000.0</v>
      </c>
      <c r="J65" s="123">
        <v>10000.0</v>
      </c>
      <c r="K65" s="123">
        <v>10000.0</v>
      </c>
      <c r="L65" s="123">
        <v>10000.0</v>
      </c>
      <c r="M65" s="123">
        <v>10000.0</v>
      </c>
      <c r="N65" s="123">
        <v>10000.0</v>
      </c>
      <c r="O65" s="123">
        <v>10000.0</v>
      </c>
      <c r="P65" s="124">
        <v>10000.0</v>
      </c>
      <c r="Q65" s="4"/>
      <c r="R65" s="4"/>
      <c r="S65" s="4"/>
      <c r="T65" s="109"/>
      <c r="U65" s="4"/>
      <c r="V65" s="4"/>
      <c r="W65" s="4"/>
      <c r="X65" s="4"/>
      <c r="Y65" s="4"/>
      <c r="Z65" s="4"/>
    </row>
    <row r="66" ht="12.0" customHeight="1">
      <c r="A66" s="59" t="s">
        <v>9</v>
      </c>
      <c r="B66" s="16"/>
      <c r="C66" s="17"/>
      <c r="D66" s="62">
        <f>SUM(P86,P87,P88)/P64</f>
        <v>3250</v>
      </c>
      <c r="E66" s="62">
        <f t="shared" ref="E66:P66" si="23">SUM(D66,0)</f>
        <v>3250</v>
      </c>
      <c r="F66" s="62">
        <f t="shared" si="23"/>
        <v>3250</v>
      </c>
      <c r="G66" s="62">
        <f t="shared" si="23"/>
        <v>3250</v>
      </c>
      <c r="H66" s="62">
        <f t="shared" si="23"/>
        <v>3250</v>
      </c>
      <c r="I66" s="62">
        <f t="shared" si="23"/>
        <v>3250</v>
      </c>
      <c r="J66" s="62">
        <f t="shared" si="23"/>
        <v>3250</v>
      </c>
      <c r="K66" s="62">
        <f t="shared" si="23"/>
        <v>3250</v>
      </c>
      <c r="L66" s="62">
        <f t="shared" si="23"/>
        <v>3250</v>
      </c>
      <c r="M66" s="62">
        <f t="shared" si="23"/>
        <v>3250</v>
      </c>
      <c r="N66" s="62">
        <f t="shared" si="23"/>
        <v>3250</v>
      </c>
      <c r="O66" s="62">
        <f t="shared" si="23"/>
        <v>3250</v>
      </c>
      <c r="P66" s="62">
        <f t="shared" si="23"/>
        <v>3250</v>
      </c>
      <c r="Q66" s="4"/>
      <c r="R66" s="4"/>
      <c r="S66" s="4"/>
      <c r="T66" s="109"/>
      <c r="U66" s="4"/>
      <c r="V66" s="4"/>
      <c r="W66" s="4"/>
      <c r="X66" s="4"/>
      <c r="Y66" s="4"/>
      <c r="Z66" s="4"/>
    </row>
    <row r="67" ht="12.0" customHeight="1">
      <c r="A67" s="59" t="s">
        <v>11</v>
      </c>
      <c r="B67" s="16"/>
      <c r="C67" s="17"/>
      <c r="D67" s="49">
        <f>P91/P64</f>
        <v>200</v>
      </c>
      <c r="E67" s="49">
        <f t="shared" ref="E67:P67" si="24">D67+0</f>
        <v>200</v>
      </c>
      <c r="F67" s="49">
        <f t="shared" si="24"/>
        <v>200</v>
      </c>
      <c r="G67" s="49">
        <f t="shared" si="24"/>
        <v>200</v>
      </c>
      <c r="H67" s="49">
        <f t="shared" si="24"/>
        <v>200</v>
      </c>
      <c r="I67" s="49">
        <f t="shared" si="24"/>
        <v>200</v>
      </c>
      <c r="J67" s="49">
        <f t="shared" si="24"/>
        <v>200</v>
      </c>
      <c r="K67" s="49">
        <f t="shared" si="24"/>
        <v>200</v>
      </c>
      <c r="L67" s="49">
        <f t="shared" si="24"/>
        <v>200</v>
      </c>
      <c r="M67" s="49">
        <f t="shared" si="24"/>
        <v>200</v>
      </c>
      <c r="N67" s="49">
        <f t="shared" si="24"/>
        <v>200</v>
      </c>
      <c r="O67" s="49">
        <f t="shared" si="24"/>
        <v>200</v>
      </c>
      <c r="P67" s="49">
        <f t="shared" si="24"/>
        <v>200</v>
      </c>
      <c r="Q67" s="4"/>
      <c r="R67" s="4"/>
      <c r="S67" s="4"/>
      <c r="T67" s="109"/>
      <c r="U67" s="4"/>
      <c r="V67" s="4"/>
      <c r="W67" s="4"/>
      <c r="X67" s="4"/>
      <c r="Y67" s="4"/>
      <c r="Z67" s="4"/>
    </row>
    <row r="68" ht="12.0" customHeight="1">
      <c r="A68" s="72" t="s">
        <v>12</v>
      </c>
      <c r="B68" s="16"/>
      <c r="C68" s="17"/>
      <c r="D68" s="125">
        <v>2000.0</v>
      </c>
      <c r="E68" s="125">
        <f t="shared" ref="E68:M68" si="25">D68*2</f>
        <v>4000</v>
      </c>
      <c r="F68" s="125">
        <f t="shared" si="25"/>
        <v>8000</v>
      </c>
      <c r="G68" s="125">
        <f t="shared" si="25"/>
        <v>16000</v>
      </c>
      <c r="H68" s="125">
        <f t="shared" si="25"/>
        <v>32000</v>
      </c>
      <c r="I68" s="125">
        <f t="shared" si="25"/>
        <v>64000</v>
      </c>
      <c r="J68" s="125">
        <f t="shared" si="25"/>
        <v>128000</v>
      </c>
      <c r="K68" s="125">
        <f t="shared" si="25"/>
        <v>256000</v>
      </c>
      <c r="L68" s="125">
        <f t="shared" si="25"/>
        <v>512000</v>
      </c>
      <c r="M68" s="125">
        <f t="shared" si="25"/>
        <v>1024000</v>
      </c>
      <c r="N68" s="125">
        <v>3000000.0</v>
      </c>
      <c r="O68" s="125">
        <f>4000000</f>
        <v>4000000</v>
      </c>
      <c r="P68" s="126">
        <f>SUM(D68:O68)</f>
        <v>9046000</v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7" t="s">
        <v>13</v>
      </c>
      <c r="B69" s="16"/>
      <c r="C69" s="17"/>
      <c r="D69" s="79">
        <v>0.01</v>
      </c>
      <c r="E69" s="79">
        <v>0.01</v>
      </c>
      <c r="F69" s="79">
        <v>0.01</v>
      </c>
      <c r="G69" s="79">
        <v>0.01</v>
      </c>
      <c r="H69" s="79">
        <v>0.01</v>
      </c>
      <c r="I69" s="79">
        <v>0.01</v>
      </c>
      <c r="J69" s="79">
        <v>0.01</v>
      </c>
      <c r="K69" s="79">
        <v>0.01</v>
      </c>
      <c r="L69" s="79">
        <v>0.01</v>
      </c>
      <c r="M69" s="79">
        <v>0.01</v>
      </c>
      <c r="N69" s="79">
        <v>0.01</v>
      </c>
      <c r="O69" s="79">
        <v>0.01</v>
      </c>
      <c r="P69" s="79">
        <v>0.01</v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59" t="s">
        <v>14</v>
      </c>
      <c r="B70" s="16"/>
      <c r="C70" s="17"/>
      <c r="D70" s="49">
        <f t="shared" ref="D70:P70" si="26">D69*D68</f>
        <v>20</v>
      </c>
      <c r="E70" s="49">
        <f t="shared" si="26"/>
        <v>40</v>
      </c>
      <c r="F70" s="49">
        <f t="shared" si="26"/>
        <v>80</v>
      </c>
      <c r="G70" s="49">
        <f t="shared" si="26"/>
        <v>160</v>
      </c>
      <c r="H70" s="49">
        <f t="shared" si="26"/>
        <v>320</v>
      </c>
      <c r="I70" s="49">
        <f t="shared" si="26"/>
        <v>640</v>
      </c>
      <c r="J70" s="49">
        <f t="shared" si="26"/>
        <v>1280</v>
      </c>
      <c r="K70" s="49">
        <f t="shared" si="26"/>
        <v>2560</v>
      </c>
      <c r="L70" s="49">
        <f t="shared" si="26"/>
        <v>5120</v>
      </c>
      <c r="M70" s="49">
        <f t="shared" si="26"/>
        <v>10240</v>
      </c>
      <c r="N70" s="49">
        <f t="shared" si="26"/>
        <v>30000</v>
      </c>
      <c r="O70" s="49">
        <f t="shared" si="26"/>
        <v>40000</v>
      </c>
      <c r="P70" s="49">
        <f t="shared" si="26"/>
        <v>90460</v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7" t="s">
        <v>15</v>
      </c>
      <c r="B71" s="16"/>
      <c r="C71" s="17"/>
      <c r="D71" s="62">
        <v>5.0</v>
      </c>
      <c r="E71" s="62">
        <v>5.0</v>
      </c>
      <c r="F71" s="62">
        <v>5.0</v>
      </c>
      <c r="G71" s="49">
        <v>5.0</v>
      </c>
      <c r="H71" s="49">
        <v>5.0</v>
      </c>
      <c r="I71" s="49">
        <v>5.0</v>
      </c>
      <c r="J71" s="62">
        <v>5.0</v>
      </c>
      <c r="K71" s="62">
        <v>5.0</v>
      </c>
      <c r="L71" s="62">
        <v>5.0</v>
      </c>
      <c r="M71" s="62">
        <v>5.0</v>
      </c>
      <c r="N71" s="62">
        <v>5.0</v>
      </c>
      <c r="O71" s="62">
        <v>5.0</v>
      </c>
      <c r="P71" s="57">
        <v>5.0</v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82" t="s">
        <v>16</v>
      </c>
      <c r="B72" s="16"/>
      <c r="C72" s="17"/>
      <c r="D72" s="83">
        <v>0.36</v>
      </c>
      <c r="E72" s="83">
        <v>0.36</v>
      </c>
      <c r="F72" s="83">
        <v>0.36</v>
      </c>
      <c r="G72" s="83">
        <v>0.36</v>
      </c>
      <c r="H72" s="83">
        <v>0.36</v>
      </c>
      <c r="I72" s="83">
        <v>0.36</v>
      </c>
      <c r="J72" s="83">
        <v>0.36</v>
      </c>
      <c r="K72" s="83">
        <v>0.36</v>
      </c>
      <c r="L72" s="83">
        <v>0.36</v>
      </c>
      <c r="M72" s="83">
        <v>0.36</v>
      </c>
      <c r="N72" s="83">
        <v>0.36</v>
      </c>
      <c r="O72" s="83">
        <v>0.36</v>
      </c>
      <c r="P72" s="83">
        <v>0.36</v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84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86" t="s">
        <v>63</v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87"/>
      <c r="D75" s="41" t="s">
        <v>18</v>
      </c>
      <c r="E75" s="41" t="s">
        <v>20</v>
      </c>
      <c r="F75" s="41" t="s">
        <v>21</v>
      </c>
      <c r="G75" s="41" t="s">
        <v>22</v>
      </c>
      <c r="H75" s="41" t="s">
        <v>23</v>
      </c>
      <c r="I75" s="41" t="s">
        <v>24</v>
      </c>
      <c r="J75" s="41" t="s">
        <v>25</v>
      </c>
      <c r="K75" s="41" t="s">
        <v>26</v>
      </c>
      <c r="L75" s="41" t="s">
        <v>27</v>
      </c>
      <c r="M75" s="41" t="s">
        <v>28</v>
      </c>
      <c r="N75" s="41" t="s">
        <v>29</v>
      </c>
      <c r="O75" s="41" t="s">
        <v>30</v>
      </c>
      <c r="P75" s="44" t="s">
        <v>31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89" t="s">
        <v>7</v>
      </c>
      <c r="D76" s="122">
        <v>1.0</v>
      </c>
      <c r="E76" s="122">
        <v>1.0</v>
      </c>
      <c r="F76" s="122">
        <v>2.0</v>
      </c>
      <c r="G76" s="122">
        <v>3.0</v>
      </c>
      <c r="H76" s="122">
        <v>2.0</v>
      </c>
      <c r="I76" s="122">
        <v>1.0</v>
      </c>
      <c r="J76" s="122">
        <v>1.0</v>
      </c>
      <c r="K76" s="122">
        <v>1.0</v>
      </c>
      <c r="L76" s="122">
        <v>1.0</v>
      </c>
      <c r="M76" s="122">
        <v>1.0</v>
      </c>
      <c r="N76" s="122">
        <v>1.0</v>
      </c>
      <c r="O76" s="122">
        <v>2.0</v>
      </c>
      <c r="P76" s="49">
        <f>SUM(D76:O76)</f>
        <v>17</v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89" t="s">
        <v>8</v>
      </c>
      <c r="D77" s="127">
        <v>2000.0</v>
      </c>
      <c r="E77" s="127">
        <v>2000.0</v>
      </c>
      <c r="F77" s="127">
        <v>5000.0</v>
      </c>
      <c r="G77" s="127">
        <v>5000.0</v>
      </c>
      <c r="H77" s="127">
        <v>5000.0</v>
      </c>
      <c r="I77" s="127">
        <v>10000.0</v>
      </c>
      <c r="J77" s="127">
        <v>10000.0</v>
      </c>
      <c r="K77" s="127">
        <v>10000.0</v>
      </c>
      <c r="L77" s="127">
        <v>10000.0</v>
      </c>
      <c r="M77" s="127">
        <v>10000.0</v>
      </c>
      <c r="N77" s="127">
        <v>10000.0</v>
      </c>
      <c r="O77" s="127">
        <v>10000.0</v>
      </c>
      <c r="P77" s="92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93" t="s">
        <v>19</v>
      </c>
      <c r="D78" s="94">
        <f t="shared" ref="D78:O78" si="27">D76*D77</f>
        <v>2000</v>
      </c>
      <c r="E78" s="94">
        <f t="shared" si="27"/>
        <v>2000</v>
      </c>
      <c r="F78" s="94">
        <f t="shared" si="27"/>
        <v>10000</v>
      </c>
      <c r="G78" s="94">
        <f t="shared" si="27"/>
        <v>15000</v>
      </c>
      <c r="H78" s="94">
        <f t="shared" si="27"/>
        <v>10000</v>
      </c>
      <c r="I78" s="94">
        <f t="shared" si="27"/>
        <v>10000</v>
      </c>
      <c r="J78" s="94">
        <f t="shared" si="27"/>
        <v>10000</v>
      </c>
      <c r="K78" s="94">
        <f t="shared" si="27"/>
        <v>10000</v>
      </c>
      <c r="L78" s="94">
        <f t="shared" si="27"/>
        <v>10000</v>
      </c>
      <c r="M78" s="94">
        <f t="shared" si="27"/>
        <v>10000</v>
      </c>
      <c r="N78" s="94">
        <f t="shared" si="27"/>
        <v>10000</v>
      </c>
      <c r="O78" s="94">
        <f t="shared" si="27"/>
        <v>20000</v>
      </c>
      <c r="P78" s="94">
        <f>sum(D78:O78)</f>
        <v>119000</v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95" t="s">
        <v>32</v>
      </c>
      <c r="D79" s="90">
        <f t="shared" ref="D79:O79" si="28">(D69*D68)</f>
        <v>20</v>
      </c>
      <c r="E79" s="90">
        <f t="shared" si="28"/>
        <v>40</v>
      </c>
      <c r="F79" s="90">
        <f t="shared" si="28"/>
        <v>80</v>
      </c>
      <c r="G79" s="90">
        <f t="shared" si="28"/>
        <v>160</v>
      </c>
      <c r="H79" s="90">
        <f t="shared" si="28"/>
        <v>320</v>
      </c>
      <c r="I79" s="90">
        <f t="shared" si="28"/>
        <v>640</v>
      </c>
      <c r="J79" s="90">
        <f t="shared" si="28"/>
        <v>1280</v>
      </c>
      <c r="K79" s="90">
        <f t="shared" si="28"/>
        <v>2560</v>
      </c>
      <c r="L79" s="90">
        <f t="shared" si="28"/>
        <v>5120</v>
      </c>
      <c r="M79" s="90">
        <f t="shared" si="28"/>
        <v>10240</v>
      </c>
      <c r="N79" s="90">
        <f t="shared" si="28"/>
        <v>30000</v>
      </c>
      <c r="O79" s="90">
        <f t="shared" si="28"/>
        <v>40000</v>
      </c>
      <c r="P79" s="90">
        <f>(sum(D79:O79))</f>
        <v>90460</v>
      </c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96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98" t="s">
        <v>33</v>
      </c>
      <c r="D81" s="90">
        <f t="shared" ref="D81:O81" si="29">(D78+D79)</f>
        <v>2020</v>
      </c>
      <c r="E81" s="90">
        <f t="shared" si="29"/>
        <v>2040</v>
      </c>
      <c r="F81" s="90">
        <f t="shared" si="29"/>
        <v>10080</v>
      </c>
      <c r="G81" s="90">
        <f t="shared" si="29"/>
        <v>15160</v>
      </c>
      <c r="H81" s="90">
        <f t="shared" si="29"/>
        <v>10320</v>
      </c>
      <c r="I81" s="90">
        <f t="shared" si="29"/>
        <v>10640</v>
      </c>
      <c r="J81" s="90">
        <f t="shared" si="29"/>
        <v>11280</v>
      </c>
      <c r="K81" s="90">
        <f t="shared" si="29"/>
        <v>12560</v>
      </c>
      <c r="L81" s="90">
        <f t="shared" si="29"/>
        <v>15120</v>
      </c>
      <c r="M81" s="90">
        <f t="shared" si="29"/>
        <v>20240</v>
      </c>
      <c r="N81" s="90">
        <f t="shared" si="29"/>
        <v>40000</v>
      </c>
      <c r="O81" s="90">
        <f t="shared" si="29"/>
        <v>60000</v>
      </c>
      <c r="P81" s="90">
        <f>SUM(D81:O81)</f>
        <v>209460</v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96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99" t="s">
        <v>34</v>
      </c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89" t="s">
        <v>35</v>
      </c>
      <c r="D84" s="90">
        <f t="shared" ref="D84:P84" si="30">SUM(D89,D96,D99,D97,D98,D100)</f>
        <v>2525</v>
      </c>
      <c r="E84" s="90">
        <f t="shared" si="30"/>
        <v>2525</v>
      </c>
      <c r="F84" s="90">
        <f t="shared" si="30"/>
        <v>2525</v>
      </c>
      <c r="G84" s="90">
        <f t="shared" si="30"/>
        <v>2525</v>
      </c>
      <c r="H84" s="90">
        <f t="shared" si="30"/>
        <v>2525</v>
      </c>
      <c r="I84" s="90">
        <f t="shared" si="30"/>
        <v>2525</v>
      </c>
      <c r="J84" s="90">
        <f t="shared" si="30"/>
        <v>2525</v>
      </c>
      <c r="K84" s="90">
        <f t="shared" si="30"/>
        <v>2525</v>
      </c>
      <c r="L84" s="90">
        <f t="shared" si="30"/>
        <v>2525</v>
      </c>
      <c r="M84" s="90">
        <f t="shared" si="30"/>
        <v>2525</v>
      </c>
      <c r="N84" s="90">
        <f t="shared" si="30"/>
        <v>2525</v>
      </c>
      <c r="O84" s="90">
        <f t="shared" si="30"/>
        <v>2525</v>
      </c>
      <c r="P84" s="90">
        <f t="shared" si="30"/>
        <v>30300</v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95" t="s">
        <v>36</v>
      </c>
      <c r="D85" s="100">
        <v>0.0</v>
      </c>
      <c r="E85" s="100">
        <v>0.0</v>
      </c>
      <c r="F85" s="100">
        <v>0.0</v>
      </c>
      <c r="G85" s="100">
        <v>0.0</v>
      </c>
      <c r="H85" s="100">
        <v>0.0</v>
      </c>
      <c r="I85" s="100">
        <v>0.0</v>
      </c>
      <c r="J85" s="100">
        <v>0.0</v>
      </c>
      <c r="K85" s="100">
        <v>0.0</v>
      </c>
      <c r="L85" s="100">
        <v>0.0</v>
      </c>
      <c r="M85" s="100">
        <v>0.0</v>
      </c>
      <c r="N85" s="100">
        <v>0.0</v>
      </c>
      <c r="O85" s="100">
        <v>0.0</v>
      </c>
      <c r="P85" s="100">
        <v>0.0</v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89" t="s">
        <v>37</v>
      </c>
      <c r="D86" s="100">
        <v>1000.0</v>
      </c>
      <c r="E86" s="100">
        <v>1000.0</v>
      </c>
      <c r="F86" s="100">
        <v>1000.0</v>
      </c>
      <c r="G86" s="90">
        <v>1000.0</v>
      </c>
      <c r="H86" s="90">
        <v>1000.0</v>
      </c>
      <c r="I86" s="90">
        <v>1000.0</v>
      </c>
      <c r="J86" s="90">
        <v>1000.0</v>
      </c>
      <c r="K86" s="90">
        <v>1000.0</v>
      </c>
      <c r="L86" s="90">
        <v>1000.0</v>
      </c>
      <c r="M86" s="90">
        <v>1000.0</v>
      </c>
      <c r="N86" s="90">
        <v>1000.0</v>
      </c>
      <c r="O86" s="90">
        <v>1000.0</v>
      </c>
      <c r="P86" s="90">
        <f t="shared" ref="P86:P88" si="32">SUM(D86:O86)</f>
        <v>12000</v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101" t="s">
        <v>38</v>
      </c>
      <c r="D87" s="103">
        <f t="shared" ref="D87:O87" si="31">500*D76</f>
        <v>500</v>
      </c>
      <c r="E87" s="103">
        <f t="shared" si="31"/>
        <v>500</v>
      </c>
      <c r="F87" s="103">
        <f t="shared" si="31"/>
        <v>1000</v>
      </c>
      <c r="G87" s="103">
        <f t="shared" si="31"/>
        <v>1500</v>
      </c>
      <c r="H87" s="103">
        <f t="shared" si="31"/>
        <v>1000</v>
      </c>
      <c r="I87" s="103">
        <f t="shared" si="31"/>
        <v>500</v>
      </c>
      <c r="J87" s="103">
        <f t="shared" si="31"/>
        <v>500</v>
      </c>
      <c r="K87" s="103">
        <f t="shared" si="31"/>
        <v>500</v>
      </c>
      <c r="L87" s="103">
        <f t="shared" si="31"/>
        <v>500</v>
      </c>
      <c r="M87" s="103">
        <f t="shared" si="31"/>
        <v>500</v>
      </c>
      <c r="N87" s="103">
        <f t="shared" si="31"/>
        <v>500</v>
      </c>
      <c r="O87" s="103">
        <f t="shared" si="31"/>
        <v>1000</v>
      </c>
      <c r="P87" s="102">
        <f t="shared" si="32"/>
        <v>8500</v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101" t="s">
        <v>39</v>
      </c>
      <c r="D88" s="103">
        <v>750.0</v>
      </c>
      <c r="E88" s="103">
        <v>1000.0</v>
      </c>
      <c r="F88" s="103">
        <v>1500.0</v>
      </c>
      <c r="G88" s="103">
        <v>2250.0</v>
      </c>
      <c r="H88" s="103">
        <v>2750.0</v>
      </c>
      <c r="I88" s="103">
        <v>3000.0</v>
      </c>
      <c r="J88" s="103">
        <v>3250.0</v>
      </c>
      <c r="K88" s="103">
        <v>3500.0</v>
      </c>
      <c r="L88" s="103">
        <v>3750.0</v>
      </c>
      <c r="M88" s="103">
        <v>4000.0</v>
      </c>
      <c r="N88" s="103">
        <v>4250.0</v>
      </c>
      <c r="O88" s="103">
        <v>4750.0</v>
      </c>
      <c r="P88" s="102">
        <f t="shared" si="32"/>
        <v>34750</v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89" t="s">
        <v>40</v>
      </c>
      <c r="D89" s="90">
        <v>0.0</v>
      </c>
      <c r="E89" s="90">
        <v>0.0</v>
      </c>
      <c r="F89" s="90">
        <v>0.0</v>
      </c>
      <c r="G89" s="90">
        <v>0.0</v>
      </c>
      <c r="H89" s="100">
        <v>0.0</v>
      </c>
      <c r="I89" s="90">
        <v>0.0</v>
      </c>
      <c r="J89" s="90">
        <v>0.0</v>
      </c>
      <c r="K89" s="90">
        <v>0.0</v>
      </c>
      <c r="L89" s="90">
        <v>0.0</v>
      </c>
      <c r="M89" s="90">
        <v>0.0</v>
      </c>
      <c r="N89" s="90">
        <v>0.0</v>
      </c>
      <c r="O89" s="90">
        <v>0.0</v>
      </c>
      <c r="P89" s="90">
        <v>0.0</v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93" t="s">
        <v>41</v>
      </c>
      <c r="D90" s="128">
        <v>500.0</v>
      </c>
      <c r="E90" s="128">
        <v>500.0</v>
      </c>
      <c r="F90" s="128">
        <v>500.0</v>
      </c>
      <c r="G90" s="128">
        <v>500.0</v>
      </c>
      <c r="H90" s="105">
        <v>500.0</v>
      </c>
      <c r="I90" s="105">
        <v>500.0</v>
      </c>
      <c r="J90" s="105">
        <v>500.0</v>
      </c>
      <c r="K90" s="105">
        <v>500.0</v>
      </c>
      <c r="L90" s="105">
        <v>500.0</v>
      </c>
      <c r="M90" s="105">
        <v>500.0</v>
      </c>
      <c r="N90" s="105">
        <v>500.0</v>
      </c>
      <c r="O90" s="105">
        <v>500.0</v>
      </c>
      <c r="P90" s="104">
        <f>sum(D90:O90)</f>
        <v>6000</v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106" t="s">
        <v>42</v>
      </c>
      <c r="D91" s="129">
        <v>100.0</v>
      </c>
      <c r="E91" s="129">
        <v>200.0</v>
      </c>
      <c r="F91" s="129">
        <v>400.0</v>
      </c>
      <c r="G91" s="129">
        <v>300.0</v>
      </c>
      <c r="H91" s="129">
        <v>300.0</v>
      </c>
      <c r="I91" s="129">
        <v>300.0</v>
      </c>
      <c r="J91" s="129">
        <v>300.0</v>
      </c>
      <c r="K91" s="129">
        <v>300.0</v>
      </c>
      <c r="L91" s="129">
        <v>300.0</v>
      </c>
      <c r="M91" s="129">
        <v>300.0</v>
      </c>
      <c r="N91" s="129">
        <v>300.0</v>
      </c>
      <c r="O91" s="129">
        <v>300.0</v>
      </c>
      <c r="P91" s="104">
        <f>SUM(D91:O91)</f>
        <v>3400</v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96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107" t="s">
        <v>43</v>
      </c>
      <c r="D93" s="104">
        <f t="shared" ref="D93:P93" si="33">SUM(D84:D91)</f>
        <v>5375</v>
      </c>
      <c r="E93" s="104">
        <f t="shared" si="33"/>
        <v>5725</v>
      </c>
      <c r="F93" s="104">
        <f t="shared" si="33"/>
        <v>6925</v>
      </c>
      <c r="G93" s="104">
        <f t="shared" si="33"/>
        <v>8075</v>
      </c>
      <c r="H93" s="104">
        <f t="shared" si="33"/>
        <v>8075</v>
      </c>
      <c r="I93" s="104">
        <f t="shared" si="33"/>
        <v>7825</v>
      </c>
      <c r="J93" s="104">
        <f t="shared" si="33"/>
        <v>8075</v>
      </c>
      <c r="K93" s="104">
        <f t="shared" si="33"/>
        <v>8325</v>
      </c>
      <c r="L93" s="104">
        <f t="shared" si="33"/>
        <v>8575</v>
      </c>
      <c r="M93" s="104">
        <f t="shared" si="33"/>
        <v>8825</v>
      </c>
      <c r="N93" s="104">
        <f t="shared" si="33"/>
        <v>9075</v>
      </c>
      <c r="O93" s="104">
        <f t="shared" si="33"/>
        <v>10075</v>
      </c>
      <c r="P93" s="104">
        <f t="shared" si="33"/>
        <v>94950</v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108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87" t="s">
        <v>44</v>
      </c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89" t="s">
        <v>45</v>
      </c>
      <c r="D96" s="100">
        <v>2000.0</v>
      </c>
      <c r="E96" s="100">
        <v>2000.0</v>
      </c>
      <c r="F96" s="90">
        <v>2000.0</v>
      </c>
      <c r="G96" s="90">
        <v>2000.0</v>
      </c>
      <c r="H96" s="90">
        <v>2000.0</v>
      </c>
      <c r="I96" s="90">
        <v>2000.0</v>
      </c>
      <c r="J96" s="90">
        <v>2000.0</v>
      </c>
      <c r="K96" s="90">
        <v>2000.0</v>
      </c>
      <c r="L96" s="90">
        <v>2000.0</v>
      </c>
      <c r="M96" s="90">
        <v>2000.0</v>
      </c>
      <c r="N96" s="90">
        <v>2000.0</v>
      </c>
      <c r="O96" s="90">
        <v>2000.0</v>
      </c>
      <c r="P96" s="90">
        <f t="shared" ref="P96:P100" si="34">SUM(D96:O96)</f>
        <v>24000</v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89" t="s">
        <v>46</v>
      </c>
      <c r="D97" s="100">
        <v>150.0</v>
      </c>
      <c r="E97" s="100">
        <v>150.0</v>
      </c>
      <c r="F97" s="90">
        <v>150.0</v>
      </c>
      <c r="G97" s="90">
        <v>150.0</v>
      </c>
      <c r="H97" s="90">
        <v>150.0</v>
      </c>
      <c r="I97" s="90">
        <v>150.0</v>
      </c>
      <c r="J97" s="90">
        <v>150.0</v>
      </c>
      <c r="K97" s="90">
        <v>150.0</v>
      </c>
      <c r="L97" s="90">
        <v>150.0</v>
      </c>
      <c r="M97" s="90">
        <v>150.0</v>
      </c>
      <c r="N97" s="90">
        <v>150.0</v>
      </c>
      <c r="O97" s="90">
        <v>150.0</v>
      </c>
      <c r="P97" s="90">
        <f t="shared" si="34"/>
        <v>1800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89" t="s">
        <v>47</v>
      </c>
      <c r="D98" s="100">
        <v>75.0</v>
      </c>
      <c r="E98" s="100">
        <v>75.0</v>
      </c>
      <c r="F98" s="90">
        <v>75.0</v>
      </c>
      <c r="G98" s="90">
        <v>75.0</v>
      </c>
      <c r="H98" s="90">
        <v>75.0</v>
      </c>
      <c r="I98" s="90">
        <v>75.0</v>
      </c>
      <c r="J98" s="90">
        <v>75.0</v>
      </c>
      <c r="K98" s="90">
        <v>75.0</v>
      </c>
      <c r="L98" s="90">
        <v>75.0</v>
      </c>
      <c r="M98" s="90">
        <v>75.0</v>
      </c>
      <c r="N98" s="90">
        <v>75.0</v>
      </c>
      <c r="O98" s="90">
        <v>75.0</v>
      </c>
      <c r="P98" s="90">
        <f t="shared" si="34"/>
        <v>900</v>
      </c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89" t="s">
        <v>48</v>
      </c>
      <c r="D99" s="100">
        <v>200.0</v>
      </c>
      <c r="E99" s="100">
        <v>200.0</v>
      </c>
      <c r="F99" s="90">
        <v>200.0</v>
      </c>
      <c r="G99" s="90">
        <v>200.0</v>
      </c>
      <c r="H99" s="90">
        <v>200.0</v>
      </c>
      <c r="I99" s="90">
        <v>200.0</v>
      </c>
      <c r="J99" s="90">
        <v>200.0</v>
      </c>
      <c r="K99" s="90">
        <v>200.0</v>
      </c>
      <c r="L99" s="90">
        <v>200.0</v>
      </c>
      <c r="M99" s="90">
        <v>200.0</v>
      </c>
      <c r="N99" s="90">
        <v>200.0</v>
      </c>
      <c r="O99" s="90">
        <v>200.0</v>
      </c>
      <c r="P99" s="90">
        <f t="shared" si="34"/>
        <v>2400</v>
      </c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89" t="s">
        <v>49</v>
      </c>
      <c r="D100" s="100">
        <v>100.0</v>
      </c>
      <c r="E100" s="100">
        <v>100.0</v>
      </c>
      <c r="F100" s="90">
        <v>100.0</v>
      </c>
      <c r="G100" s="90">
        <v>100.0</v>
      </c>
      <c r="H100" s="90">
        <v>100.0</v>
      </c>
      <c r="I100" s="90">
        <v>100.0</v>
      </c>
      <c r="J100" s="90">
        <v>100.0</v>
      </c>
      <c r="K100" s="90">
        <v>100.0</v>
      </c>
      <c r="L100" s="90">
        <v>100.0</v>
      </c>
      <c r="M100" s="90">
        <v>100.0</v>
      </c>
      <c r="N100" s="90">
        <v>100.0</v>
      </c>
      <c r="O100" s="90">
        <v>100.0</v>
      </c>
      <c r="P100" s="90">
        <f t="shared" si="34"/>
        <v>1200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96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110" t="s">
        <v>50</v>
      </c>
      <c r="D102" s="111">
        <f t="shared" ref="D102:P102" si="35">SUM(D96:D100)</f>
        <v>2525</v>
      </c>
      <c r="E102" s="111">
        <f t="shared" si="35"/>
        <v>2525</v>
      </c>
      <c r="F102" s="111">
        <f t="shared" si="35"/>
        <v>2525</v>
      </c>
      <c r="G102" s="111">
        <f t="shared" si="35"/>
        <v>2525</v>
      </c>
      <c r="H102" s="111">
        <f t="shared" si="35"/>
        <v>2525</v>
      </c>
      <c r="I102" s="111">
        <f t="shared" si="35"/>
        <v>2525</v>
      </c>
      <c r="J102" s="111">
        <f t="shared" si="35"/>
        <v>2525</v>
      </c>
      <c r="K102" s="111">
        <f t="shared" si="35"/>
        <v>2525</v>
      </c>
      <c r="L102" s="111">
        <f t="shared" si="35"/>
        <v>2525</v>
      </c>
      <c r="M102" s="111">
        <f t="shared" si="35"/>
        <v>2525</v>
      </c>
      <c r="N102" s="111">
        <f t="shared" si="35"/>
        <v>2525</v>
      </c>
      <c r="O102" s="111">
        <f t="shared" si="35"/>
        <v>2525</v>
      </c>
      <c r="P102" s="111">
        <f t="shared" si="35"/>
        <v>30300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98" t="s">
        <v>51</v>
      </c>
      <c r="D103" s="90">
        <f t="shared" ref="D103:P103" si="36">D81-D93-D102</f>
        <v>-5880</v>
      </c>
      <c r="E103" s="90">
        <f t="shared" si="36"/>
        <v>-6210</v>
      </c>
      <c r="F103" s="90">
        <f t="shared" si="36"/>
        <v>630</v>
      </c>
      <c r="G103" s="90">
        <f t="shared" si="36"/>
        <v>4560</v>
      </c>
      <c r="H103" s="90">
        <f t="shared" si="36"/>
        <v>-280</v>
      </c>
      <c r="I103" s="90">
        <f t="shared" si="36"/>
        <v>290</v>
      </c>
      <c r="J103" s="90">
        <f t="shared" si="36"/>
        <v>680</v>
      </c>
      <c r="K103" s="90">
        <f t="shared" si="36"/>
        <v>1710</v>
      </c>
      <c r="L103" s="90">
        <f t="shared" si="36"/>
        <v>4020</v>
      </c>
      <c r="M103" s="90">
        <f t="shared" si="36"/>
        <v>8890</v>
      </c>
      <c r="N103" s="90">
        <f t="shared" si="36"/>
        <v>28400</v>
      </c>
      <c r="O103" s="90">
        <f t="shared" si="36"/>
        <v>47400</v>
      </c>
      <c r="P103" s="90">
        <f t="shared" si="36"/>
        <v>84210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96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89" t="s">
        <v>52</v>
      </c>
      <c r="D105" s="90">
        <v>0.0</v>
      </c>
      <c r="E105" s="100">
        <v>2000.0</v>
      </c>
      <c r="F105" s="90">
        <v>2000.0</v>
      </c>
      <c r="G105" s="100">
        <v>0.0</v>
      </c>
      <c r="H105" s="100">
        <v>2000.0</v>
      </c>
      <c r="I105" s="100">
        <v>1000.0</v>
      </c>
      <c r="J105" s="100">
        <v>0.0</v>
      </c>
      <c r="K105" s="100">
        <v>2000.0</v>
      </c>
      <c r="L105" s="100">
        <v>0.0</v>
      </c>
      <c r="M105" s="100">
        <v>1000.0</v>
      </c>
      <c r="N105" s="100">
        <v>2000.0</v>
      </c>
      <c r="O105" s="100">
        <v>2000.0</v>
      </c>
      <c r="P105" s="90">
        <f t="shared" ref="P105:P107" si="37">SUM(D105:O105)</f>
        <v>14000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106" t="s">
        <v>53</v>
      </c>
      <c r="D106" s="104">
        <v>1000.0</v>
      </c>
      <c r="E106" s="104">
        <v>1000.0</v>
      </c>
      <c r="F106" s="104">
        <v>1000.0</v>
      </c>
      <c r="G106" s="104">
        <v>1000.0</v>
      </c>
      <c r="H106" s="104">
        <v>1000.0</v>
      </c>
      <c r="I106" s="104">
        <v>1000.0</v>
      </c>
      <c r="J106" s="104">
        <v>1000.0</v>
      </c>
      <c r="K106" s="104">
        <v>1000.0</v>
      </c>
      <c r="L106" s="104">
        <v>1000.0</v>
      </c>
      <c r="M106" s="104">
        <v>1000.0</v>
      </c>
      <c r="N106" s="104">
        <v>1000.0</v>
      </c>
      <c r="O106" s="104">
        <v>1000.0</v>
      </c>
      <c r="P106" s="90">
        <f t="shared" si="37"/>
        <v>12000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96"/>
      <c r="D107" s="104">
        <v>2000.0</v>
      </c>
      <c r="E107" s="104">
        <v>2000.0</v>
      </c>
      <c r="F107" s="104">
        <v>2000.0</v>
      </c>
      <c r="G107" s="104">
        <v>2000.0</v>
      </c>
      <c r="H107" s="104">
        <v>2000.0</v>
      </c>
      <c r="I107" s="104">
        <v>2000.0</v>
      </c>
      <c r="J107" s="104">
        <v>2000.0</v>
      </c>
      <c r="K107" s="104">
        <v>2000.0</v>
      </c>
      <c r="L107" s="104">
        <v>2000.0</v>
      </c>
      <c r="M107" s="104">
        <v>2000.0</v>
      </c>
      <c r="N107" s="104">
        <v>2000.0</v>
      </c>
      <c r="O107" s="104">
        <v>2000.0</v>
      </c>
      <c r="P107" s="90">
        <f t="shared" si="37"/>
        <v>24000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96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93" t="s">
        <v>54</v>
      </c>
      <c r="D109" s="90">
        <f t="shared" ref="D109:P109" si="38">SUM(D105:D107)</f>
        <v>3000</v>
      </c>
      <c r="E109" s="90">
        <f t="shared" si="38"/>
        <v>5000</v>
      </c>
      <c r="F109" s="90">
        <f t="shared" si="38"/>
        <v>5000</v>
      </c>
      <c r="G109" s="90">
        <f t="shared" si="38"/>
        <v>3000</v>
      </c>
      <c r="H109" s="90">
        <f t="shared" si="38"/>
        <v>5000</v>
      </c>
      <c r="I109" s="90">
        <f t="shared" si="38"/>
        <v>4000</v>
      </c>
      <c r="J109" s="90">
        <f t="shared" si="38"/>
        <v>3000</v>
      </c>
      <c r="K109" s="90">
        <f t="shared" si="38"/>
        <v>5000</v>
      </c>
      <c r="L109" s="90">
        <f t="shared" si="38"/>
        <v>3000</v>
      </c>
      <c r="M109" s="90">
        <f t="shared" si="38"/>
        <v>4000</v>
      </c>
      <c r="N109" s="90">
        <f t="shared" si="38"/>
        <v>5000</v>
      </c>
      <c r="O109" s="90">
        <f t="shared" si="38"/>
        <v>5000</v>
      </c>
      <c r="P109" s="90">
        <f t="shared" si="38"/>
        <v>50000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107" t="s">
        <v>56</v>
      </c>
      <c r="D110" s="90">
        <f t="shared" ref="D110:P110" si="39">SUM(D102,D109)</f>
        <v>5525</v>
      </c>
      <c r="E110" s="90">
        <f t="shared" si="39"/>
        <v>7525</v>
      </c>
      <c r="F110" s="90">
        <f t="shared" si="39"/>
        <v>7525</v>
      </c>
      <c r="G110" s="90">
        <f t="shared" si="39"/>
        <v>5525</v>
      </c>
      <c r="H110" s="90">
        <f t="shared" si="39"/>
        <v>7525</v>
      </c>
      <c r="I110" s="90">
        <f t="shared" si="39"/>
        <v>6525</v>
      </c>
      <c r="J110" s="90">
        <f t="shared" si="39"/>
        <v>5525</v>
      </c>
      <c r="K110" s="90">
        <f t="shared" si="39"/>
        <v>7525</v>
      </c>
      <c r="L110" s="90">
        <f t="shared" si="39"/>
        <v>5525</v>
      </c>
      <c r="M110" s="90">
        <f t="shared" si="39"/>
        <v>6525</v>
      </c>
      <c r="N110" s="90">
        <f t="shared" si="39"/>
        <v>7525</v>
      </c>
      <c r="O110" s="90">
        <f t="shared" si="39"/>
        <v>7525</v>
      </c>
      <c r="P110" s="90">
        <f t="shared" si="39"/>
        <v>80300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96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113" t="s">
        <v>57</v>
      </c>
      <c r="D112" s="102">
        <f t="shared" ref="D112:P112" si="40">D103-D109</f>
        <v>-8880</v>
      </c>
      <c r="E112" s="102">
        <f t="shared" si="40"/>
        <v>-11210</v>
      </c>
      <c r="F112" s="102">
        <f t="shared" si="40"/>
        <v>-4370</v>
      </c>
      <c r="G112" s="102">
        <f t="shared" si="40"/>
        <v>1560</v>
      </c>
      <c r="H112" s="102">
        <f t="shared" si="40"/>
        <v>-5280</v>
      </c>
      <c r="I112" s="102">
        <f t="shared" si="40"/>
        <v>-3710</v>
      </c>
      <c r="J112" s="102">
        <f t="shared" si="40"/>
        <v>-2320</v>
      </c>
      <c r="K112" s="102">
        <f t="shared" si="40"/>
        <v>-3290</v>
      </c>
      <c r="L112" s="102">
        <f t="shared" si="40"/>
        <v>1020</v>
      </c>
      <c r="M112" s="102">
        <f t="shared" si="40"/>
        <v>4890</v>
      </c>
      <c r="N112" s="102">
        <f t="shared" si="40"/>
        <v>23400</v>
      </c>
      <c r="O112" s="102">
        <f t="shared" si="40"/>
        <v>42400</v>
      </c>
      <c r="P112" s="102">
        <f t="shared" si="40"/>
        <v>34210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96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114" t="s">
        <v>58</v>
      </c>
      <c r="D114" s="115">
        <f t="shared" ref="D114:P114" si="41">D112</f>
        <v>-8880</v>
      </c>
      <c r="E114" s="115">
        <f t="shared" si="41"/>
        <v>-11210</v>
      </c>
      <c r="F114" s="115">
        <f t="shared" si="41"/>
        <v>-4370</v>
      </c>
      <c r="G114" s="115">
        <f t="shared" si="41"/>
        <v>1560</v>
      </c>
      <c r="H114" s="115">
        <f t="shared" si="41"/>
        <v>-5280</v>
      </c>
      <c r="I114" s="115">
        <f t="shared" si="41"/>
        <v>-3710</v>
      </c>
      <c r="J114" s="115">
        <f t="shared" si="41"/>
        <v>-2320</v>
      </c>
      <c r="K114" s="115">
        <f t="shared" si="41"/>
        <v>-3290</v>
      </c>
      <c r="L114" s="115">
        <f t="shared" si="41"/>
        <v>1020</v>
      </c>
      <c r="M114" s="115">
        <f t="shared" si="41"/>
        <v>4890</v>
      </c>
      <c r="N114" s="115">
        <f t="shared" si="41"/>
        <v>23400</v>
      </c>
      <c r="O114" s="115">
        <f t="shared" si="41"/>
        <v>42400</v>
      </c>
      <c r="P114" s="115">
        <f t="shared" si="41"/>
        <v>34210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116" t="s">
        <v>59</v>
      </c>
      <c r="D115" s="117">
        <v>-3000.0</v>
      </c>
      <c r="E115" s="115">
        <f t="shared" ref="E115:P115" si="42">D115+E114</f>
        <v>-14210</v>
      </c>
      <c r="F115" s="115">
        <f t="shared" si="42"/>
        <v>-18580</v>
      </c>
      <c r="G115" s="115">
        <f t="shared" si="42"/>
        <v>-17020</v>
      </c>
      <c r="H115" s="115">
        <f t="shared" si="42"/>
        <v>-22300</v>
      </c>
      <c r="I115" s="115">
        <f t="shared" si="42"/>
        <v>-26010</v>
      </c>
      <c r="J115" s="115">
        <f t="shared" si="42"/>
        <v>-28330</v>
      </c>
      <c r="K115" s="115">
        <f t="shared" si="42"/>
        <v>-31620</v>
      </c>
      <c r="L115" s="115">
        <f t="shared" si="42"/>
        <v>-30600</v>
      </c>
      <c r="M115" s="115">
        <f t="shared" si="42"/>
        <v>-25710</v>
      </c>
      <c r="N115" s="115">
        <f t="shared" si="42"/>
        <v>-2310</v>
      </c>
      <c r="O115" s="115">
        <f t="shared" si="42"/>
        <v>40090</v>
      </c>
      <c r="P115" s="115">
        <f t="shared" si="42"/>
        <v>74300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118" t="s">
        <v>60</v>
      </c>
      <c r="D116" s="94">
        <f t="shared" ref="D116:P116" si="43">if(D115&lt;0,0,if(D115&gt;D114,(D72/100)*D114,D115*(D72/100)))</f>
        <v>0</v>
      </c>
      <c r="E116" s="94">
        <f t="shared" si="43"/>
        <v>0</v>
      </c>
      <c r="F116" s="94">
        <f t="shared" si="43"/>
        <v>0</v>
      </c>
      <c r="G116" s="94">
        <f t="shared" si="43"/>
        <v>0</v>
      </c>
      <c r="H116" s="94">
        <f t="shared" si="43"/>
        <v>0</v>
      </c>
      <c r="I116" s="94">
        <f t="shared" si="43"/>
        <v>0</v>
      </c>
      <c r="J116" s="94">
        <f t="shared" si="43"/>
        <v>0</v>
      </c>
      <c r="K116" s="94">
        <f t="shared" si="43"/>
        <v>0</v>
      </c>
      <c r="L116" s="94">
        <f t="shared" si="43"/>
        <v>0</v>
      </c>
      <c r="M116" s="94">
        <f t="shared" si="43"/>
        <v>0</v>
      </c>
      <c r="N116" s="94">
        <f t="shared" si="43"/>
        <v>0</v>
      </c>
      <c r="O116" s="94">
        <f t="shared" si="43"/>
        <v>144.324</v>
      </c>
      <c r="P116" s="94">
        <f t="shared" si="43"/>
        <v>123.156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118" t="s">
        <v>61</v>
      </c>
      <c r="D117" s="94">
        <f t="shared" ref="D117:P117" si="44">D116</f>
        <v>0</v>
      </c>
      <c r="E117" s="94">
        <f t="shared" si="44"/>
        <v>0</v>
      </c>
      <c r="F117" s="94">
        <f t="shared" si="44"/>
        <v>0</v>
      </c>
      <c r="G117" s="94">
        <f t="shared" si="44"/>
        <v>0</v>
      </c>
      <c r="H117" s="94">
        <f t="shared" si="44"/>
        <v>0</v>
      </c>
      <c r="I117" s="94">
        <f t="shared" si="44"/>
        <v>0</v>
      </c>
      <c r="J117" s="94">
        <f t="shared" si="44"/>
        <v>0</v>
      </c>
      <c r="K117" s="94">
        <f t="shared" si="44"/>
        <v>0</v>
      </c>
      <c r="L117" s="94">
        <f t="shared" si="44"/>
        <v>0</v>
      </c>
      <c r="M117" s="94">
        <f t="shared" si="44"/>
        <v>0</v>
      </c>
      <c r="N117" s="94">
        <f t="shared" si="44"/>
        <v>0</v>
      </c>
      <c r="O117" s="94">
        <f t="shared" si="44"/>
        <v>144.324</v>
      </c>
      <c r="P117" s="94">
        <f t="shared" si="44"/>
        <v>123.156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96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119" t="s">
        <v>62</v>
      </c>
      <c r="D119" s="120">
        <f t="shared" ref="D119:P119" si="45">D114-D116</f>
        <v>-8880</v>
      </c>
      <c r="E119" s="120">
        <f t="shared" si="45"/>
        <v>-11210</v>
      </c>
      <c r="F119" s="120">
        <f t="shared" si="45"/>
        <v>-4370</v>
      </c>
      <c r="G119" s="120">
        <f t="shared" si="45"/>
        <v>1560</v>
      </c>
      <c r="H119" s="120">
        <f t="shared" si="45"/>
        <v>-5280</v>
      </c>
      <c r="I119" s="120">
        <f t="shared" si="45"/>
        <v>-3710</v>
      </c>
      <c r="J119" s="120">
        <f t="shared" si="45"/>
        <v>-2320</v>
      </c>
      <c r="K119" s="120">
        <f t="shared" si="45"/>
        <v>-3290</v>
      </c>
      <c r="L119" s="120">
        <f t="shared" si="45"/>
        <v>1020</v>
      </c>
      <c r="M119" s="120">
        <f t="shared" si="45"/>
        <v>4890</v>
      </c>
      <c r="N119" s="120">
        <f t="shared" si="45"/>
        <v>23400</v>
      </c>
      <c r="O119" s="120">
        <f t="shared" si="45"/>
        <v>42255.676</v>
      </c>
      <c r="P119" s="120">
        <f t="shared" si="45"/>
        <v>34086.844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121"/>
      <c r="B120" s="121"/>
      <c r="C120" s="12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121"/>
      <c r="B121" s="121"/>
      <c r="C121" s="12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3" t="s">
        <v>66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14" t="s">
        <v>1</v>
      </c>
      <c r="B123" s="16"/>
      <c r="C123" s="17"/>
      <c r="D123" s="41" t="s">
        <v>18</v>
      </c>
      <c r="E123" s="41" t="s">
        <v>20</v>
      </c>
      <c r="F123" s="41" t="s">
        <v>21</v>
      </c>
      <c r="G123" s="41" t="s">
        <v>22</v>
      </c>
      <c r="H123" s="41" t="s">
        <v>23</v>
      </c>
      <c r="I123" s="41" t="s">
        <v>24</v>
      </c>
      <c r="J123" s="41" t="s">
        <v>25</v>
      </c>
      <c r="K123" s="41" t="s">
        <v>26</v>
      </c>
      <c r="L123" s="41" t="s">
        <v>27</v>
      </c>
      <c r="M123" s="41" t="s">
        <v>28</v>
      </c>
      <c r="N123" s="41" t="s">
        <v>29</v>
      </c>
      <c r="O123" s="41" t="s">
        <v>30</v>
      </c>
      <c r="P123" s="44" t="s">
        <v>31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7" t="s">
        <v>7</v>
      </c>
      <c r="B124" s="16"/>
      <c r="C124" s="17"/>
      <c r="D124" s="130">
        <v>3.0</v>
      </c>
      <c r="E124" s="130">
        <v>2.0</v>
      </c>
      <c r="F124" s="130">
        <v>1.0</v>
      </c>
      <c r="G124" s="130">
        <v>2.0</v>
      </c>
      <c r="H124" s="130">
        <v>1.0</v>
      </c>
      <c r="I124" s="131">
        <v>1.0</v>
      </c>
      <c r="J124" s="131">
        <v>1.0</v>
      </c>
      <c r="K124" s="130">
        <v>0.0</v>
      </c>
      <c r="L124" s="130">
        <v>0.0</v>
      </c>
      <c r="M124" s="130">
        <v>0.0</v>
      </c>
      <c r="N124" s="130">
        <v>0.0</v>
      </c>
      <c r="O124" s="130">
        <v>1.0</v>
      </c>
      <c r="P124" s="132">
        <f>SUM(D124:O124)</f>
        <v>12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7" t="s">
        <v>8</v>
      </c>
      <c r="B125" s="16"/>
      <c r="C125" s="17"/>
      <c r="D125" s="133">
        <v>10000.0</v>
      </c>
      <c r="E125" s="133">
        <v>10000.0</v>
      </c>
      <c r="F125" s="133">
        <v>10000.0</v>
      </c>
      <c r="G125" s="133">
        <v>10000.0</v>
      </c>
      <c r="H125" s="133">
        <v>10000.0</v>
      </c>
      <c r="I125" s="133">
        <v>10000.0</v>
      </c>
      <c r="J125" s="133">
        <v>10000.0</v>
      </c>
      <c r="K125" s="133">
        <v>10000.0</v>
      </c>
      <c r="L125" s="133">
        <v>10000.0</v>
      </c>
      <c r="M125" s="133">
        <v>10000.0</v>
      </c>
      <c r="N125" s="133">
        <v>10000.0</v>
      </c>
      <c r="O125" s="133">
        <v>10000.0</v>
      </c>
      <c r="P125" s="134">
        <v>10000.0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59" t="s">
        <v>9</v>
      </c>
      <c r="B126" s="16"/>
      <c r="C126" s="17"/>
      <c r="D126" s="135">
        <f>SUM(P147,P148,P149)/P124</f>
        <v>4395.833333</v>
      </c>
      <c r="E126" s="135">
        <f t="shared" ref="E126:P126" si="46">SUM(D126,0)</f>
        <v>4395.833333</v>
      </c>
      <c r="F126" s="135">
        <f t="shared" si="46"/>
        <v>4395.833333</v>
      </c>
      <c r="G126" s="135">
        <f t="shared" si="46"/>
        <v>4395.833333</v>
      </c>
      <c r="H126" s="135">
        <f t="shared" si="46"/>
        <v>4395.833333</v>
      </c>
      <c r="I126" s="135">
        <f t="shared" si="46"/>
        <v>4395.833333</v>
      </c>
      <c r="J126" s="135">
        <f t="shared" si="46"/>
        <v>4395.833333</v>
      </c>
      <c r="K126" s="135">
        <f t="shared" si="46"/>
        <v>4395.833333</v>
      </c>
      <c r="L126" s="135">
        <f t="shared" si="46"/>
        <v>4395.833333</v>
      </c>
      <c r="M126" s="135">
        <f t="shared" si="46"/>
        <v>4395.833333</v>
      </c>
      <c r="N126" s="135">
        <f t="shared" si="46"/>
        <v>4395.833333</v>
      </c>
      <c r="O126" s="135">
        <f t="shared" si="46"/>
        <v>4395.833333</v>
      </c>
      <c r="P126" s="135">
        <f t="shared" si="46"/>
        <v>4395.833333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59" t="s">
        <v>67</v>
      </c>
      <c r="B127" s="16"/>
      <c r="C127" s="17"/>
      <c r="D127" s="135">
        <v>35660.0</v>
      </c>
      <c r="E127" s="135">
        <v>35660.0</v>
      </c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>
        <f>P150/P124</f>
        <v>35659.72222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59" t="s">
        <v>11</v>
      </c>
      <c r="B128" s="16"/>
      <c r="C128" s="17"/>
      <c r="D128" s="132">
        <f>P152/P124</f>
        <v>283.3333333</v>
      </c>
      <c r="E128" s="132">
        <f t="shared" ref="E128:P128" si="47">D128+0</f>
        <v>283.3333333</v>
      </c>
      <c r="F128" s="132">
        <f t="shared" si="47"/>
        <v>283.3333333</v>
      </c>
      <c r="G128" s="132">
        <f t="shared" si="47"/>
        <v>283.3333333</v>
      </c>
      <c r="H128" s="132">
        <f t="shared" si="47"/>
        <v>283.3333333</v>
      </c>
      <c r="I128" s="132">
        <f t="shared" si="47"/>
        <v>283.3333333</v>
      </c>
      <c r="J128" s="132">
        <f t="shared" si="47"/>
        <v>283.3333333</v>
      </c>
      <c r="K128" s="132">
        <f t="shared" si="47"/>
        <v>283.3333333</v>
      </c>
      <c r="L128" s="132">
        <f t="shared" si="47"/>
        <v>283.3333333</v>
      </c>
      <c r="M128" s="132">
        <f t="shared" si="47"/>
        <v>283.3333333</v>
      </c>
      <c r="N128" s="132">
        <f t="shared" si="47"/>
        <v>283.3333333</v>
      </c>
      <c r="O128" s="132">
        <f t="shared" si="47"/>
        <v>283.3333333</v>
      </c>
      <c r="P128" s="132">
        <f t="shared" si="47"/>
        <v>283.3333333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72" t="s">
        <v>12</v>
      </c>
      <c r="B129" s="16"/>
      <c r="C129" s="17"/>
      <c r="D129" s="136">
        <v>6000000.0</v>
      </c>
      <c r="E129" s="136">
        <v>8000000.0</v>
      </c>
      <c r="F129" s="136">
        <v>9000000.0</v>
      </c>
      <c r="G129" s="136">
        <v>1.0E7</v>
      </c>
      <c r="H129" s="136">
        <v>1.2E7</v>
      </c>
      <c r="I129" s="136">
        <v>1.45E7</v>
      </c>
      <c r="J129" s="136">
        <v>1.6E7</v>
      </c>
      <c r="K129" s="136">
        <v>1.85E7</v>
      </c>
      <c r="L129" s="136">
        <v>2.1E7</v>
      </c>
      <c r="M129" s="136">
        <v>2.45E7</v>
      </c>
      <c r="N129" s="136">
        <v>4.0E7</v>
      </c>
      <c r="O129" s="136">
        <v>4.5E7</v>
      </c>
      <c r="P129" s="137">
        <f>SUM(D129:O129)</f>
        <v>224500000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7" t="s">
        <v>13</v>
      </c>
      <c r="B130" s="16"/>
      <c r="C130" s="17"/>
      <c r="D130" s="138">
        <v>0.01</v>
      </c>
      <c r="E130" s="138">
        <v>0.01</v>
      </c>
      <c r="F130" s="138">
        <v>0.01</v>
      </c>
      <c r="G130" s="138">
        <v>0.01</v>
      </c>
      <c r="H130" s="138">
        <v>0.01</v>
      </c>
      <c r="I130" s="138">
        <v>0.01</v>
      </c>
      <c r="J130" s="138">
        <v>0.01</v>
      </c>
      <c r="K130" s="138">
        <v>0.01</v>
      </c>
      <c r="L130" s="138">
        <v>0.01</v>
      </c>
      <c r="M130" s="138">
        <v>0.01</v>
      </c>
      <c r="N130" s="138">
        <v>0.01</v>
      </c>
      <c r="O130" s="138">
        <v>0.01</v>
      </c>
      <c r="P130" s="138">
        <v>0.01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59" t="s">
        <v>14</v>
      </c>
      <c r="B131" s="16"/>
      <c r="C131" s="17"/>
      <c r="D131" s="132">
        <f t="shared" ref="D131:P131" si="48">D130*D129</f>
        <v>60000</v>
      </c>
      <c r="E131" s="132">
        <f t="shared" si="48"/>
        <v>80000</v>
      </c>
      <c r="F131" s="132">
        <f t="shared" si="48"/>
        <v>90000</v>
      </c>
      <c r="G131" s="132">
        <f t="shared" si="48"/>
        <v>100000</v>
      </c>
      <c r="H131" s="132">
        <f t="shared" si="48"/>
        <v>120000</v>
      </c>
      <c r="I131" s="132">
        <f t="shared" si="48"/>
        <v>145000</v>
      </c>
      <c r="J131" s="132">
        <f t="shared" si="48"/>
        <v>160000</v>
      </c>
      <c r="K131" s="132">
        <f t="shared" si="48"/>
        <v>185000</v>
      </c>
      <c r="L131" s="132">
        <f t="shared" si="48"/>
        <v>210000</v>
      </c>
      <c r="M131" s="132">
        <f t="shared" si="48"/>
        <v>245000</v>
      </c>
      <c r="N131" s="132">
        <f t="shared" si="48"/>
        <v>400000</v>
      </c>
      <c r="O131" s="132">
        <f t="shared" si="48"/>
        <v>450000</v>
      </c>
      <c r="P131" s="132">
        <f t="shared" si="48"/>
        <v>2245000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7" t="s">
        <v>15</v>
      </c>
      <c r="B132" s="16"/>
      <c r="C132" s="17"/>
      <c r="D132" s="135">
        <v>6.0</v>
      </c>
      <c r="E132" s="135">
        <v>6.0</v>
      </c>
      <c r="F132" s="135">
        <v>6.0</v>
      </c>
      <c r="G132" s="135">
        <v>6.0</v>
      </c>
      <c r="H132" s="135">
        <v>6.0</v>
      </c>
      <c r="I132" s="135">
        <v>7.0</v>
      </c>
      <c r="J132" s="135">
        <v>7.0</v>
      </c>
      <c r="K132" s="135">
        <v>7.0</v>
      </c>
      <c r="L132" s="135">
        <v>7.0</v>
      </c>
      <c r="M132" s="135">
        <v>7.0</v>
      </c>
      <c r="N132" s="135">
        <v>7.0</v>
      </c>
      <c r="O132" s="135">
        <v>7.0</v>
      </c>
      <c r="P132" s="139">
        <v>7.0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82" t="s">
        <v>16</v>
      </c>
      <c r="B133" s="16"/>
      <c r="C133" s="17"/>
      <c r="D133" s="140">
        <v>0.36</v>
      </c>
      <c r="E133" s="140">
        <v>0.36</v>
      </c>
      <c r="F133" s="140">
        <v>0.36</v>
      </c>
      <c r="G133" s="140">
        <v>0.36</v>
      </c>
      <c r="H133" s="140">
        <v>0.36</v>
      </c>
      <c r="I133" s="140">
        <v>0.36</v>
      </c>
      <c r="J133" s="140">
        <v>0.36</v>
      </c>
      <c r="K133" s="140">
        <v>0.36</v>
      </c>
      <c r="L133" s="140">
        <v>0.36</v>
      </c>
      <c r="M133" s="140">
        <v>0.36</v>
      </c>
      <c r="N133" s="140">
        <v>0.36</v>
      </c>
      <c r="O133" s="140">
        <v>0.36</v>
      </c>
      <c r="P133" s="140">
        <v>0.36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141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97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86" t="s">
        <v>63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87"/>
      <c r="D136" s="41" t="s">
        <v>18</v>
      </c>
      <c r="E136" s="41" t="s">
        <v>20</v>
      </c>
      <c r="F136" s="41" t="s">
        <v>21</v>
      </c>
      <c r="G136" s="41" t="s">
        <v>22</v>
      </c>
      <c r="H136" s="41" t="s">
        <v>23</v>
      </c>
      <c r="I136" s="41" t="s">
        <v>24</v>
      </c>
      <c r="J136" s="41" t="s">
        <v>25</v>
      </c>
      <c r="K136" s="41" t="s">
        <v>26</v>
      </c>
      <c r="L136" s="41" t="s">
        <v>27</v>
      </c>
      <c r="M136" s="41" t="s">
        <v>28</v>
      </c>
      <c r="N136" s="41" t="s">
        <v>29</v>
      </c>
      <c r="O136" s="41" t="s">
        <v>30</v>
      </c>
      <c r="P136" s="41" t="s">
        <v>31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89" t="s">
        <v>7</v>
      </c>
      <c r="D137" s="130">
        <v>3.0</v>
      </c>
      <c r="E137" s="130">
        <v>2.0</v>
      </c>
      <c r="F137" s="130">
        <v>1.0</v>
      </c>
      <c r="G137" s="130">
        <v>2.0</v>
      </c>
      <c r="H137" s="130">
        <v>1.0</v>
      </c>
      <c r="I137" s="131">
        <v>1.0</v>
      </c>
      <c r="J137" s="131">
        <v>1.0</v>
      </c>
      <c r="K137" s="130">
        <v>0.0</v>
      </c>
      <c r="L137" s="130">
        <v>0.0</v>
      </c>
      <c r="M137" s="130">
        <v>0.0</v>
      </c>
      <c r="N137" s="130">
        <v>0.0</v>
      </c>
      <c r="O137" s="130">
        <v>1.0</v>
      </c>
      <c r="P137" s="132">
        <f>SUM(D137:O137)</f>
        <v>12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89" t="s">
        <v>8</v>
      </c>
      <c r="D138" s="127">
        <v>10000.0</v>
      </c>
      <c r="E138" s="127">
        <v>10000.0</v>
      </c>
      <c r="F138" s="127">
        <v>10000.0</v>
      </c>
      <c r="G138" s="127">
        <v>10000.0</v>
      </c>
      <c r="H138" s="127">
        <v>10000.0</v>
      </c>
      <c r="I138" s="127">
        <v>10000.0</v>
      </c>
      <c r="J138" s="127">
        <v>10000.0</v>
      </c>
      <c r="K138" s="127">
        <v>10000.0</v>
      </c>
      <c r="L138" s="127">
        <v>10000.0</v>
      </c>
      <c r="M138" s="127">
        <v>10000.0</v>
      </c>
      <c r="N138" s="127">
        <v>10000.0</v>
      </c>
      <c r="O138" s="127">
        <v>10000.0</v>
      </c>
      <c r="P138" s="143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93" t="s">
        <v>19</v>
      </c>
      <c r="D139" s="94">
        <f t="shared" ref="D139:O139" si="49">D137*D138</f>
        <v>30000</v>
      </c>
      <c r="E139" s="94">
        <f t="shared" si="49"/>
        <v>20000</v>
      </c>
      <c r="F139" s="94">
        <f t="shared" si="49"/>
        <v>10000</v>
      </c>
      <c r="G139" s="94">
        <f t="shared" si="49"/>
        <v>20000</v>
      </c>
      <c r="H139" s="94">
        <f t="shared" si="49"/>
        <v>10000</v>
      </c>
      <c r="I139" s="94">
        <f t="shared" si="49"/>
        <v>10000</v>
      </c>
      <c r="J139" s="94">
        <f t="shared" si="49"/>
        <v>10000</v>
      </c>
      <c r="K139" s="94">
        <f t="shared" si="49"/>
        <v>0</v>
      </c>
      <c r="L139" s="94">
        <f t="shared" si="49"/>
        <v>0</v>
      </c>
      <c r="M139" s="94">
        <f t="shared" si="49"/>
        <v>0</v>
      </c>
      <c r="N139" s="94">
        <f t="shared" si="49"/>
        <v>0</v>
      </c>
      <c r="O139" s="94">
        <f t="shared" si="49"/>
        <v>10000</v>
      </c>
      <c r="P139" s="94">
        <f>sum(D139:O139)</f>
        <v>120000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95" t="s">
        <v>32</v>
      </c>
      <c r="D140" s="90">
        <f t="shared" ref="D140:O140" si="50">(D130*D129)</f>
        <v>60000</v>
      </c>
      <c r="E140" s="90">
        <f t="shared" si="50"/>
        <v>80000</v>
      </c>
      <c r="F140" s="90">
        <f t="shared" si="50"/>
        <v>90000</v>
      </c>
      <c r="G140" s="90">
        <f t="shared" si="50"/>
        <v>100000</v>
      </c>
      <c r="H140" s="90">
        <f t="shared" si="50"/>
        <v>120000</v>
      </c>
      <c r="I140" s="90">
        <f t="shared" si="50"/>
        <v>145000</v>
      </c>
      <c r="J140" s="90">
        <f t="shared" si="50"/>
        <v>160000</v>
      </c>
      <c r="K140" s="90">
        <f t="shared" si="50"/>
        <v>185000</v>
      </c>
      <c r="L140" s="90">
        <f t="shared" si="50"/>
        <v>210000</v>
      </c>
      <c r="M140" s="90">
        <f t="shared" si="50"/>
        <v>245000</v>
      </c>
      <c r="N140" s="90">
        <f t="shared" si="50"/>
        <v>400000</v>
      </c>
      <c r="O140" s="90">
        <f t="shared" si="50"/>
        <v>450000</v>
      </c>
      <c r="P140" s="90">
        <f>(sum(D140:O140))</f>
        <v>2245000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14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145" t="s">
        <v>33</v>
      </c>
      <c r="D142" s="90">
        <f t="shared" ref="D142:O142" si="51">(D139+D140)</f>
        <v>90000</v>
      </c>
      <c r="E142" s="90">
        <f t="shared" si="51"/>
        <v>100000</v>
      </c>
      <c r="F142" s="90">
        <f t="shared" si="51"/>
        <v>100000</v>
      </c>
      <c r="G142" s="90">
        <f t="shared" si="51"/>
        <v>120000</v>
      </c>
      <c r="H142" s="90">
        <f t="shared" si="51"/>
        <v>130000</v>
      </c>
      <c r="I142" s="90">
        <f t="shared" si="51"/>
        <v>155000</v>
      </c>
      <c r="J142" s="90">
        <f t="shared" si="51"/>
        <v>170000</v>
      </c>
      <c r="K142" s="90">
        <f t="shared" si="51"/>
        <v>185000</v>
      </c>
      <c r="L142" s="90">
        <f t="shared" si="51"/>
        <v>210000</v>
      </c>
      <c r="M142" s="90">
        <f t="shared" si="51"/>
        <v>245000</v>
      </c>
      <c r="N142" s="90">
        <f t="shared" si="51"/>
        <v>400000</v>
      </c>
      <c r="O142" s="90">
        <f t="shared" si="51"/>
        <v>460000</v>
      </c>
      <c r="P142" s="90">
        <f>SUM(D142:O142)</f>
        <v>2365000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14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99" t="s">
        <v>34</v>
      </c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89" t="s">
        <v>35</v>
      </c>
      <c r="D145" s="90">
        <f t="shared" ref="D145:P145" si="52">SUM(D150,D157,D160,D158,D159,D161)</f>
        <v>35025</v>
      </c>
      <c r="E145" s="90">
        <f t="shared" si="52"/>
        <v>35025</v>
      </c>
      <c r="F145" s="90">
        <f t="shared" si="52"/>
        <v>35025</v>
      </c>
      <c r="G145" s="90">
        <f t="shared" si="52"/>
        <v>35025</v>
      </c>
      <c r="H145" s="90">
        <f t="shared" si="52"/>
        <v>35025</v>
      </c>
      <c r="I145" s="90">
        <f t="shared" si="52"/>
        <v>40441.66667</v>
      </c>
      <c r="J145" s="90">
        <f t="shared" si="52"/>
        <v>40441.66667</v>
      </c>
      <c r="K145" s="90">
        <f t="shared" si="52"/>
        <v>40441.66667</v>
      </c>
      <c r="L145" s="90">
        <f t="shared" si="52"/>
        <v>40441.66667</v>
      </c>
      <c r="M145" s="90">
        <f t="shared" si="52"/>
        <v>40441.66667</v>
      </c>
      <c r="N145" s="90">
        <f t="shared" si="52"/>
        <v>40441.66667</v>
      </c>
      <c r="O145" s="90">
        <f t="shared" si="52"/>
        <v>40441.66667</v>
      </c>
      <c r="P145" s="90">
        <f t="shared" si="52"/>
        <v>458216.6667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95" t="s">
        <v>36</v>
      </c>
      <c r="D146" s="100">
        <v>0.0</v>
      </c>
      <c r="E146" s="100">
        <v>0.0</v>
      </c>
      <c r="F146" s="100">
        <v>0.0</v>
      </c>
      <c r="G146" s="100">
        <v>0.0</v>
      </c>
      <c r="H146" s="100">
        <v>0.0</v>
      </c>
      <c r="I146" s="100">
        <v>0.0</v>
      </c>
      <c r="J146" s="100">
        <v>0.0</v>
      </c>
      <c r="K146" s="100">
        <v>0.0</v>
      </c>
      <c r="L146" s="100">
        <v>0.0</v>
      </c>
      <c r="M146" s="100">
        <v>0.0</v>
      </c>
      <c r="N146" s="100">
        <v>0.0</v>
      </c>
      <c r="O146" s="100">
        <v>0.0</v>
      </c>
      <c r="P146" s="100">
        <v>0.0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89" t="s">
        <v>37</v>
      </c>
      <c r="D147" s="100">
        <v>1000.0</v>
      </c>
      <c r="E147" s="100">
        <v>1000.0</v>
      </c>
      <c r="F147" s="100">
        <v>1000.0</v>
      </c>
      <c r="G147" s="90">
        <v>1000.0</v>
      </c>
      <c r="H147" s="90">
        <v>1000.0</v>
      </c>
      <c r="I147" s="90">
        <v>1000.0</v>
      </c>
      <c r="J147" s="90">
        <v>1000.0</v>
      </c>
      <c r="K147" s="90">
        <v>1000.0</v>
      </c>
      <c r="L147" s="90">
        <v>1000.0</v>
      </c>
      <c r="M147" s="90">
        <v>1000.0</v>
      </c>
      <c r="N147" s="90">
        <v>1000.0</v>
      </c>
      <c r="O147" s="90">
        <v>1000.0</v>
      </c>
      <c r="P147" s="90">
        <f t="shared" ref="P147:P150" si="54">SUM(D147:O147)</f>
        <v>12000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101" t="s">
        <v>38</v>
      </c>
      <c r="D148" s="103">
        <f t="shared" ref="D148:O148" si="53">500*D137</f>
        <v>1500</v>
      </c>
      <c r="E148" s="103">
        <f t="shared" si="53"/>
        <v>1000</v>
      </c>
      <c r="F148" s="103">
        <f t="shared" si="53"/>
        <v>500</v>
      </c>
      <c r="G148" s="103">
        <f t="shared" si="53"/>
        <v>1000</v>
      </c>
      <c r="H148" s="103">
        <f t="shared" si="53"/>
        <v>500</v>
      </c>
      <c r="I148" s="103">
        <f t="shared" si="53"/>
        <v>500</v>
      </c>
      <c r="J148" s="103">
        <f t="shared" si="53"/>
        <v>500</v>
      </c>
      <c r="K148" s="103">
        <f t="shared" si="53"/>
        <v>0</v>
      </c>
      <c r="L148" s="103">
        <f t="shared" si="53"/>
        <v>0</v>
      </c>
      <c r="M148" s="103">
        <f t="shared" si="53"/>
        <v>0</v>
      </c>
      <c r="N148" s="103">
        <f t="shared" si="53"/>
        <v>0</v>
      </c>
      <c r="O148" s="103">
        <f t="shared" si="53"/>
        <v>500</v>
      </c>
      <c r="P148" s="102">
        <f t="shared" si="54"/>
        <v>6000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101" t="s">
        <v>39</v>
      </c>
      <c r="D149" s="103">
        <v>750.0</v>
      </c>
      <c r="E149" s="103">
        <v>1000.0</v>
      </c>
      <c r="F149" s="103">
        <v>1500.0</v>
      </c>
      <c r="G149" s="103">
        <v>2250.0</v>
      </c>
      <c r="H149" s="103">
        <v>2750.0</v>
      </c>
      <c r="I149" s="103">
        <v>3000.0</v>
      </c>
      <c r="J149" s="103">
        <v>3250.0</v>
      </c>
      <c r="K149" s="103">
        <v>3500.0</v>
      </c>
      <c r="L149" s="103">
        <v>3750.0</v>
      </c>
      <c r="M149" s="103">
        <v>4000.0</v>
      </c>
      <c r="N149" s="103">
        <v>4250.0</v>
      </c>
      <c r="O149" s="103">
        <v>4750.0</v>
      </c>
      <c r="P149" s="102">
        <f t="shared" si="54"/>
        <v>34750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89" t="s">
        <v>40</v>
      </c>
      <c r="D150" s="100">
        <f t="shared" ref="D150:O150" si="55">(65000/12)*D132</f>
        <v>32500</v>
      </c>
      <c r="E150" s="100">
        <f t="shared" si="55"/>
        <v>32500</v>
      </c>
      <c r="F150" s="100">
        <f t="shared" si="55"/>
        <v>32500</v>
      </c>
      <c r="G150" s="100">
        <f t="shared" si="55"/>
        <v>32500</v>
      </c>
      <c r="H150" s="100">
        <f t="shared" si="55"/>
        <v>32500</v>
      </c>
      <c r="I150" s="100">
        <f t="shared" si="55"/>
        <v>37916.66667</v>
      </c>
      <c r="J150" s="100">
        <f t="shared" si="55"/>
        <v>37916.66667</v>
      </c>
      <c r="K150" s="100">
        <f t="shared" si="55"/>
        <v>37916.66667</v>
      </c>
      <c r="L150" s="100">
        <f t="shared" si="55"/>
        <v>37916.66667</v>
      </c>
      <c r="M150" s="100">
        <f t="shared" si="55"/>
        <v>37916.66667</v>
      </c>
      <c r="N150" s="100">
        <f t="shared" si="55"/>
        <v>37916.66667</v>
      </c>
      <c r="O150" s="100">
        <f t="shared" si="55"/>
        <v>37916.66667</v>
      </c>
      <c r="P150" s="90">
        <f t="shared" si="54"/>
        <v>427916.6667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93" t="s">
        <v>41</v>
      </c>
      <c r="D151" s="128">
        <v>500.0</v>
      </c>
      <c r="E151" s="128">
        <v>500.0</v>
      </c>
      <c r="F151" s="128">
        <v>500.0</v>
      </c>
      <c r="G151" s="128">
        <v>500.0</v>
      </c>
      <c r="H151" s="105">
        <v>500.0</v>
      </c>
      <c r="I151" s="105">
        <v>500.0</v>
      </c>
      <c r="J151" s="105">
        <v>500.0</v>
      </c>
      <c r="K151" s="105">
        <v>500.0</v>
      </c>
      <c r="L151" s="105">
        <v>500.0</v>
      </c>
      <c r="M151" s="105">
        <v>500.0</v>
      </c>
      <c r="N151" s="105">
        <v>500.0</v>
      </c>
      <c r="O151" s="105">
        <v>500.0</v>
      </c>
      <c r="P151" s="104">
        <f>sum(D151:O151)</f>
        <v>6000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106" t="s">
        <v>42</v>
      </c>
      <c r="D152" s="129">
        <v>100.0</v>
      </c>
      <c r="E152" s="129">
        <v>200.0</v>
      </c>
      <c r="F152" s="129">
        <v>400.0</v>
      </c>
      <c r="G152" s="129">
        <v>300.0</v>
      </c>
      <c r="H152" s="129">
        <v>300.0</v>
      </c>
      <c r="I152" s="129">
        <v>300.0</v>
      </c>
      <c r="J152" s="129">
        <v>300.0</v>
      </c>
      <c r="K152" s="129">
        <v>300.0</v>
      </c>
      <c r="L152" s="129">
        <v>300.0</v>
      </c>
      <c r="M152" s="129">
        <v>300.0</v>
      </c>
      <c r="N152" s="129">
        <v>300.0</v>
      </c>
      <c r="O152" s="129">
        <v>300.0</v>
      </c>
      <c r="P152" s="104">
        <f>SUM(D152:O152)</f>
        <v>3400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14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146" t="s">
        <v>43</v>
      </c>
      <c r="D154" s="104">
        <f t="shared" ref="D154:P154" si="56">SUM(D145:D152)</f>
        <v>71375</v>
      </c>
      <c r="E154" s="104">
        <f t="shared" si="56"/>
        <v>71225</v>
      </c>
      <c r="F154" s="104">
        <f t="shared" si="56"/>
        <v>71425</v>
      </c>
      <c r="G154" s="104">
        <f t="shared" si="56"/>
        <v>72575</v>
      </c>
      <c r="H154" s="104">
        <f t="shared" si="56"/>
        <v>72575</v>
      </c>
      <c r="I154" s="104">
        <f t="shared" si="56"/>
        <v>83658.33333</v>
      </c>
      <c r="J154" s="104">
        <f t="shared" si="56"/>
        <v>83908.33333</v>
      </c>
      <c r="K154" s="104">
        <f t="shared" si="56"/>
        <v>83658.33333</v>
      </c>
      <c r="L154" s="104">
        <f t="shared" si="56"/>
        <v>83908.33333</v>
      </c>
      <c r="M154" s="104">
        <f t="shared" si="56"/>
        <v>84158.33333</v>
      </c>
      <c r="N154" s="104">
        <f t="shared" si="56"/>
        <v>84408.33333</v>
      </c>
      <c r="O154" s="104">
        <f t="shared" si="56"/>
        <v>85408.33333</v>
      </c>
      <c r="P154" s="104">
        <f t="shared" si="56"/>
        <v>948283.3333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147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87" t="s">
        <v>44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89" t="s">
        <v>45</v>
      </c>
      <c r="D157" s="100">
        <v>2000.0</v>
      </c>
      <c r="E157" s="100">
        <v>2000.0</v>
      </c>
      <c r="F157" s="90">
        <v>2000.0</v>
      </c>
      <c r="G157" s="90">
        <v>2000.0</v>
      </c>
      <c r="H157" s="90">
        <v>2000.0</v>
      </c>
      <c r="I157" s="90">
        <v>2000.0</v>
      </c>
      <c r="J157" s="90">
        <v>2000.0</v>
      </c>
      <c r="K157" s="90">
        <v>2000.0</v>
      </c>
      <c r="L157" s="90">
        <v>2000.0</v>
      </c>
      <c r="M157" s="90">
        <v>2000.0</v>
      </c>
      <c r="N157" s="90">
        <v>2000.0</v>
      </c>
      <c r="O157" s="90">
        <v>2000.0</v>
      </c>
      <c r="P157" s="90">
        <f t="shared" ref="P157:P161" si="57">SUM(D157:O157)</f>
        <v>24000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89" t="s">
        <v>46</v>
      </c>
      <c r="D158" s="100">
        <v>150.0</v>
      </c>
      <c r="E158" s="100">
        <v>150.0</v>
      </c>
      <c r="F158" s="90">
        <v>150.0</v>
      </c>
      <c r="G158" s="90">
        <v>150.0</v>
      </c>
      <c r="H158" s="90">
        <v>150.0</v>
      </c>
      <c r="I158" s="90">
        <v>150.0</v>
      </c>
      <c r="J158" s="90">
        <v>150.0</v>
      </c>
      <c r="K158" s="90">
        <v>150.0</v>
      </c>
      <c r="L158" s="90">
        <v>150.0</v>
      </c>
      <c r="M158" s="90">
        <v>150.0</v>
      </c>
      <c r="N158" s="90">
        <v>150.0</v>
      </c>
      <c r="O158" s="90">
        <v>150.0</v>
      </c>
      <c r="P158" s="90">
        <f t="shared" si="57"/>
        <v>1800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89" t="s">
        <v>47</v>
      </c>
      <c r="D159" s="100">
        <v>75.0</v>
      </c>
      <c r="E159" s="100">
        <v>75.0</v>
      </c>
      <c r="F159" s="90">
        <v>75.0</v>
      </c>
      <c r="G159" s="90">
        <v>75.0</v>
      </c>
      <c r="H159" s="90">
        <v>75.0</v>
      </c>
      <c r="I159" s="90">
        <v>75.0</v>
      </c>
      <c r="J159" s="90">
        <v>75.0</v>
      </c>
      <c r="K159" s="90">
        <v>75.0</v>
      </c>
      <c r="L159" s="90">
        <v>75.0</v>
      </c>
      <c r="M159" s="90">
        <v>75.0</v>
      </c>
      <c r="N159" s="90">
        <v>75.0</v>
      </c>
      <c r="O159" s="90">
        <v>75.0</v>
      </c>
      <c r="P159" s="90">
        <f t="shared" si="57"/>
        <v>900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89" t="s">
        <v>48</v>
      </c>
      <c r="D160" s="100">
        <v>200.0</v>
      </c>
      <c r="E160" s="100">
        <v>200.0</v>
      </c>
      <c r="F160" s="90">
        <v>200.0</v>
      </c>
      <c r="G160" s="90">
        <v>200.0</v>
      </c>
      <c r="H160" s="90">
        <v>200.0</v>
      </c>
      <c r="I160" s="90">
        <v>200.0</v>
      </c>
      <c r="J160" s="90">
        <v>200.0</v>
      </c>
      <c r="K160" s="90">
        <v>200.0</v>
      </c>
      <c r="L160" s="90">
        <v>200.0</v>
      </c>
      <c r="M160" s="90">
        <v>200.0</v>
      </c>
      <c r="N160" s="90">
        <v>200.0</v>
      </c>
      <c r="O160" s="90">
        <v>200.0</v>
      </c>
      <c r="P160" s="90">
        <f t="shared" si="57"/>
        <v>2400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89" t="s">
        <v>49</v>
      </c>
      <c r="D161" s="100">
        <v>100.0</v>
      </c>
      <c r="E161" s="100">
        <v>100.0</v>
      </c>
      <c r="F161" s="90">
        <v>100.0</v>
      </c>
      <c r="G161" s="90">
        <v>100.0</v>
      </c>
      <c r="H161" s="90">
        <v>100.0</v>
      </c>
      <c r="I161" s="90">
        <v>100.0</v>
      </c>
      <c r="J161" s="90">
        <v>100.0</v>
      </c>
      <c r="K161" s="90">
        <v>100.0</v>
      </c>
      <c r="L161" s="90">
        <v>100.0</v>
      </c>
      <c r="M161" s="90">
        <v>100.0</v>
      </c>
      <c r="N161" s="90">
        <v>100.0</v>
      </c>
      <c r="O161" s="90">
        <v>100.0</v>
      </c>
      <c r="P161" s="90">
        <f t="shared" si="57"/>
        <v>1200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14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148" t="s">
        <v>50</v>
      </c>
      <c r="D163" s="111">
        <f t="shared" ref="D163:P163" si="58">SUM(D157:D161)</f>
        <v>2525</v>
      </c>
      <c r="E163" s="111">
        <f t="shared" si="58"/>
        <v>2525</v>
      </c>
      <c r="F163" s="111">
        <f t="shared" si="58"/>
        <v>2525</v>
      </c>
      <c r="G163" s="111">
        <f t="shared" si="58"/>
        <v>2525</v>
      </c>
      <c r="H163" s="111">
        <f t="shared" si="58"/>
        <v>2525</v>
      </c>
      <c r="I163" s="111">
        <f t="shared" si="58"/>
        <v>2525</v>
      </c>
      <c r="J163" s="111">
        <f t="shared" si="58"/>
        <v>2525</v>
      </c>
      <c r="K163" s="111">
        <f t="shared" si="58"/>
        <v>2525</v>
      </c>
      <c r="L163" s="111">
        <f t="shared" si="58"/>
        <v>2525</v>
      </c>
      <c r="M163" s="111">
        <f t="shared" si="58"/>
        <v>2525</v>
      </c>
      <c r="N163" s="111">
        <f t="shared" si="58"/>
        <v>2525</v>
      </c>
      <c r="O163" s="111">
        <f t="shared" si="58"/>
        <v>2525</v>
      </c>
      <c r="P163" s="111">
        <f t="shared" si="58"/>
        <v>30300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145" t="s">
        <v>51</v>
      </c>
      <c r="D164" s="90">
        <f t="shared" ref="D164:P164" si="59">D142-D154-D163</f>
        <v>16100</v>
      </c>
      <c r="E164" s="90">
        <f t="shared" si="59"/>
        <v>26250</v>
      </c>
      <c r="F164" s="90">
        <f t="shared" si="59"/>
        <v>26050</v>
      </c>
      <c r="G164" s="90">
        <f t="shared" si="59"/>
        <v>44900</v>
      </c>
      <c r="H164" s="90">
        <f t="shared" si="59"/>
        <v>54900</v>
      </c>
      <c r="I164" s="90">
        <f t="shared" si="59"/>
        <v>68816.66667</v>
      </c>
      <c r="J164" s="90">
        <f t="shared" si="59"/>
        <v>83566.66667</v>
      </c>
      <c r="K164" s="90">
        <f t="shared" si="59"/>
        <v>98816.66667</v>
      </c>
      <c r="L164" s="90">
        <f t="shared" si="59"/>
        <v>123566.6667</v>
      </c>
      <c r="M164" s="90">
        <f t="shared" si="59"/>
        <v>158316.6667</v>
      </c>
      <c r="N164" s="90">
        <f t="shared" si="59"/>
        <v>313066.6667</v>
      </c>
      <c r="O164" s="90">
        <f t="shared" si="59"/>
        <v>372066.6667</v>
      </c>
      <c r="P164" s="90">
        <f t="shared" si="59"/>
        <v>1386416.667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14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89" t="s">
        <v>52</v>
      </c>
      <c r="D166" s="100">
        <v>2000.0</v>
      </c>
      <c r="E166" s="100">
        <v>0.0</v>
      </c>
      <c r="F166" s="100">
        <v>0.0</v>
      </c>
      <c r="G166" s="100">
        <v>0.0</v>
      </c>
      <c r="H166" s="100">
        <v>0.0</v>
      </c>
      <c r="I166" s="100">
        <v>0.0</v>
      </c>
      <c r="J166" s="100">
        <v>0.0</v>
      </c>
      <c r="K166" s="100">
        <v>0.0</v>
      </c>
      <c r="L166" s="100">
        <v>0.0</v>
      </c>
      <c r="M166" s="100">
        <v>0.0</v>
      </c>
      <c r="N166" s="100">
        <v>2000.0</v>
      </c>
      <c r="O166" s="100">
        <v>0.0</v>
      </c>
      <c r="P166" s="90">
        <f t="shared" ref="P166:P168" si="60">SUM(D166:O166)</f>
        <v>4000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106" t="s">
        <v>53</v>
      </c>
      <c r="D167" s="104">
        <v>1000.0</v>
      </c>
      <c r="E167" s="104">
        <v>1000.0</v>
      </c>
      <c r="F167" s="104">
        <v>1000.0</v>
      </c>
      <c r="G167" s="104">
        <v>1000.0</v>
      </c>
      <c r="H167" s="104">
        <v>1000.0</v>
      </c>
      <c r="I167" s="104">
        <v>1000.0</v>
      </c>
      <c r="J167" s="104">
        <v>1000.0</v>
      </c>
      <c r="K167" s="104">
        <v>1000.0</v>
      </c>
      <c r="L167" s="104">
        <v>1000.0</v>
      </c>
      <c r="M167" s="104">
        <v>1000.0</v>
      </c>
      <c r="N167" s="104">
        <v>1000.0</v>
      </c>
      <c r="O167" s="104">
        <v>1000.0</v>
      </c>
      <c r="P167" s="90">
        <f t="shared" si="60"/>
        <v>12000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144"/>
      <c r="D168" s="104">
        <v>2000.0</v>
      </c>
      <c r="E168" s="104">
        <v>2000.0</v>
      </c>
      <c r="F168" s="104">
        <v>2000.0</v>
      </c>
      <c r="G168" s="104">
        <v>2000.0</v>
      </c>
      <c r="H168" s="104">
        <v>2000.0</v>
      </c>
      <c r="I168" s="104">
        <v>2000.0</v>
      </c>
      <c r="J168" s="104">
        <v>2000.0</v>
      </c>
      <c r="K168" s="104">
        <v>2000.0</v>
      </c>
      <c r="L168" s="104">
        <v>2000.0</v>
      </c>
      <c r="M168" s="104">
        <v>2000.0</v>
      </c>
      <c r="N168" s="104">
        <v>2000.0</v>
      </c>
      <c r="O168" s="104">
        <v>2000.0</v>
      </c>
      <c r="P168" s="90">
        <f t="shared" si="60"/>
        <v>24000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14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93" t="s">
        <v>54</v>
      </c>
      <c r="D170" s="90">
        <f t="shared" ref="D170:P170" si="61">SUM(D166:D168)</f>
        <v>5000</v>
      </c>
      <c r="E170" s="90">
        <f t="shared" si="61"/>
        <v>3000</v>
      </c>
      <c r="F170" s="90">
        <f t="shared" si="61"/>
        <v>3000</v>
      </c>
      <c r="G170" s="90">
        <f t="shared" si="61"/>
        <v>3000</v>
      </c>
      <c r="H170" s="90">
        <f t="shared" si="61"/>
        <v>3000</v>
      </c>
      <c r="I170" s="90">
        <f t="shared" si="61"/>
        <v>3000</v>
      </c>
      <c r="J170" s="90">
        <f t="shared" si="61"/>
        <v>3000</v>
      </c>
      <c r="K170" s="90">
        <f t="shared" si="61"/>
        <v>3000</v>
      </c>
      <c r="L170" s="90">
        <f t="shared" si="61"/>
        <v>3000</v>
      </c>
      <c r="M170" s="90">
        <f t="shared" si="61"/>
        <v>3000</v>
      </c>
      <c r="N170" s="90">
        <f t="shared" si="61"/>
        <v>5000</v>
      </c>
      <c r="O170" s="90">
        <f t="shared" si="61"/>
        <v>3000</v>
      </c>
      <c r="P170" s="90">
        <f t="shared" si="61"/>
        <v>40000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146" t="s">
        <v>56</v>
      </c>
      <c r="D171" s="90">
        <f t="shared" ref="D171:P171" si="62">SUM(D163,D170)</f>
        <v>7525</v>
      </c>
      <c r="E171" s="90">
        <f t="shared" si="62"/>
        <v>5525</v>
      </c>
      <c r="F171" s="90">
        <f t="shared" si="62"/>
        <v>5525</v>
      </c>
      <c r="G171" s="90">
        <f t="shared" si="62"/>
        <v>5525</v>
      </c>
      <c r="H171" s="90">
        <f t="shared" si="62"/>
        <v>5525</v>
      </c>
      <c r="I171" s="90">
        <f t="shared" si="62"/>
        <v>5525</v>
      </c>
      <c r="J171" s="90">
        <f t="shared" si="62"/>
        <v>5525</v>
      </c>
      <c r="K171" s="90">
        <f t="shared" si="62"/>
        <v>5525</v>
      </c>
      <c r="L171" s="90">
        <f t="shared" si="62"/>
        <v>5525</v>
      </c>
      <c r="M171" s="90">
        <f t="shared" si="62"/>
        <v>5525</v>
      </c>
      <c r="N171" s="90">
        <f t="shared" si="62"/>
        <v>7525</v>
      </c>
      <c r="O171" s="90">
        <f t="shared" si="62"/>
        <v>5525</v>
      </c>
      <c r="P171" s="90">
        <f t="shared" si="62"/>
        <v>70300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14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118" t="s">
        <v>57</v>
      </c>
      <c r="D173" s="102">
        <f t="shared" ref="D173:P173" si="63">D164-D170</f>
        <v>11100</v>
      </c>
      <c r="E173" s="102">
        <f t="shared" si="63"/>
        <v>23250</v>
      </c>
      <c r="F173" s="102">
        <f t="shared" si="63"/>
        <v>23050</v>
      </c>
      <c r="G173" s="102">
        <f t="shared" si="63"/>
        <v>41900</v>
      </c>
      <c r="H173" s="102">
        <f t="shared" si="63"/>
        <v>51900</v>
      </c>
      <c r="I173" s="102">
        <f t="shared" si="63"/>
        <v>65816.66667</v>
      </c>
      <c r="J173" s="102">
        <f t="shared" si="63"/>
        <v>80566.66667</v>
      </c>
      <c r="K173" s="102">
        <f t="shared" si="63"/>
        <v>95816.66667</v>
      </c>
      <c r="L173" s="102">
        <f t="shared" si="63"/>
        <v>120566.6667</v>
      </c>
      <c r="M173" s="102">
        <f t="shared" si="63"/>
        <v>155316.6667</v>
      </c>
      <c r="N173" s="102">
        <f t="shared" si="63"/>
        <v>308066.6667</v>
      </c>
      <c r="O173" s="102">
        <f t="shared" si="63"/>
        <v>369066.6667</v>
      </c>
      <c r="P173" s="102">
        <f t="shared" si="63"/>
        <v>1346416.667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144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149" t="s">
        <v>58</v>
      </c>
      <c r="D175" s="115">
        <f t="shared" ref="D175:P175" si="64">D173</f>
        <v>11100</v>
      </c>
      <c r="E175" s="115">
        <f t="shared" si="64"/>
        <v>23250</v>
      </c>
      <c r="F175" s="115">
        <f t="shared" si="64"/>
        <v>23050</v>
      </c>
      <c r="G175" s="115">
        <f t="shared" si="64"/>
        <v>41900</v>
      </c>
      <c r="H175" s="115">
        <f t="shared" si="64"/>
        <v>51900</v>
      </c>
      <c r="I175" s="115">
        <f t="shared" si="64"/>
        <v>65816.66667</v>
      </c>
      <c r="J175" s="115">
        <f t="shared" si="64"/>
        <v>80566.66667</v>
      </c>
      <c r="K175" s="115">
        <f t="shared" si="64"/>
        <v>95816.66667</v>
      </c>
      <c r="L175" s="115">
        <f t="shared" si="64"/>
        <v>120566.6667</v>
      </c>
      <c r="M175" s="115">
        <f t="shared" si="64"/>
        <v>155316.6667</v>
      </c>
      <c r="N175" s="115">
        <f t="shared" si="64"/>
        <v>308066.6667</v>
      </c>
      <c r="O175" s="115">
        <f t="shared" si="64"/>
        <v>369066.6667</v>
      </c>
      <c r="P175" s="115">
        <f t="shared" si="64"/>
        <v>1346416.667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116" t="s">
        <v>59</v>
      </c>
      <c r="D176" s="117">
        <v>-3000.0</v>
      </c>
      <c r="E176" s="115">
        <f t="shared" ref="E176:P176" si="65">D176+E175</f>
        <v>20250</v>
      </c>
      <c r="F176" s="115">
        <f t="shared" si="65"/>
        <v>43300</v>
      </c>
      <c r="G176" s="115">
        <f t="shared" si="65"/>
        <v>85200</v>
      </c>
      <c r="H176" s="115">
        <f t="shared" si="65"/>
        <v>137100</v>
      </c>
      <c r="I176" s="115">
        <f t="shared" si="65"/>
        <v>202916.6667</v>
      </c>
      <c r="J176" s="115">
        <f t="shared" si="65"/>
        <v>283483.3333</v>
      </c>
      <c r="K176" s="115">
        <f t="shared" si="65"/>
        <v>379300</v>
      </c>
      <c r="L176" s="115">
        <f t="shared" si="65"/>
        <v>499866.6667</v>
      </c>
      <c r="M176" s="115">
        <f t="shared" si="65"/>
        <v>655183.3333</v>
      </c>
      <c r="N176" s="115">
        <f t="shared" si="65"/>
        <v>963250</v>
      </c>
      <c r="O176" s="115">
        <f t="shared" si="65"/>
        <v>1332316.667</v>
      </c>
      <c r="P176" s="115">
        <f t="shared" si="65"/>
        <v>2678733.333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118" t="s">
        <v>60</v>
      </c>
      <c r="D177" s="94">
        <f t="shared" ref="D177:P177" si="66">if(D176&lt;0,0,if(D176&gt;D175,(D133/100)*D175,D176*(D133/100)))</f>
        <v>0</v>
      </c>
      <c r="E177" s="94">
        <f t="shared" si="66"/>
        <v>72.9</v>
      </c>
      <c r="F177" s="94">
        <f t="shared" si="66"/>
        <v>82.98</v>
      </c>
      <c r="G177" s="94">
        <f t="shared" si="66"/>
        <v>150.84</v>
      </c>
      <c r="H177" s="94">
        <f t="shared" si="66"/>
        <v>186.84</v>
      </c>
      <c r="I177" s="94">
        <f t="shared" si="66"/>
        <v>236.94</v>
      </c>
      <c r="J177" s="94">
        <f t="shared" si="66"/>
        <v>290.04</v>
      </c>
      <c r="K177" s="94">
        <f t="shared" si="66"/>
        <v>344.94</v>
      </c>
      <c r="L177" s="94">
        <f t="shared" si="66"/>
        <v>434.04</v>
      </c>
      <c r="M177" s="94">
        <f t="shared" si="66"/>
        <v>559.14</v>
      </c>
      <c r="N177" s="94">
        <f t="shared" si="66"/>
        <v>1109.04</v>
      </c>
      <c r="O177" s="94">
        <f t="shared" si="66"/>
        <v>1328.64</v>
      </c>
      <c r="P177" s="94">
        <f t="shared" si="66"/>
        <v>4847.1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118" t="s">
        <v>61</v>
      </c>
      <c r="D178" s="94">
        <f t="shared" ref="D178:P178" si="67">D177</f>
        <v>0</v>
      </c>
      <c r="E178" s="94">
        <f t="shared" si="67"/>
        <v>72.9</v>
      </c>
      <c r="F178" s="94">
        <f t="shared" si="67"/>
        <v>82.98</v>
      </c>
      <c r="G178" s="94">
        <f t="shared" si="67"/>
        <v>150.84</v>
      </c>
      <c r="H178" s="94">
        <f t="shared" si="67"/>
        <v>186.84</v>
      </c>
      <c r="I178" s="94">
        <f t="shared" si="67"/>
        <v>236.94</v>
      </c>
      <c r="J178" s="94">
        <f t="shared" si="67"/>
        <v>290.04</v>
      </c>
      <c r="K178" s="94">
        <f t="shared" si="67"/>
        <v>344.94</v>
      </c>
      <c r="L178" s="94">
        <f t="shared" si="67"/>
        <v>434.04</v>
      </c>
      <c r="M178" s="94">
        <f t="shared" si="67"/>
        <v>559.14</v>
      </c>
      <c r="N178" s="94">
        <f t="shared" si="67"/>
        <v>1109.04</v>
      </c>
      <c r="O178" s="94">
        <f t="shared" si="67"/>
        <v>1328.64</v>
      </c>
      <c r="P178" s="94">
        <f t="shared" si="67"/>
        <v>4847.1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96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119" t="s">
        <v>62</v>
      </c>
      <c r="D180" s="120">
        <f t="shared" ref="D180:P180" si="68">D175-D177</f>
        <v>11100</v>
      </c>
      <c r="E180" s="120">
        <f t="shared" si="68"/>
        <v>23177.1</v>
      </c>
      <c r="F180" s="120">
        <f t="shared" si="68"/>
        <v>22967.02</v>
      </c>
      <c r="G180" s="120">
        <f t="shared" si="68"/>
        <v>41749.16</v>
      </c>
      <c r="H180" s="120">
        <f t="shared" si="68"/>
        <v>51713.16</v>
      </c>
      <c r="I180" s="120">
        <f t="shared" si="68"/>
        <v>65579.72667</v>
      </c>
      <c r="J180" s="120">
        <f t="shared" si="68"/>
        <v>80276.62667</v>
      </c>
      <c r="K180" s="120">
        <f t="shared" si="68"/>
        <v>95471.72667</v>
      </c>
      <c r="L180" s="120">
        <f t="shared" si="68"/>
        <v>120132.6267</v>
      </c>
      <c r="M180" s="120">
        <f t="shared" si="68"/>
        <v>154757.5267</v>
      </c>
      <c r="N180" s="120">
        <f t="shared" si="68"/>
        <v>306957.6267</v>
      </c>
      <c r="O180" s="120">
        <f t="shared" si="68"/>
        <v>367738.0267</v>
      </c>
      <c r="P180" s="120">
        <f t="shared" si="68"/>
        <v>1341569.567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121"/>
      <c r="B181" s="121"/>
      <c r="C181" s="12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121"/>
      <c r="B182" s="121"/>
      <c r="C182" s="12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121"/>
      <c r="B183" s="121"/>
      <c r="C183" s="12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121"/>
      <c r="B184" s="121"/>
      <c r="C184" s="12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121"/>
      <c r="B185" s="121"/>
      <c r="C185" s="12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121"/>
      <c r="B186" s="121"/>
      <c r="C186" s="12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121"/>
      <c r="B187" s="121"/>
      <c r="C187" s="12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121"/>
      <c r="B188" s="121"/>
      <c r="C188" s="12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121"/>
      <c r="B189" s="121"/>
      <c r="C189" s="12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121"/>
      <c r="B190" s="121"/>
      <c r="C190" s="12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121"/>
      <c r="B191" s="121"/>
      <c r="C191" s="12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121"/>
      <c r="B192" s="121"/>
      <c r="C192" s="12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121"/>
      <c r="B193" s="121"/>
      <c r="C193" s="12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121"/>
      <c r="B194" s="121"/>
      <c r="C194" s="12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121"/>
      <c r="B195" s="121"/>
      <c r="C195" s="12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121"/>
      <c r="B196" s="121"/>
      <c r="C196" s="12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121"/>
      <c r="B197" s="121"/>
      <c r="C197" s="12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121"/>
      <c r="B198" s="121"/>
      <c r="C198" s="12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121"/>
      <c r="B199" s="121"/>
      <c r="C199" s="12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121"/>
      <c r="B200" s="121"/>
      <c r="C200" s="12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121"/>
      <c r="B201" s="121"/>
      <c r="C201" s="12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121"/>
      <c r="B202" s="121"/>
      <c r="C202" s="12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121"/>
      <c r="B203" s="121"/>
      <c r="C203" s="12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121"/>
      <c r="B204" s="121"/>
      <c r="C204" s="12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121"/>
      <c r="B205" s="121"/>
      <c r="C205" s="12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121"/>
      <c r="B206" s="121"/>
      <c r="C206" s="12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121"/>
      <c r="B207" s="121"/>
      <c r="C207" s="12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121"/>
      <c r="B208" s="121"/>
      <c r="C208" s="12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121"/>
      <c r="B209" s="121"/>
      <c r="C209" s="12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121"/>
      <c r="B210" s="121"/>
      <c r="C210" s="12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121"/>
      <c r="B211" s="121"/>
      <c r="C211" s="12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121"/>
      <c r="B212" s="121"/>
      <c r="C212" s="12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121"/>
      <c r="B213" s="121"/>
      <c r="C213" s="12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121"/>
      <c r="B214" s="121"/>
      <c r="C214" s="12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121"/>
      <c r="B215" s="121"/>
      <c r="C215" s="12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121"/>
      <c r="B216" s="121"/>
      <c r="C216" s="12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121"/>
      <c r="B217" s="121"/>
      <c r="C217" s="12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121"/>
      <c r="B218" s="121"/>
      <c r="C218" s="12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121"/>
      <c r="B219" s="121"/>
      <c r="C219" s="12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121"/>
      <c r="B220" s="121"/>
      <c r="C220" s="12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121"/>
      <c r="B221" s="121"/>
      <c r="C221" s="12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121"/>
      <c r="B222" s="121"/>
      <c r="C222" s="12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121"/>
      <c r="B223" s="121"/>
      <c r="C223" s="12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121"/>
      <c r="B224" s="121"/>
      <c r="C224" s="12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121"/>
      <c r="B225" s="121"/>
      <c r="C225" s="12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121"/>
      <c r="B226" s="121"/>
      <c r="C226" s="12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121"/>
      <c r="B227" s="121"/>
      <c r="C227" s="12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121"/>
      <c r="B228" s="121"/>
      <c r="C228" s="12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121"/>
      <c r="B229" s="121"/>
      <c r="C229" s="12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121"/>
      <c r="B230" s="121"/>
      <c r="C230" s="12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121"/>
      <c r="B231" s="121"/>
      <c r="C231" s="12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121"/>
      <c r="B232" s="121"/>
      <c r="C232" s="12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121"/>
      <c r="B233" s="121"/>
      <c r="C233" s="12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121"/>
      <c r="B234" s="121"/>
      <c r="C234" s="12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121"/>
      <c r="B235" s="121"/>
      <c r="C235" s="12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121"/>
      <c r="B236" s="121"/>
      <c r="C236" s="12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121"/>
      <c r="B237" s="121"/>
      <c r="C237" s="12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121"/>
      <c r="B238" s="121"/>
      <c r="C238" s="12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121"/>
      <c r="B239" s="121"/>
      <c r="C239" s="12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121"/>
      <c r="B240" s="121"/>
      <c r="C240" s="12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121"/>
      <c r="B241" s="121"/>
      <c r="C241" s="12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121"/>
      <c r="B242" s="121"/>
      <c r="C242" s="12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121"/>
      <c r="B243" s="121"/>
      <c r="C243" s="12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121"/>
      <c r="B244" s="121"/>
      <c r="C244" s="12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121"/>
      <c r="B245" s="121"/>
      <c r="C245" s="12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121"/>
      <c r="B246" s="121"/>
      <c r="C246" s="12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121"/>
      <c r="B247" s="121"/>
      <c r="C247" s="12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121"/>
      <c r="B248" s="121"/>
      <c r="C248" s="12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121"/>
      <c r="B249" s="121"/>
      <c r="C249" s="12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121"/>
      <c r="B250" s="121"/>
      <c r="C250" s="12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121"/>
      <c r="B251" s="121"/>
      <c r="C251" s="12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121"/>
      <c r="B252" s="121"/>
      <c r="C252" s="12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121"/>
      <c r="B253" s="121"/>
      <c r="C253" s="12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121"/>
      <c r="B254" s="121"/>
      <c r="C254" s="12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121"/>
      <c r="B255" s="121"/>
      <c r="C255" s="12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121"/>
      <c r="B256" s="121"/>
      <c r="C256" s="12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121"/>
      <c r="B257" s="121"/>
      <c r="C257" s="12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121"/>
      <c r="B258" s="121"/>
      <c r="C258" s="12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121"/>
      <c r="B259" s="121"/>
      <c r="C259" s="12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121"/>
      <c r="B260" s="121"/>
      <c r="C260" s="12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121"/>
      <c r="B261" s="121"/>
      <c r="C261" s="12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121"/>
      <c r="B262" s="121"/>
      <c r="C262" s="12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121"/>
      <c r="B263" s="121"/>
      <c r="C263" s="12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121"/>
      <c r="B264" s="121"/>
      <c r="C264" s="12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121"/>
      <c r="B265" s="121"/>
      <c r="C265" s="12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121"/>
      <c r="B266" s="121"/>
      <c r="C266" s="12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121"/>
      <c r="B267" s="121"/>
      <c r="C267" s="12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121"/>
      <c r="B268" s="121"/>
      <c r="C268" s="12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121"/>
      <c r="B269" s="121"/>
      <c r="C269" s="12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121"/>
      <c r="B270" s="121"/>
      <c r="C270" s="12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121"/>
      <c r="B271" s="121"/>
      <c r="C271" s="12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121"/>
      <c r="B272" s="121"/>
      <c r="C272" s="12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121"/>
      <c r="B273" s="121"/>
      <c r="C273" s="12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121"/>
      <c r="B274" s="121"/>
      <c r="C274" s="12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121"/>
      <c r="B275" s="121"/>
      <c r="C275" s="12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121"/>
      <c r="B276" s="121"/>
      <c r="C276" s="12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121"/>
      <c r="B277" s="121"/>
      <c r="C277" s="12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121"/>
      <c r="B278" s="121"/>
      <c r="C278" s="12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121"/>
      <c r="B279" s="121"/>
      <c r="C279" s="12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121"/>
      <c r="B280" s="121"/>
      <c r="C280" s="12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121"/>
      <c r="B281" s="121"/>
      <c r="C281" s="12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121"/>
      <c r="B282" s="121"/>
      <c r="C282" s="12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121"/>
      <c r="B283" s="121"/>
      <c r="C283" s="12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121"/>
      <c r="B284" s="121"/>
      <c r="C284" s="12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121"/>
      <c r="B285" s="121"/>
      <c r="C285" s="12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121"/>
      <c r="B286" s="121"/>
      <c r="C286" s="12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121"/>
      <c r="B287" s="121"/>
      <c r="C287" s="12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121"/>
      <c r="B288" s="121"/>
      <c r="C288" s="12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121"/>
      <c r="B289" s="121"/>
      <c r="C289" s="12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121"/>
      <c r="B290" s="121"/>
      <c r="C290" s="12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121"/>
      <c r="B291" s="121"/>
      <c r="C291" s="12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121"/>
      <c r="B292" s="121"/>
      <c r="C292" s="12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121"/>
      <c r="B293" s="121"/>
      <c r="C293" s="12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121"/>
      <c r="B294" s="121"/>
      <c r="C294" s="12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121"/>
      <c r="B295" s="121"/>
      <c r="C295" s="12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121"/>
      <c r="B296" s="121"/>
      <c r="C296" s="12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121"/>
      <c r="B297" s="121"/>
      <c r="C297" s="12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121"/>
      <c r="B298" s="121"/>
      <c r="C298" s="12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121"/>
      <c r="B299" s="121"/>
      <c r="C299" s="12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121"/>
      <c r="B300" s="121"/>
      <c r="C300" s="12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121"/>
      <c r="B301" s="121"/>
      <c r="C301" s="12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121"/>
      <c r="B302" s="121"/>
      <c r="C302" s="12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121"/>
      <c r="B303" s="121"/>
      <c r="C303" s="12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121"/>
      <c r="B304" s="121"/>
      <c r="C304" s="12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121"/>
      <c r="B305" s="121"/>
      <c r="C305" s="12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121"/>
      <c r="B306" s="121"/>
      <c r="C306" s="12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121"/>
      <c r="B307" s="121"/>
      <c r="C307" s="12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121"/>
      <c r="B308" s="121"/>
      <c r="C308" s="12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121"/>
      <c r="B309" s="121"/>
      <c r="C309" s="12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121"/>
      <c r="B310" s="121"/>
      <c r="C310" s="12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121"/>
      <c r="B311" s="121"/>
      <c r="C311" s="12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121"/>
      <c r="B312" s="121"/>
      <c r="C312" s="12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121"/>
      <c r="B313" s="121"/>
      <c r="C313" s="12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121"/>
      <c r="B314" s="121"/>
      <c r="C314" s="12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121"/>
      <c r="B315" s="121"/>
      <c r="C315" s="12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121"/>
      <c r="B316" s="121"/>
      <c r="C316" s="12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121"/>
      <c r="B317" s="121"/>
      <c r="C317" s="12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121"/>
      <c r="B318" s="121"/>
      <c r="C318" s="12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121"/>
      <c r="B319" s="121"/>
      <c r="C319" s="12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121"/>
      <c r="B320" s="121"/>
      <c r="C320" s="12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121"/>
      <c r="B321" s="121"/>
      <c r="C321" s="12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121"/>
      <c r="B322" s="121"/>
      <c r="C322" s="12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121"/>
      <c r="B323" s="121"/>
      <c r="C323" s="12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121"/>
      <c r="B324" s="121"/>
      <c r="C324" s="12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121"/>
      <c r="B325" s="121"/>
      <c r="C325" s="12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121"/>
      <c r="B326" s="121"/>
      <c r="C326" s="12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121"/>
      <c r="B327" s="121"/>
      <c r="C327" s="12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121"/>
      <c r="B328" s="121"/>
      <c r="C328" s="12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121"/>
      <c r="B329" s="121"/>
      <c r="C329" s="12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121"/>
      <c r="B330" s="121"/>
      <c r="C330" s="12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121"/>
      <c r="B331" s="121"/>
      <c r="C331" s="12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121"/>
      <c r="B332" s="121"/>
      <c r="C332" s="12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121"/>
      <c r="B333" s="121"/>
      <c r="C333" s="12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121"/>
      <c r="B334" s="121"/>
      <c r="C334" s="12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121"/>
      <c r="B335" s="121"/>
      <c r="C335" s="12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121"/>
      <c r="B336" s="121"/>
      <c r="C336" s="12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121"/>
      <c r="B337" s="121"/>
      <c r="C337" s="12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121"/>
      <c r="B338" s="121"/>
      <c r="C338" s="12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121"/>
      <c r="B339" s="121"/>
      <c r="C339" s="12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121"/>
      <c r="B340" s="121"/>
      <c r="C340" s="12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121"/>
      <c r="B341" s="121"/>
      <c r="C341" s="12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121"/>
      <c r="B342" s="121"/>
      <c r="C342" s="12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121"/>
      <c r="B343" s="121"/>
      <c r="C343" s="12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121"/>
      <c r="B344" s="121"/>
      <c r="C344" s="12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121"/>
      <c r="B345" s="121"/>
      <c r="C345" s="12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121"/>
      <c r="B346" s="121"/>
      <c r="C346" s="12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121"/>
      <c r="B347" s="121"/>
      <c r="C347" s="12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121"/>
      <c r="B348" s="121"/>
      <c r="C348" s="12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121"/>
      <c r="B349" s="121"/>
      <c r="C349" s="12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121"/>
      <c r="B350" s="121"/>
      <c r="C350" s="12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121"/>
      <c r="B351" s="121"/>
      <c r="C351" s="12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121"/>
      <c r="B352" s="121"/>
      <c r="C352" s="12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121"/>
      <c r="B353" s="121"/>
      <c r="C353" s="12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121"/>
      <c r="B354" s="121"/>
      <c r="C354" s="12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121"/>
      <c r="B355" s="121"/>
      <c r="C355" s="12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121"/>
      <c r="B356" s="121"/>
      <c r="C356" s="12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121"/>
      <c r="B357" s="121"/>
      <c r="C357" s="12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121"/>
      <c r="B358" s="121"/>
      <c r="C358" s="12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121"/>
      <c r="B359" s="121"/>
      <c r="C359" s="12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121"/>
      <c r="B360" s="121"/>
      <c r="C360" s="12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121"/>
      <c r="B361" s="121"/>
      <c r="C361" s="12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121"/>
      <c r="B362" s="121"/>
      <c r="C362" s="12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121"/>
      <c r="B363" s="121"/>
      <c r="C363" s="12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121"/>
      <c r="B364" s="121"/>
      <c r="C364" s="12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121"/>
      <c r="B365" s="121"/>
      <c r="C365" s="12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121"/>
      <c r="B366" s="121"/>
      <c r="C366" s="12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121"/>
      <c r="B367" s="121"/>
      <c r="C367" s="12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121"/>
      <c r="B368" s="121"/>
      <c r="C368" s="12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121"/>
      <c r="B369" s="121"/>
      <c r="C369" s="12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121"/>
      <c r="B370" s="121"/>
      <c r="C370" s="12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121"/>
      <c r="B371" s="121"/>
      <c r="C371" s="12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121"/>
      <c r="B372" s="121"/>
      <c r="C372" s="12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121"/>
      <c r="B373" s="121"/>
      <c r="C373" s="12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121"/>
      <c r="B374" s="121"/>
      <c r="C374" s="12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121"/>
      <c r="B375" s="121"/>
      <c r="C375" s="12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121"/>
      <c r="B376" s="121"/>
      <c r="C376" s="12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121"/>
      <c r="B377" s="121"/>
      <c r="C377" s="12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121"/>
      <c r="B378" s="121"/>
      <c r="C378" s="12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121"/>
      <c r="B379" s="121"/>
      <c r="C379" s="12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121"/>
      <c r="B380" s="121"/>
      <c r="C380" s="12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121"/>
      <c r="B381" s="121"/>
      <c r="C381" s="12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121"/>
      <c r="B382" s="121"/>
      <c r="C382" s="12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121"/>
      <c r="B383" s="121"/>
      <c r="C383" s="12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121"/>
      <c r="B384" s="121"/>
      <c r="C384" s="12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121"/>
      <c r="B385" s="121"/>
      <c r="C385" s="12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121"/>
      <c r="B386" s="121"/>
      <c r="C386" s="12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121"/>
      <c r="B387" s="121"/>
      <c r="C387" s="12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121"/>
      <c r="B388" s="121"/>
      <c r="C388" s="12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121"/>
      <c r="B389" s="121"/>
      <c r="C389" s="12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121"/>
      <c r="B390" s="121"/>
      <c r="C390" s="12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121"/>
      <c r="B391" s="121"/>
      <c r="C391" s="12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121"/>
      <c r="B392" s="121"/>
      <c r="C392" s="12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121"/>
      <c r="B393" s="121"/>
      <c r="C393" s="12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121"/>
      <c r="B394" s="121"/>
      <c r="C394" s="12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121"/>
      <c r="B395" s="121"/>
      <c r="C395" s="12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121"/>
      <c r="B396" s="121"/>
      <c r="C396" s="12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121"/>
      <c r="B397" s="121"/>
      <c r="C397" s="12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121"/>
      <c r="B398" s="121"/>
      <c r="C398" s="12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121"/>
      <c r="B399" s="121"/>
      <c r="C399" s="12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121"/>
      <c r="B400" s="121"/>
      <c r="C400" s="12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121"/>
      <c r="B401" s="121"/>
      <c r="C401" s="12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121"/>
      <c r="B402" s="121"/>
      <c r="C402" s="12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121"/>
      <c r="B403" s="121"/>
      <c r="C403" s="12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121"/>
      <c r="B404" s="121"/>
      <c r="C404" s="12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121"/>
      <c r="B405" s="121"/>
      <c r="C405" s="12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121"/>
      <c r="B406" s="121"/>
      <c r="C406" s="12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121"/>
      <c r="B407" s="121"/>
      <c r="C407" s="12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121"/>
      <c r="B408" s="121"/>
      <c r="C408" s="12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121"/>
      <c r="B409" s="121"/>
      <c r="C409" s="12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121"/>
      <c r="B410" s="121"/>
      <c r="C410" s="12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121"/>
      <c r="B411" s="121"/>
      <c r="C411" s="12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121"/>
      <c r="B412" s="121"/>
      <c r="C412" s="12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121"/>
      <c r="B413" s="121"/>
      <c r="C413" s="12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121"/>
      <c r="B414" s="121"/>
      <c r="C414" s="12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121"/>
      <c r="B415" s="121"/>
      <c r="C415" s="12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121"/>
      <c r="B416" s="121"/>
      <c r="C416" s="12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121"/>
      <c r="B417" s="121"/>
      <c r="C417" s="12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121"/>
      <c r="B418" s="121"/>
      <c r="C418" s="12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121"/>
      <c r="B419" s="121"/>
      <c r="C419" s="12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121"/>
      <c r="B420" s="121"/>
      <c r="C420" s="12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121"/>
      <c r="B421" s="121"/>
      <c r="C421" s="12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121"/>
      <c r="B422" s="121"/>
      <c r="C422" s="12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121"/>
      <c r="B423" s="121"/>
      <c r="C423" s="12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121"/>
      <c r="B424" s="121"/>
      <c r="C424" s="12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121"/>
      <c r="B425" s="121"/>
      <c r="C425" s="12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121"/>
      <c r="B426" s="121"/>
      <c r="C426" s="12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121"/>
      <c r="B427" s="121"/>
      <c r="C427" s="12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121"/>
      <c r="B428" s="121"/>
      <c r="C428" s="12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121"/>
      <c r="B429" s="121"/>
      <c r="C429" s="12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121"/>
      <c r="B430" s="121"/>
      <c r="C430" s="12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121"/>
      <c r="B431" s="121"/>
      <c r="C431" s="12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121"/>
      <c r="B432" s="121"/>
      <c r="C432" s="12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121"/>
      <c r="B433" s="121"/>
      <c r="C433" s="12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121"/>
      <c r="B434" s="121"/>
      <c r="C434" s="12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121"/>
      <c r="B435" s="121"/>
      <c r="C435" s="12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121"/>
      <c r="B436" s="121"/>
      <c r="C436" s="12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121"/>
      <c r="B437" s="121"/>
      <c r="C437" s="12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121"/>
      <c r="B438" s="121"/>
      <c r="C438" s="12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121"/>
      <c r="B439" s="121"/>
      <c r="C439" s="12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121"/>
      <c r="B440" s="121"/>
      <c r="C440" s="12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121"/>
      <c r="B441" s="121"/>
      <c r="C441" s="12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121"/>
      <c r="B442" s="121"/>
      <c r="C442" s="12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121"/>
      <c r="B443" s="121"/>
      <c r="C443" s="12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121"/>
      <c r="B444" s="121"/>
      <c r="C444" s="12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121"/>
      <c r="B445" s="121"/>
      <c r="C445" s="12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121"/>
      <c r="B446" s="121"/>
      <c r="C446" s="12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121"/>
      <c r="B447" s="121"/>
      <c r="C447" s="12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121"/>
      <c r="B448" s="121"/>
      <c r="C448" s="12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121"/>
      <c r="B449" s="121"/>
      <c r="C449" s="12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121"/>
      <c r="B450" s="121"/>
      <c r="C450" s="12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121"/>
      <c r="B451" s="121"/>
      <c r="C451" s="12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121"/>
      <c r="B452" s="121"/>
      <c r="C452" s="12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121"/>
      <c r="B453" s="121"/>
      <c r="C453" s="12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121"/>
      <c r="B454" s="121"/>
      <c r="C454" s="12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121"/>
      <c r="B455" s="121"/>
      <c r="C455" s="12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121"/>
      <c r="B456" s="121"/>
      <c r="C456" s="12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121"/>
      <c r="B457" s="121"/>
      <c r="C457" s="12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121"/>
      <c r="B458" s="121"/>
      <c r="C458" s="12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121"/>
      <c r="B459" s="121"/>
      <c r="C459" s="12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121"/>
      <c r="B460" s="121"/>
      <c r="C460" s="12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121"/>
      <c r="B461" s="121"/>
      <c r="C461" s="12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121"/>
      <c r="B462" s="121"/>
      <c r="C462" s="12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121"/>
      <c r="B463" s="121"/>
      <c r="C463" s="12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121"/>
      <c r="B464" s="121"/>
      <c r="C464" s="12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121"/>
      <c r="B465" s="121"/>
      <c r="C465" s="12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121"/>
      <c r="B466" s="121"/>
      <c r="C466" s="12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121"/>
      <c r="B467" s="121"/>
      <c r="C467" s="12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121"/>
      <c r="B468" s="121"/>
      <c r="C468" s="12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121"/>
      <c r="B469" s="121"/>
      <c r="C469" s="12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121"/>
      <c r="B470" s="121"/>
      <c r="C470" s="12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121"/>
      <c r="B471" s="121"/>
      <c r="C471" s="12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121"/>
      <c r="B472" s="121"/>
      <c r="C472" s="12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121"/>
      <c r="B473" s="121"/>
      <c r="C473" s="12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121"/>
      <c r="B474" s="121"/>
      <c r="C474" s="12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121"/>
      <c r="B475" s="121"/>
      <c r="C475" s="12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121"/>
      <c r="B476" s="121"/>
      <c r="C476" s="12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121"/>
      <c r="B477" s="121"/>
      <c r="C477" s="12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121"/>
      <c r="B478" s="121"/>
      <c r="C478" s="12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121"/>
      <c r="B479" s="121"/>
      <c r="C479" s="12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121"/>
      <c r="B480" s="121"/>
      <c r="C480" s="12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121"/>
      <c r="B481" s="121"/>
      <c r="C481" s="12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121"/>
      <c r="B482" s="121"/>
      <c r="C482" s="12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121"/>
      <c r="B483" s="121"/>
      <c r="C483" s="12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121"/>
      <c r="B484" s="121"/>
      <c r="C484" s="12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121"/>
      <c r="B485" s="121"/>
      <c r="C485" s="12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121"/>
      <c r="B486" s="121"/>
      <c r="C486" s="12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121"/>
      <c r="B487" s="121"/>
      <c r="C487" s="12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121"/>
      <c r="B488" s="121"/>
      <c r="C488" s="12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121"/>
      <c r="B489" s="121"/>
      <c r="C489" s="12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121"/>
      <c r="B490" s="121"/>
      <c r="C490" s="12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121"/>
      <c r="B491" s="121"/>
      <c r="C491" s="12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121"/>
      <c r="B492" s="121"/>
      <c r="C492" s="12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121"/>
      <c r="B493" s="121"/>
      <c r="C493" s="12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121"/>
      <c r="B494" s="121"/>
      <c r="C494" s="12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121"/>
      <c r="B495" s="121"/>
      <c r="C495" s="12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121"/>
      <c r="B496" s="121"/>
      <c r="C496" s="12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121"/>
      <c r="B497" s="121"/>
      <c r="C497" s="12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121"/>
      <c r="B498" s="121"/>
      <c r="C498" s="12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121"/>
      <c r="B499" s="121"/>
      <c r="C499" s="12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121"/>
      <c r="B500" s="121"/>
      <c r="C500" s="12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121"/>
      <c r="B501" s="121"/>
      <c r="C501" s="12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121"/>
      <c r="B502" s="121"/>
      <c r="C502" s="12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121"/>
      <c r="B503" s="121"/>
      <c r="C503" s="12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121"/>
      <c r="B504" s="121"/>
      <c r="C504" s="12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121"/>
      <c r="B505" s="121"/>
      <c r="C505" s="12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121"/>
      <c r="B506" s="121"/>
      <c r="C506" s="12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121"/>
      <c r="B507" s="121"/>
      <c r="C507" s="12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121"/>
      <c r="B508" s="121"/>
      <c r="C508" s="12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121"/>
      <c r="B509" s="121"/>
      <c r="C509" s="12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121"/>
      <c r="B510" s="121"/>
      <c r="C510" s="12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121"/>
      <c r="B511" s="121"/>
      <c r="C511" s="12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121"/>
      <c r="B512" s="121"/>
      <c r="C512" s="12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121"/>
      <c r="B513" s="121"/>
      <c r="C513" s="12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121"/>
      <c r="B514" s="121"/>
      <c r="C514" s="12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121"/>
      <c r="B515" s="121"/>
      <c r="C515" s="12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121"/>
      <c r="B516" s="121"/>
      <c r="C516" s="12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121"/>
      <c r="B517" s="121"/>
      <c r="C517" s="12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121"/>
      <c r="B518" s="121"/>
      <c r="C518" s="12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121"/>
      <c r="B519" s="121"/>
      <c r="C519" s="12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121"/>
      <c r="B520" s="121"/>
      <c r="C520" s="12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121"/>
      <c r="B521" s="121"/>
      <c r="C521" s="12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121"/>
      <c r="B522" s="121"/>
      <c r="C522" s="12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121"/>
      <c r="B523" s="121"/>
      <c r="C523" s="12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121"/>
      <c r="B524" s="121"/>
      <c r="C524" s="12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121"/>
      <c r="B525" s="121"/>
      <c r="C525" s="12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121"/>
      <c r="B526" s="121"/>
      <c r="C526" s="12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121"/>
      <c r="B527" s="121"/>
      <c r="C527" s="12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121"/>
      <c r="B528" s="121"/>
      <c r="C528" s="12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121"/>
      <c r="B529" s="121"/>
      <c r="C529" s="12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121"/>
      <c r="B530" s="121"/>
      <c r="C530" s="12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121"/>
      <c r="B531" s="121"/>
      <c r="C531" s="12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121"/>
      <c r="B532" s="121"/>
      <c r="C532" s="12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121"/>
      <c r="B533" s="121"/>
      <c r="C533" s="12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121"/>
      <c r="B534" s="121"/>
      <c r="C534" s="12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121"/>
      <c r="B535" s="121"/>
      <c r="C535" s="12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121"/>
      <c r="B536" s="121"/>
      <c r="C536" s="12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121"/>
      <c r="B537" s="121"/>
      <c r="C537" s="12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121"/>
      <c r="B538" s="121"/>
      <c r="C538" s="12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121"/>
      <c r="B539" s="121"/>
      <c r="C539" s="12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121"/>
      <c r="B540" s="121"/>
      <c r="C540" s="12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121"/>
      <c r="B541" s="121"/>
      <c r="C541" s="12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121"/>
      <c r="B542" s="121"/>
      <c r="C542" s="12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121"/>
      <c r="B543" s="121"/>
      <c r="C543" s="12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121"/>
      <c r="B544" s="121"/>
      <c r="C544" s="12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121"/>
      <c r="B545" s="121"/>
      <c r="C545" s="12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121"/>
      <c r="B546" s="121"/>
      <c r="C546" s="12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121"/>
      <c r="B547" s="121"/>
      <c r="C547" s="12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121"/>
      <c r="B548" s="121"/>
      <c r="C548" s="12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121"/>
      <c r="B549" s="121"/>
      <c r="C549" s="12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121"/>
      <c r="B550" s="121"/>
      <c r="C550" s="12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121"/>
      <c r="B551" s="121"/>
      <c r="C551" s="12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121"/>
      <c r="B552" s="121"/>
      <c r="C552" s="12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121"/>
      <c r="B553" s="121"/>
      <c r="C553" s="12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121"/>
      <c r="B554" s="121"/>
      <c r="C554" s="12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121"/>
      <c r="B555" s="121"/>
      <c r="C555" s="12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121"/>
      <c r="B556" s="121"/>
      <c r="C556" s="12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121"/>
      <c r="B557" s="121"/>
      <c r="C557" s="12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121"/>
      <c r="B558" s="121"/>
      <c r="C558" s="12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121"/>
      <c r="B559" s="121"/>
      <c r="C559" s="12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121"/>
      <c r="B560" s="121"/>
      <c r="C560" s="12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121"/>
      <c r="B561" s="121"/>
      <c r="C561" s="12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121"/>
      <c r="B562" s="121"/>
      <c r="C562" s="12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121"/>
      <c r="B563" s="121"/>
      <c r="C563" s="12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121"/>
      <c r="B564" s="121"/>
      <c r="C564" s="12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121"/>
      <c r="B565" s="121"/>
      <c r="C565" s="12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121"/>
      <c r="B566" s="121"/>
      <c r="C566" s="12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121"/>
      <c r="B567" s="121"/>
      <c r="C567" s="12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121"/>
      <c r="B568" s="121"/>
      <c r="C568" s="12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121"/>
      <c r="B569" s="121"/>
      <c r="C569" s="12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121"/>
      <c r="B570" s="121"/>
      <c r="C570" s="12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121"/>
      <c r="B571" s="121"/>
      <c r="C571" s="12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121"/>
      <c r="B572" s="121"/>
      <c r="C572" s="12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121"/>
      <c r="B573" s="121"/>
      <c r="C573" s="12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121"/>
      <c r="B574" s="121"/>
      <c r="C574" s="12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121"/>
      <c r="B575" s="121"/>
      <c r="C575" s="12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121"/>
      <c r="B576" s="121"/>
      <c r="C576" s="12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121"/>
      <c r="B577" s="121"/>
      <c r="C577" s="12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121"/>
      <c r="B578" s="121"/>
      <c r="C578" s="12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121"/>
      <c r="B579" s="121"/>
      <c r="C579" s="12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121"/>
      <c r="B580" s="121"/>
      <c r="C580" s="12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121"/>
      <c r="B581" s="121"/>
      <c r="C581" s="12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121"/>
      <c r="B582" s="121"/>
      <c r="C582" s="12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121"/>
      <c r="B583" s="121"/>
      <c r="C583" s="12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121"/>
      <c r="B584" s="121"/>
      <c r="C584" s="12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121"/>
      <c r="B585" s="121"/>
      <c r="C585" s="12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121"/>
      <c r="B586" s="121"/>
      <c r="C586" s="12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121"/>
      <c r="B587" s="121"/>
      <c r="C587" s="12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121"/>
      <c r="B588" s="121"/>
      <c r="C588" s="12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121"/>
      <c r="B589" s="121"/>
      <c r="C589" s="12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121"/>
      <c r="B590" s="121"/>
      <c r="C590" s="12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121"/>
      <c r="B591" s="121"/>
      <c r="C591" s="12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121"/>
      <c r="B592" s="121"/>
      <c r="C592" s="12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121"/>
      <c r="B593" s="121"/>
      <c r="C593" s="12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121"/>
      <c r="B594" s="121"/>
      <c r="C594" s="12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121"/>
      <c r="B595" s="121"/>
      <c r="C595" s="12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121"/>
      <c r="B596" s="121"/>
      <c r="C596" s="12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121"/>
      <c r="B597" s="121"/>
      <c r="C597" s="12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121"/>
      <c r="B598" s="121"/>
      <c r="C598" s="12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121"/>
      <c r="B599" s="121"/>
      <c r="C599" s="12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121"/>
      <c r="B600" s="121"/>
      <c r="C600" s="12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121"/>
      <c r="B601" s="121"/>
      <c r="C601" s="12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121"/>
      <c r="B602" s="121"/>
      <c r="C602" s="12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121"/>
      <c r="B603" s="121"/>
      <c r="C603" s="12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121"/>
      <c r="B604" s="121"/>
      <c r="C604" s="12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121"/>
      <c r="B605" s="121"/>
      <c r="C605" s="12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121"/>
      <c r="B606" s="121"/>
      <c r="C606" s="12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121"/>
      <c r="B607" s="121"/>
      <c r="C607" s="12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121"/>
      <c r="B608" s="121"/>
      <c r="C608" s="12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121"/>
      <c r="B609" s="121"/>
      <c r="C609" s="12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121"/>
      <c r="B610" s="121"/>
      <c r="C610" s="12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121"/>
      <c r="B611" s="121"/>
      <c r="C611" s="12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121"/>
      <c r="B612" s="121"/>
      <c r="C612" s="12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121"/>
      <c r="B613" s="121"/>
      <c r="C613" s="12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121"/>
      <c r="B614" s="121"/>
      <c r="C614" s="12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121"/>
      <c r="B615" s="121"/>
      <c r="C615" s="12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121"/>
      <c r="B616" s="121"/>
      <c r="C616" s="12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121"/>
      <c r="B617" s="121"/>
      <c r="C617" s="12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121"/>
      <c r="B618" s="121"/>
      <c r="C618" s="12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121"/>
      <c r="B619" s="121"/>
      <c r="C619" s="12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121"/>
      <c r="B620" s="121"/>
      <c r="C620" s="12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121"/>
      <c r="B621" s="121"/>
      <c r="C621" s="12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121"/>
      <c r="B622" s="121"/>
      <c r="C622" s="12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121"/>
      <c r="B623" s="121"/>
      <c r="C623" s="12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121"/>
      <c r="B624" s="121"/>
      <c r="C624" s="12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121"/>
      <c r="B625" s="121"/>
      <c r="C625" s="12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121"/>
      <c r="B626" s="121"/>
      <c r="C626" s="12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121"/>
      <c r="B627" s="121"/>
      <c r="C627" s="12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121"/>
      <c r="B628" s="121"/>
      <c r="C628" s="12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121"/>
      <c r="B629" s="121"/>
      <c r="C629" s="12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121"/>
      <c r="B630" s="121"/>
      <c r="C630" s="12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121"/>
      <c r="B631" s="121"/>
      <c r="C631" s="12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121"/>
      <c r="B632" s="121"/>
      <c r="C632" s="12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121"/>
      <c r="B633" s="121"/>
      <c r="C633" s="12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121"/>
      <c r="B634" s="121"/>
      <c r="C634" s="12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121"/>
      <c r="B635" s="121"/>
      <c r="C635" s="12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121"/>
      <c r="B636" s="121"/>
      <c r="C636" s="12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121"/>
      <c r="B637" s="121"/>
      <c r="C637" s="12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121"/>
      <c r="B638" s="121"/>
      <c r="C638" s="12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121"/>
      <c r="B639" s="121"/>
      <c r="C639" s="12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121"/>
      <c r="B640" s="121"/>
      <c r="C640" s="12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121"/>
      <c r="B641" s="121"/>
      <c r="C641" s="12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121"/>
      <c r="B642" s="121"/>
      <c r="C642" s="12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121"/>
      <c r="B643" s="121"/>
      <c r="C643" s="12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121"/>
      <c r="B644" s="121"/>
      <c r="C644" s="12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121"/>
      <c r="B645" s="121"/>
      <c r="C645" s="12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121"/>
      <c r="B646" s="121"/>
      <c r="C646" s="12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121"/>
      <c r="B647" s="121"/>
      <c r="C647" s="12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121"/>
      <c r="B648" s="121"/>
      <c r="C648" s="12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121"/>
      <c r="B649" s="121"/>
      <c r="C649" s="12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121"/>
      <c r="B650" s="121"/>
      <c r="C650" s="12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121"/>
      <c r="B651" s="121"/>
      <c r="C651" s="12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121"/>
      <c r="B652" s="121"/>
      <c r="C652" s="12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121"/>
      <c r="B653" s="121"/>
      <c r="C653" s="12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121"/>
      <c r="B654" s="121"/>
      <c r="C654" s="12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121"/>
      <c r="B655" s="121"/>
      <c r="C655" s="12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121"/>
      <c r="B656" s="121"/>
      <c r="C656" s="12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121"/>
      <c r="B657" s="121"/>
      <c r="C657" s="12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121"/>
      <c r="B658" s="121"/>
      <c r="C658" s="12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121"/>
      <c r="B659" s="121"/>
      <c r="C659" s="12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121"/>
      <c r="B660" s="121"/>
      <c r="C660" s="12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121"/>
      <c r="B661" s="121"/>
      <c r="C661" s="12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121"/>
      <c r="B662" s="121"/>
      <c r="C662" s="12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121"/>
      <c r="B663" s="121"/>
      <c r="C663" s="12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121"/>
      <c r="B664" s="121"/>
      <c r="C664" s="12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121"/>
      <c r="B665" s="121"/>
      <c r="C665" s="12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121"/>
      <c r="B666" s="121"/>
      <c r="C666" s="12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121"/>
      <c r="B667" s="121"/>
      <c r="C667" s="12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121"/>
      <c r="B668" s="121"/>
      <c r="C668" s="12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121"/>
      <c r="B669" s="121"/>
      <c r="C669" s="12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121"/>
      <c r="B670" s="121"/>
      <c r="C670" s="12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121"/>
      <c r="B671" s="121"/>
      <c r="C671" s="12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121"/>
      <c r="B672" s="121"/>
      <c r="C672" s="12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121"/>
      <c r="B673" s="121"/>
      <c r="C673" s="12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121"/>
      <c r="B674" s="121"/>
      <c r="C674" s="12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121"/>
      <c r="B675" s="121"/>
      <c r="C675" s="12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121"/>
      <c r="B676" s="121"/>
      <c r="C676" s="12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121"/>
      <c r="B677" s="121"/>
      <c r="C677" s="12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121"/>
      <c r="B678" s="121"/>
      <c r="C678" s="12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121"/>
      <c r="B679" s="121"/>
      <c r="C679" s="12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121"/>
      <c r="B680" s="121"/>
      <c r="C680" s="12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121"/>
      <c r="B681" s="121"/>
      <c r="C681" s="12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121"/>
      <c r="B682" s="121"/>
      <c r="C682" s="12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121"/>
      <c r="B683" s="121"/>
      <c r="C683" s="12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121"/>
      <c r="B684" s="121"/>
      <c r="C684" s="12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121"/>
      <c r="B685" s="121"/>
      <c r="C685" s="12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121"/>
      <c r="B686" s="121"/>
      <c r="C686" s="12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121"/>
      <c r="B687" s="121"/>
      <c r="C687" s="12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121"/>
      <c r="B688" s="121"/>
      <c r="C688" s="12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121"/>
      <c r="B689" s="121"/>
      <c r="C689" s="12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121"/>
      <c r="B690" s="121"/>
      <c r="C690" s="12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121"/>
      <c r="B691" s="121"/>
      <c r="C691" s="12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121"/>
      <c r="B692" s="121"/>
      <c r="C692" s="12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121"/>
      <c r="B693" s="121"/>
      <c r="C693" s="12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121"/>
      <c r="B694" s="121"/>
      <c r="C694" s="12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121"/>
      <c r="B695" s="121"/>
      <c r="C695" s="12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121"/>
      <c r="B696" s="121"/>
      <c r="C696" s="12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121"/>
      <c r="B697" s="121"/>
      <c r="C697" s="12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121"/>
      <c r="B698" s="121"/>
      <c r="C698" s="12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121"/>
      <c r="B699" s="121"/>
      <c r="C699" s="12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121"/>
      <c r="B700" s="121"/>
      <c r="C700" s="12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121"/>
      <c r="B701" s="121"/>
      <c r="C701" s="12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121"/>
      <c r="B702" s="121"/>
      <c r="C702" s="12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121"/>
      <c r="B703" s="121"/>
      <c r="C703" s="12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121"/>
      <c r="B704" s="121"/>
      <c r="C704" s="12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121"/>
      <c r="B705" s="121"/>
      <c r="C705" s="12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121"/>
      <c r="B706" s="121"/>
      <c r="C706" s="12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121"/>
      <c r="B707" s="121"/>
      <c r="C707" s="12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121"/>
      <c r="B708" s="121"/>
      <c r="C708" s="12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121"/>
      <c r="B709" s="121"/>
      <c r="C709" s="12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121"/>
      <c r="B710" s="121"/>
      <c r="C710" s="12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121"/>
      <c r="B711" s="121"/>
      <c r="C711" s="12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121"/>
      <c r="B712" s="121"/>
      <c r="C712" s="12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121"/>
      <c r="B713" s="121"/>
      <c r="C713" s="12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121"/>
      <c r="B714" s="121"/>
      <c r="C714" s="12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121"/>
      <c r="B715" s="121"/>
      <c r="C715" s="12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121"/>
      <c r="B716" s="121"/>
      <c r="C716" s="12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121"/>
      <c r="B717" s="121"/>
      <c r="C717" s="12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121"/>
      <c r="B718" s="121"/>
      <c r="C718" s="12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121"/>
      <c r="B719" s="121"/>
      <c r="C719" s="12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121"/>
      <c r="B720" s="121"/>
      <c r="C720" s="12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121"/>
      <c r="B721" s="121"/>
      <c r="C721" s="12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121"/>
      <c r="B722" s="121"/>
      <c r="C722" s="12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121"/>
      <c r="B723" s="121"/>
      <c r="C723" s="12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121"/>
      <c r="B724" s="121"/>
      <c r="C724" s="12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121"/>
      <c r="B725" s="121"/>
      <c r="C725" s="12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121"/>
      <c r="B726" s="121"/>
      <c r="C726" s="12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121"/>
      <c r="B727" s="121"/>
      <c r="C727" s="12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121"/>
      <c r="B728" s="121"/>
      <c r="C728" s="12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121"/>
      <c r="B729" s="121"/>
      <c r="C729" s="12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121"/>
      <c r="B730" s="121"/>
      <c r="C730" s="12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121"/>
      <c r="B731" s="121"/>
      <c r="C731" s="12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121"/>
      <c r="B732" s="121"/>
      <c r="C732" s="12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121"/>
      <c r="B733" s="121"/>
      <c r="C733" s="12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121"/>
      <c r="B734" s="121"/>
      <c r="C734" s="12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121"/>
      <c r="B735" s="121"/>
      <c r="C735" s="12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121"/>
      <c r="B736" s="121"/>
      <c r="C736" s="12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121"/>
      <c r="B737" s="121"/>
      <c r="C737" s="12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121"/>
      <c r="B738" s="121"/>
      <c r="C738" s="12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121"/>
      <c r="B739" s="121"/>
      <c r="C739" s="12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121"/>
      <c r="B740" s="121"/>
      <c r="C740" s="12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121"/>
      <c r="B741" s="121"/>
      <c r="C741" s="12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121"/>
      <c r="B742" s="121"/>
      <c r="C742" s="12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121"/>
      <c r="B743" s="121"/>
      <c r="C743" s="12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121"/>
      <c r="B744" s="121"/>
      <c r="C744" s="12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121"/>
      <c r="B745" s="121"/>
      <c r="C745" s="12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121"/>
      <c r="B746" s="121"/>
      <c r="C746" s="12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121"/>
      <c r="B747" s="121"/>
      <c r="C747" s="12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121"/>
      <c r="B748" s="121"/>
      <c r="C748" s="12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121"/>
      <c r="B749" s="121"/>
      <c r="C749" s="12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121"/>
      <c r="B750" s="121"/>
      <c r="C750" s="12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121"/>
      <c r="B751" s="121"/>
      <c r="C751" s="12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121"/>
      <c r="B752" s="121"/>
      <c r="C752" s="12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121"/>
      <c r="B753" s="121"/>
      <c r="C753" s="12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121"/>
      <c r="B754" s="121"/>
      <c r="C754" s="12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121"/>
      <c r="B755" s="121"/>
      <c r="C755" s="12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121"/>
      <c r="B756" s="121"/>
      <c r="C756" s="12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121"/>
      <c r="B757" s="121"/>
      <c r="C757" s="12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121"/>
      <c r="B758" s="121"/>
      <c r="C758" s="12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121"/>
      <c r="B759" s="121"/>
      <c r="C759" s="12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121"/>
      <c r="B760" s="121"/>
      <c r="C760" s="12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121"/>
      <c r="B761" s="121"/>
      <c r="C761" s="12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121"/>
      <c r="B762" s="121"/>
      <c r="C762" s="12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121"/>
      <c r="B763" s="121"/>
      <c r="C763" s="12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121"/>
      <c r="B764" s="121"/>
      <c r="C764" s="12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121"/>
      <c r="B765" s="121"/>
      <c r="C765" s="12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121"/>
      <c r="B766" s="121"/>
      <c r="C766" s="12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121"/>
      <c r="B767" s="121"/>
      <c r="C767" s="12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121"/>
      <c r="B768" s="121"/>
      <c r="C768" s="12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121"/>
      <c r="B769" s="121"/>
      <c r="C769" s="12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121"/>
      <c r="B770" s="121"/>
      <c r="C770" s="12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121"/>
      <c r="B771" s="121"/>
      <c r="C771" s="12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121"/>
      <c r="B772" s="121"/>
      <c r="C772" s="12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121"/>
      <c r="B773" s="121"/>
      <c r="C773" s="12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121"/>
      <c r="B774" s="121"/>
      <c r="C774" s="12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121"/>
      <c r="B775" s="121"/>
      <c r="C775" s="12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121"/>
      <c r="B776" s="121"/>
      <c r="C776" s="12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121"/>
      <c r="B777" s="121"/>
      <c r="C777" s="12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121"/>
      <c r="B778" s="121"/>
      <c r="C778" s="12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121"/>
      <c r="B779" s="121"/>
      <c r="C779" s="12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121"/>
      <c r="B780" s="121"/>
      <c r="C780" s="12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121"/>
      <c r="B781" s="121"/>
      <c r="C781" s="12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121"/>
      <c r="B782" s="121"/>
      <c r="C782" s="12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121"/>
      <c r="B783" s="121"/>
      <c r="C783" s="12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121"/>
      <c r="B784" s="121"/>
      <c r="C784" s="12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121"/>
      <c r="B785" s="121"/>
      <c r="C785" s="12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121"/>
      <c r="B786" s="121"/>
      <c r="C786" s="12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121"/>
      <c r="B787" s="121"/>
      <c r="C787" s="12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121"/>
      <c r="B788" s="121"/>
      <c r="C788" s="12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121"/>
      <c r="B789" s="121"/>
      <c r="C789" s="12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121"/>
      <c r="B790" s="121"/>
      <c r="C790" s="12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121"/>
      <c r="B791" s="121"/>
      <c r="C791" s="12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121"/>
      <c r="B792" s="121"/>
      <c r="C792" s="12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121"/>
      <c r="B793" s="121"/>
      <c r="C793" s="12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121"/>
      <c r="B794" s="121"/>
      <c r="C794" s="12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121"/>
      <c r="B795" s="121"/>
      <c r="C795" s="12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121"/>
      <c r="B796" s="121"/>
      <c r="C796" s="12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121"/>
      <c r="B797" s="121"/>
      <c r="C797" s="12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121"/>
      <c r="B798" s="121"/>
      <c r="C798" s="12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121"/>
      <c r="B799" s="121"/>
      <c r="C799" s="12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121"/>
      <c r="B800" s="121"/>
      <c r="C800" s="12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121"/>
      <c r="B801" s="121"/>
      <c r="C801" s="12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121"/>
      <c r="B802" s="121"/>
      <c r="C802" s="12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121"/>
      <c r="B803" s="121"/>
      <c r="C803" s="12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121"/>
      <c r="B804" s="121"/>
      <c r="C804" s="12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121"/>
      <c r="B805" s="121"/>
      <c r="C805" s="12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121"/>
      <c r="B806" s="121"/>
      <c r="C806" s="12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121"/>
      <c r="B807" s="121"/>
      <c r="C807" s="12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121"/>
      <c r="B808" s="121"/>
      <c r="C808" s="12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121"/>
      <c r="B809" s="121"/>
      <c r="C809" s="12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121"/>
      <c r="B810" s="121"/>
      <c r="C810" s="12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121"/>
      <c r="B811" s="121"/>
      <c r="C811" s="12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121"/>
      <c r="B812" s="121"/>
      <c r="C812" s="12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121"/>
      <c r="B813" s="121"/>
      <c r="C813" s="12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121"/>
      <c r="B814" s="121"/>
      <c r="C814" s="12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121"/>
      <c r="B815" s="121"/>
      <c r="C815" s="12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121"/>
      <c r="B816" s="121"/>
      <c r="C816" s="12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121"/>
      <c r="B817" s="121"/>
      <c r="C817" s="12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121"/>
      <c r="B818" s="121"/>
      <c r="C818" s="12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121"/>
      <c r="B819" s="121"/>
      <c r="C819" s="12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121"/>
      <c r="B820" s="121"/>
      <c r="C820" s="12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121"/>
      <c r="B821" s="121"/>
      <c r="C821" s="12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121"/>
      <c r="B822" s="121"/>
      <c r="C822" s="12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121"/>
      <c r="B823" s="121"/>
      <c r="C823" s="12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121"/>
      <c r="B824" s="121"/>
      <c r="C824" s="12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121"/>
      <c r="B825" s="121"/>
      <c r="C825" s="12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121"/>
      <c r="B826" s="121"/>
      <c r="C826" s="12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121"/>
      <c r="B827" s="121"/>
      <c r="C827" s="12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121"/>
      <c r="B828" s="121"/>
      <c r="C828" s="12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121"/>
      <c r="B829" s="121"/>
      <c r="C829" s="12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121"/>
      <c r="B830" s="121"/>
      <c r="C830" s="12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121"/>
      <c r="B831" s="121"/>
      <c r="C831" s="12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121"/>
      <c r="B832" s="121"/>
      <c r="C832" s="12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121"/>
      <c r="B833" s="121"/>
      <c r="C833" s="12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121"/>
      <c r="B834" s="121"/>
      <c r="C834" s="12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121"/>
      <c r="B835" s="121"/>
      <c r="C835" s="12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121"/>
      <c r="B836" s="121"/>
      <c r="C836" s="12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121"/>
      <c r="B837" s="121"/>
      <c r="C837" s="12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121"/>
      <c r="B838" s="121"/>
      <c r="C838" s="12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121"/>
      <c r="B839" s="121"/>
      <c r="C839" s="12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121"/>
      <c r="B840" s="121"/>
      <c r="C840" s="12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121"/>
      <c r="B841" s="121"/>
      <c r="C841" s="12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121"/>
      <c r="B842" s="121"/>
      <c r="C842" s="12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121"/>
      <c r="B843" s="121"/>
      <c r="C843" s="12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121"/>
      <c r="B844" s="121"/>
      <c r="C844" s="12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121"/>
      <c r="B845" s="121"/>
      <c r="C845" s="12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121"/>
      <c r="B846" s="121"/>
      <c r="C846" s="12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121"/>
      <c r="B847" s="121"/>
      <c r="C847" s="12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121"/>
      <c r="B848" s="121"/>
      <c r="C848" s="12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121"/>
      <c r="B849" s="121"/>
      <c r="C849" s="12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121"/>
      <c r="B850" s="121"/>
      <c r="C850" s="12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121"/>
      <c r="B851" s="121"/>
      <c r="C851" s="12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121"/>
      <c r="B852" s="121"/>
      <c r="C852" s="12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121"/>
      <c r="B853" s="121"/>
      <c r="C853" s="12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121"/>
      <c r="B854" s="121"/>
      <c r="C854" s="12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121"/>
      <c r="B855" s="121"/>
      <c r="C855" s="12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121"/>
      <c r="B856" s="121"/>
      <c r="C856" s="12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121"/>
      <c r="B857" s="121"/>
      <c r="C857" s="12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121"/>
      <c r="B858" s="121"/>
      <c r="C858" s="12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121"/>
      <c r="B859" s="121"/>
      <c r="C859" s="12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121"/>
      <c r="B860" s="121"/>
      <c r="C860" s="12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121"/>
      <c r="B861" s="121"/>
      <c r="C861" s="12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121"/>
      <c r="B862" s="121"/>
      <c r="C862" s="12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121"/>
      <c r="B863" s="121"/>
      <c r="C863" s="12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121"/>
      <c r="B864" s="121"/>
      <c r="C864" s="12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121"/>
      <c r="B865" s="121"/>
      <c r="C865" s="12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121"/>
      <c r="B866" s="121"/>
      <c r="C866" s="12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121"/>
      <c r="B867" s="121"/>
      <c r="C867" s="12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121"/>
      <c r="B868" s="121"/>
      <c r="C868" s="12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121"/>
      <c r="B869" s="121"/>
      <c r="C869" s="12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121"/>
      <c r="B870" s="121"/>
      <c r="C870" s="12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121"/>
      <c r="B871" s="121"/>
      <c r="C871" s="12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121"/>
      <c r="B872" s="121"/>
      <c r="C872" s="12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121"/>
      <c r="B873" s="121"/>
      <c r="C873" s="12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121"/>
      <c r="B874" s="121"/>
      <c r="C874" s="12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121"/>
      <c r="B875" s="121"/>
      <c r="C875" s="12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121"/>
      <c r="B876" s="121"/>
      <c r="C876" s="12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121"/>
      <c r="B877" s="121"/>
      <c r="C877" s="12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121"/>
      <c r="B878" s="121"/>
      <c r="C878" s="12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121"/>
      <c r="B879" s="121"/>
      <c r="C879" s="12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121"/>
      <c r="B880" s="121"/>
      <c r="C880" s="12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121"/>
      <c r="B881" s="121"/>
      <c r="C881" s="12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121"/>
      <c r="B882" s="121"/>
      <c r="C882" s="12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121"/>
      <c r="B883" s="121"/>
      <c r="C883" s="12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121"/>
      <c r="B884" s="121"/>
      <c r="C884" s="12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121"/>
      <c r="B885" s="121"/>
      <c r="C885" s="12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121"/>
      <c r="B886" s="121"/>
      <c r="C886" s="12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121"/>
      <c r="B887" s="121"/>
      <c r="C887" s="12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121"/>
      <c r="B888" s="121"/>
      <c r="C888" s="12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121"/>
      <c r="B889" s="121"/>
      <c r="C889" s="12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121"/>
      <c r="B890" s="121"/>
      <c r="C890" s="12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121"/>
      <c r="B891" s="121"/>
      <c r="C891" s="12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121"/>
      <c r="B892" s="121"/>
      <c r="C892" s="12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121"/>
      <c r="B893" s="121"/>
      <c r="C893" s="12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121"/>
      <c r="B894" s="121"/>
      <c r="C894" s="12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121"/>
      <c r="B895" s="121"/>
      <c r="C895" s="12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121"/>
      <c r="B896" s="121"/>
      <c r="C896" s="12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121"/>
      <c r="B897" s="121"/>
      <c r="C897" s="12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121"/>
      <c r="B898" s="121"/>
      <c r="C898" s="12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121"/>
      <c r="B899" s="121"/>
      <c r="C899" s="12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121"/>
      <c r="B900" s="121"/>
      <c r="C900" s="12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121"/>
      <c r="B901" s="121"/>
      <c r="C901" s="12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121"/>
      <c r="B902" s="121"/>
      <c r="C902" s="12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121"/>
      <c r="B903" s="121"/>
      <c r="C903" s="12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121"/>
      <c r="B904" s="121"/>
      <c r="C904" s="12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121"/>
      <c r="B905" s="121"/>
      <c r="C905" s="12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121"/>
      <c r="B906" s="121"/>
      <c r="C906" s="12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121"/>
      <c r="B907" s="121"/>
      <c r="C907" s="12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121"/>
      <c r="B908" s="121"/>
      <c r="C908" s="12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121"/>
      <c r="B909" s="121"/>
      <c r="C909" s="12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121"/>
      <c r="B910" s="121"/>
      <c r="C910" s="12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121"/>
      <c r="B911" s="121"/>
      <c r="C911" s="12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121"/>
      <c r="B912" s="121"/>
      <c r="C912" s="12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121"/>
      <c r="B913" s="121"/>
      <c r="C913" s="12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121"/>
      <c r="B914" s="121"/>
      <c r="C914" s="12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121"/>
      <c r="B915" s="121"/>
      <c r="C915" s="12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121"/>
      <c r="B916" s="121"/>
      <c r="C916" s="12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121"/>
      <c r="B917" s="121"/>
      <c r="C917" s="12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121"/>
      <c r="B918" s="121"/>
      <c r="C918" s="12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121"/>
      <c r="B919" s="121"/>
      <c r="C919" s="12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121"/>
      <c r="B920" s="121"/>
      <c r="C920" s="12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121"/>
      <c r="B921" s="121"/>
      <c r="C921" s="12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121"/>
      <c r="B922" s="121"/>
      <c r="C922" s="12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121"/>
      <c r="B923" s="121"/>
      <c r="C923" s="12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121"/>
      <c r="B924" s="121"/>
      <c r="C924" s="12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121"/>
      <c r="B925" s="121"/>
      <c r="C925" s="12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121"/>
      <c r="B926" s="121"/>
      <c r="C926" s="12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121"/>
      <c r="B927" s="121"/>
      <c r="C927" s="12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121"/>
      <c r="B928" s="121"/>
      <c r="C928" s="12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121"/>
      <c r="B929" s="121"/>
      <c r="C929" s="12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121"/>
      <c r="B930" s="121"/>
      <c r="C930" s="12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121"/>
      <c r="B931" s="121"/>
      <c r="C931" s="12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121"/>
      <c r="B932" s="121"/>
      <c r="C932" s="12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121"/>
      <c r="B933" s="121"/>
      <c r="C933" s="12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121"/>
      <c r="B934" s="121"/>
      <c r="C934" s="12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121"/>
      <c r="B935" s="121"/>
      <c r="C935" s="12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121"/>
      <c r="B936" s="121"/>
      <c r="C936" s="12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121"/>
      <c r="B937" s="121"/>
      <c r="C937" s="12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121"/>
      <c r="B938" s="121"/>
      <c r="C938" s="12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121"/>
      <c r="B939" s="121"/>
      <c r="C939" s="12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121"/>
      <c r="B940" s="121"/>
      <c r="C940" s="12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121"/>
      <c r="B941" s="121"/>
      <c r="C941" s="12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121"/>
      <c r="B942" s="121"/>
      <c r="C942" s="12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121"/>
      <c r="B943" s="121"/>
      <c r="C943" s="12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121"/>
      <c r="B944" s="121"/>
      <c r="C944" s="12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121"/>
      <c r="B945" s="121"/>
      <c r="C945" s="12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121"/>
      <c r="B946" s="121"/>
      <c r="C946" s="12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121"/>
      <c r="B947" s="121"/>
      <c r="C947" s="12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121"/>
      <c r="B948" s="121"/>
      <c r="C948" s="12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121"/>
      <c r="B949" s="121"/>
      <c r="C949" s="12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121"/>
      <c r="B950" s="121"/>
      <c r="C950" s="12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121"/>
      <c r="B951" s="121"/>
      <c r="C951" s="12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121"/>
      <c r="B952" s="121"/>
      <c r="C952" s="12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121"/>
      <c r="B953" s="121"/>
      <c r="C953" s="12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121"/>
      <c r="B954" s="121"/>
      <c r="C954" s="12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121"/>
      <c r="B955" s="121"/>
      <c r="C955" s="12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121"/>
      <c r="B956" s="121"/>
      <c r="C956" s="12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121"/>
      <c r="B957" s="121"/>
      <c r="C957" s="12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121"/>
      <c r="B958" s="121"/>
      <c r="C958" s="12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121"/>
      <c r="B959" s="121"/>
      <c r="C959" s="12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121"/>
      <c r="B960" s="121"/>
      <c r="C960" s="12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121"/>
      <c r="B961" s="121"/>
      <c r="C961" s="12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121"/>
      <c r="B962" s="121"/>
      <c r="C962" s="12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121"/>
      <c r="B963" s="121"/>
      <c r="C963" s="12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121"/>
      <c r="B964" s="121"/>
      <c r="C964" s="12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121"/>
      <c r="B965" s="121"/>
      <c r="C965" s="12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121"/>
      <c r="B966" s="121"/>
      <c r="C966" s="12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121"/>
      <c r="B967" s="121"/>
      <c r="C967" s="12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121"/>
      <c r="B968" s="121"/>
      <c r="C968" s="12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121"/>
      <c r="B969" s="121"/>
      <c r="C969" s="12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121"/>
      <c r="B970" s="121"/>
      <c r="C970" s="12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121"/>
      <c r="B971" s="121"/>
      <c r="C971" s="12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121"/>
      <c r="B972" s="121"/>
      <c r="C972" s="12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121"/>
      <c r="B973" s="121"/>
      <c r="C973" s="12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121"/>
      <c r="B974" s="121"/>
      <c r="C974" s="12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121"/>
      <c r="B975" s="121"/>
      <c r="C975" s="12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121"/>
      <c r="B976" s="121"/>
      <c r="C976" s="12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121"/>
      <c r="B977" s="121"/>
      <c r="C977" s="12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121"/>
      <c r="B978" s="121"/>
      <c r="C978" s="12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121"/>
      <c r="B979" s="121"/>
      <c r="C979" s="12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121"/>
      <c r="B980" s="121"/>
      <c r="C980" s="12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121"/>
      <c r="B981" s="121"/>
      <c r="C981" s="12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121"/>
      <c r="B982" s="121"/>
      <c r="C982" s="12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121"/>
      <c r="B983" s="121"/>
      <c r="C983" s="12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121"/>
      <c r="B984" s="121"/>
      <c r="C984" s="12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121"/>
      <c r="B985" s="121"/>
      <c r="C985" s="12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121"/>
      <c r="B986" s="121"/>
      <c r="C986" s="12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121"/>
      <c r="B987" s="121"/>
      <c r="C987" s="12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121"/>
      <c r="B988" s="121"/>
      <c r="C988" s="12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121"/>
      <c r="B989" s="121"/>
      <c r="C989" s="12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121"/>
      <c r="B990" s="121"/>
      <c r="C990" s="12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121"/>
      <c r="B991" s="121"/>
      <c r="C991" s="12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121"/>
      <c r="B992" s="121"/>
      <c r="C992" s="12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121"/>
      <c r="B993" s="121"/>
      <c r="C993" s="12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121"/>
      <c r="B994" s="121"/>
      <c r="C994" s="12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121"/>
      <c r="B995" s="121"/>
      <c r="C995" s="12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121"/>
      <c r="B996" s="121"/>
      <c r="C996" s="12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121"/>
      <c r="B997" s="121"/>
      <c r="C997" s="12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121"/>
      <c r="B998" s="121"/>
      <c r="C998" s="12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121"/>
      <c r="B999" s="121"/>
      <c r="C999" s="12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121"/>
      <c r="B1000" s="121"/>
      <c r="C1000" s="12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0" customHeight="1">
      <c r="A1001" s="121"/>
      <c r="B1001" s="121"/>
      <c r="C1001" s="121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0" customHeight="1">
      <c r="A1002" s="121"/>
      <c r="B1002" s="121"/>
      <c r="C1002" s="121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2.0" customHeight="1">
      <c r="A1003" s="121"/>
      <c r="B1003" s="121"/>
      <c r="C1003" s="121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175">
    <mergeCell ref="A4:C4"/>
    <mergeCell ref="A5:C5"/>
    <mergeCell ref="A13:P13"/>
    <mergeCell ref="A14:C14"/>
    <mergeCell ref="A44:C44"/>
    <mergeCell ref="A43:C43"/>
    <mergeCell ref="A46:C46"/>
    <mergeCell ref="A49:C49"/>
    <mergeCell ref="A48:C48"/>
    <mergeCell ref="A51:C51"/>
    <mergeCell ref="A53:C53"/>
    <mergeCell ref="A78:C78"/>
    <mergeCell ref="A79:C79"/>
    <mergeCell ref="A80:C80"/>
    <mergeCell ref="A76:C76"/>
    <mergeCell ref="A65:C65"/>
    <mergeCell ref="A63:C63"/>
    <mergeCell ref="A64:C64"/>
    <mergeCell ref="A68:C68"/>
    <mergeCell ref="A77:C77"/>
    <mergeCell ref="A28:C28"/>
    <mergeCell ref="A29:C29"/>
    <mergeCell ref="A11:C11"/>
    <mergeCell ref="A12:C12"/>
    <mergeCell ref="A9:C9"/>
    <mergeCell ref="A10:C10"/>
    <mergeCell ref="A8:C8"/>
    <mergeCell ref="A16:C16"/>
    <mergeCell ref="A17:C17"/>
    <mergeCell ref="A41:C41"/>
    <mergeCell ref="A33:C33"/>
    <mergeCell ref="A19:C19"/>
    <mergeCell ref="A42:C42"/>
    <mergeCell ref="A50:C50"/>
    <mergeCell ref="A45:C45"/>
    <mergeCell ref="A47:C47"/>
    <mergeCell ref="A72:C72"/>
    <mergeCell ref="A69:C69"/>
    <mergeCell ref="A167:C167"/>
    <mergeCell ref="A168:C168"/>
    <mergeCell ref="A177:C177"/>
    <mergeCell ref="A178:C178"/>
    <mergeCell ref="A180:C180"/>
    <mergeCell ref="A179:C179"/>
    <mergeCell ref="A171:C171"/>
    <mergeCell ref="A172:C172"/>
    <mergeCell ref="A173:C173"/>
    <mergeCell ref="A175:C175"/>
    <mergeCell ref="A174:C174"/>
    <mergeCell ref="A166:C166"/>
    <mergeCell ref="A176:C176"/>
    <mergeCell ref="A54:C54"/>
    <mergeCell ref="A55:C55"/>
    <mergeCell ref="A56:C56"/>
    <mergeCell ref="A52:C52"/>
    <mergeCell ref="A73:C73"/>
    <mergeCell ref="A70:C70"/>
    <mergeCell ref="A71:C71"/>
    <mergeCell ref="A66:C66"/>
    <mergeCell ref="A67:C67"/>
    <mergeCell ref="A30:C30"/>
    <mergeCell ref="A27:C27"/>
    <mergeCell ref="A15:C15"/>
    <mergeCell ref="A36:C36"/>
    <mergeCell ref="A32:C32"/>
    <mergeCell ref="A31:C31"/>
    <mergeCell ref="A34:C34"/>
    <mergeCell ref="A35:C35"/>
    <mergeCell ref="A18:C18"/>
    <mergeCell ref="A26:C26"/>
    <mergeCell ref="A22:C22"/>
    <mergeCell ref="A21:C21"/>
    <mergeCell ref="A20:C20"/>
    <mergeCell ref="A37:C37"/>
    <mergeCell ref="A40:C40"/>
    <mergeCell ref="A38:C38"/>
    <mergeCell ref="A39:C39"/>
    <mergeCell ref="A23:C23"/>
    <mergeCell ref="A25:C25"/>
    <mergeCell ref="A24:C24"/>
    <mergeCell ref="A88:C88"/>
    <mergeCell ref="A87:C87"/>
    <mergeCell ref="A81:C81"/>
    <mergeCell ref="A83:C83"/>
    <mergeCell ref="A84:C84"/>
    <mergeCell ref="A82:C82"/>
    <mergeCell ref="A85:C85"/>
    <mergeCell ref="A86:C86"/>
    <mergeCell ref="A89:C89"/>
    <mergeCell ref="A106:C106"/>
    <mergeCell ref="A107:C107"/>
    <mergeCell ref="A125:C125"/>
    <mergeCell ref="A123:C123"/>
    <mergeCell ref="A124:C124"/>
    <mergeCell ref="A129:C129"/>
    <mergeCell ref="A126:C126"/>
    <mergeCell ref="A127:C127"/>
    <mergeCell ref="A128:C128"/>
    <mergeCell ref="A119:C119"/>
    <mergeCell ref="A118:C118"/>
    <mergeCell ref="A133:C133"/>
    <mergeCell ref="A134:C134"/>
    <mergeCell ref="A135:P135"/>
    <mergeCell ref="A132:C132"/>
    <mergeCell ref="A122:P122"/>
    <mergeCell ref="A101:C101"/>
    <mergeCell ref="A102:C102"/>
    <mergeCell ref="A98:C98"/>
    <mergeCell ref="A99:C99"/>
    <mergeCell ref="A100:C100"/>
    <mergeCell ref="A103:C103"/>
    <mergeCell ref="A104:C104"/>
    <mergeCell ref="A97:C97"/>
    <mergeCell ref="A90:C90"/>
    <mergeCell ref="A93:C93"/>
    <mergeCell ref="A91:C91"/>
    <mergeCell ref="A92:C92"/>
    <mergeCell ref="A95:C95"/>
    <mergeCell ref="A96:C96"/>
    <mergeCell ref="A94:C94"/>
    <mergeCell ref="A137:C137"/>
    <mergeCell ref="A136:C136"/>
    <mergeCell ref="A131:C131"/>
    <mergeCell ref="A130:C130"/>
    <mergeCell ref="A147:C147"/>
    <mergeCell ref="A142:C142"/>
    <mergeCell ref="A141:C141"/>
    <mergeCell ref="A138:C138"/>
    <mergeCell ref="A140:C140"/>
    <mergeCell ref="A146:C146"/>
    <mergeCell ref="A57:C57"/>
    <mergeCell ref="A62:P62"/>
    <mergeCell ref="A58:C58"/>
    <mergeCell ref="A75:C75"/>
    <mergeCell ref="A1:P1"/>
    <mergeCell ref="A7:C7"/>
    <mergeCell ref="A3:C3"/>
    <mergeCell ref="A6:C6"/>
    <mergeCell ref="A74:P74"/>
    <mergeCell ref="A2:C2"/>
    <mergeCell ref="A143:C143"/>
    <mergeCell ref="A139:C139"/>
    <mergeCell ref="A151:C151"/>
    <mergeCell ref="A152:C152"/>
    <mergeCell ref="A149:C149"/>
    <mergeCell ref="A148:C148"/>
    <mergeCell ref="A150:C150"/>
    <mergeCell ref="A144:C144"/>
    <mergeCell ref="A145:C145"/>
    <mergeCell ref="A110:C110"/>
    <mergeCell ref="A111:C111"/>
    <mergeCell ref="A169:C169"/>
    <mergeCell ref="A170:C170"/>
    <mergeCell ref="A154:C154"/>
    <mergeCell ref="A156:C156"/>
    <mergeCell ref="A155:C155"/>
    <mergeCell ref="A160:C160"/>
    <mergeCell ref="A161:C161"/>
    <mergeCell ref="A164:C164"/>
    <mergeCell ref="A165:C165"/>
    <mergeCell ref="A162:C162"/>
    <mergeCell ref="A163:C163"/>
    <mergeCell ref="A159:C159"/>
    <mergeCell ref="A153:C153"/>
    <mergeCell ref="A157:C157"/>
    <mergeCell ref="A158:C158"/>
    <mergeCell ref="A108:C108"/>
    <mergeCell ref="A109:C109"/>
    <mergeCell ref="A112:C112"/>
    <mergeCell ref="A114:C114"/>
    <mergeCell ref="A113:C113"/>
    <mergeCell ref="A105:C105"/>
    <mergeCell ref="A116:C116"/>
    <mergeCell ref="A117:C117"/>
    <mergeCell ref="A115:C115"/>
  </mergeCells>
  <conditionalFormatting sqref="A53:C54 A114:C115 A175:C176">
    <cfRule type="notContainsBlanks" dxfId="0" priority="1">
      <formula>LEN(TRIM(A53))&gt;0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21.57"/>
    <col customWidth="1" min="9" max="28" width="8.71"/>
  </cols>
  <sheetData>
    <row r="1" ht="14.25" customHeight="1">
      <c r="A1" s="1"/>
      <c r="B1" s="1"/>
      <c r="C1" s="1"/>
      <c r="D1" s="2"/>
      <c r="E1" s="2"/>
      <c r="F1" s="2"/>
      <c r="G1" s="2"/>
      <c r="H1" s="2"/>
    </row>
    <row r="2" ht="14.25" customHeight="1">
      <c r="A2" s="5" t="s">
        <v>1</v>
      </c>
      <c r="B2" s="6"/>
      <c r="C2" s="6"/>
      <c r="D2" s="6"/>
      <c r="E2" s="6"/>
      <c r="F2" s="6"/>
      <c r="G2" s="6"/>
      <c r="H2" s="7"/>
    </row>
    <row r="3" ht="14.25" customHeight="1">
      <c r="A3" s="8"/>
      <c r="B3" s="8"/>
      <c r="C3" s="8"/>
      <c r="D3" s="9"/>
      <c r="E3" s="9"/>
      <c r="F3" s="10"/>
      <c r="G3" s="10"/>
      <c r="H3" s="10"/>
    </row>
    <row r="4" ht="14.25" customHeight="1">
      <c r="A4" s="11"/>
      <c r="B4" s="11"/>
      <c r="C4" s="11"/>
      <c r="D4" s="9"/>
      <c r="E4" s="9"/>
      <c r="F4" s="9"/>
      <c r="G4" s="9"/>
      <c r="H4" s="10"/>
    </row>
    <row r="5" ht="14.25" customHeight="1">
      <c r="A5" s="10"/>
      <c r="B5" s="10"/>
      <c r="C5" s="10"/>
      <c r="D5" s="10"/>
      <c r="E5" s="10"/>
      <c r="F5" s="10"/>
      <c r="G5" s="10"/>
      <c r="H5" s="10"/>
    </row>
    <row r="6" ht="14.25" customHeight="1">
      <c r="A6" s="10"/>
      <c r="B6" s="10"/>
      <c r="C6" s="10"/>
      <c r="D6" s="12" t="s">
        <v>2</v>
      </c>
      <c r="E6" s="12" t="s">
        <v>3</v>
      </c>
      <c r="F6" s="12" t="s">
        <v>4</v>
      </c>
      <c r="G6" s="13" t="s">
        <v>5</v>
      </c>
      <c r="H6" s="13" t="s">
        <v>6</v>
      </c>
    </row>
    <row r="7" ht="14.25" customHeight="1">
      <c r="A7" s="15" t="s">
        <v>7</v>
      </c>
      <c r="B7" s="16"/>
      <c r="C7" s="17"/>
      <c r="D7" s="18">
        <v>2.0</v>
      </c>
      <c r="E7" s="18">
        <v>17.0</v>
      </c>
      <c r="F7" s="19">
        <v>12.0</v>
      </c>
      <c r="G7" s="20">
        <v>6.0</v>
      </c>
      <c r="H7" s="20">
        <v>6.0</v>
      </c>
    </row>
    <row r="8" ht="14.25" customHeight="1">
      <c r="A8" s="15" t="s">
        <v>8</v>
      </c>
      <c r="B8" s="16"/>
      <c r="C8" s="17"/>
      <c r="D8" s="20">
        <v>2000.0</v>
      </c>
      <c r="E8" s="20">
        <v>7000.0</v>
      </c>
      <c r="F8" s="21">
        <v>10000.0</v>
      </c>
      <c r="G8" s="20">
        <v>10000.0</v>
      </c>
      <c r="H8" s="20">
        <v>10000.0</v>
      </c>
    </row>
    <row r="9" ht="14.25" customHeight="1">
      <c r="A9" s="22" t="s">
        <v>9</v>
      </c>
      <c r="B9" s="16"/>
      <c r="C9" s="17"/>
      <c r="D9" s="20">
        <v>11125.0</v>
      </c>
      <c r="E9" s="20">
        <v>3250.0</v>
      </c>
      <c r="F9" s="21">
        <v>4395.833333333333</v>
      </c>
      <c r="G9" s="20">
        <f t="shared" ref="G9:G10" si="1">F9*2</f>
        <v>8791.666667</v>
      </c>
      <c r="H9" s="20">
        <v>8792.0</v>
      </c>
    </row>
    <row r="10" ht="14.25" customHeight="1">
      <c r="A10" s="22" t="s">
        <v>10</v>
      </c>
      <c r="B10" s="16"/>
      <c r="C10" s="17"/>
      <c r="D10" s="20">
        <v>0.0</v>
      </c>
      <c r="E10" s="20">
        <v>0.0</v>
      </c>
      <c r="F10" s="21">
        <v>35659.72222222223</v>
      </c>
      <c r="G10" s="20">
        <f t="shared" si="1"/>
        <v>71319.44444</v>
      </c>
      <c r="H10" s="20">
        <v>71319.0</v>
      </c>
    </row>
    <row r="11" ht="14.25" customHeight="1">
      <c r="A11" s="22" t="s">
        <v>11</v>
      </c>
      <c r="B11" s="16"/>
      <c r="C11" s="17"/>
      <c r="D11" s="18">
        <v>1700.0</v>
      </c>
      <c r="E11" s="18">
        <v>200.0</v>
      </c>
      <c r="F11" s="19">
        <v>283.3333333333333</v>
      </c>
      <c r="G11" s="20">
        <f t="shared" ref="G11:H11" si="2">283*2</f>
        <v>566</v>
      </c>
      <c r="H11" s="20">
        <f t="shared" si="2"/>
        <v>566</v>
      </c>
    </row>
    <row r="12" ht="14.25" customHeight="1">
      <c r="A12" s="23" t="s">
        <v>12</v>
      </c>
      <c r="B12" s="16"/>
      <c r="C12" s="17"/>
      <c r="D12" s="18">
        <v>5750.0</v>
      </c>
      <c r="E12" s="18">
        <v>9046000.0</v>
      </c>
      <c r="F12" s="19">
        <v>2.245E8</v>
      </c>
      <c r="G12" s="20">
        <v>3.255E8</v>
      </c>
      <c r="H12" s="20">
        <v>3.255E8</v>
      </c>
    </row>
    <row r="13" ht="14.25" customHeight="1">
      <c r="A13" s="15" t="s">
        <v>13</v>
      </c>
      <c r="B13" s="16"/>
      <c r="C13" s="17"/>
      <c r="D13" s="24">
        <v>0.01</v>
      </c>
      <c r="E13" s="24">
        <v>0.01</v>
      </c>
      <c r="F13" s="24">
        <v>0.01</v>
      </c>
      <c r="G13" s="25">
        <v>0.01</v>
      </c>
      <c r="H13" s="25">
        <v>0.01</v>
      </c>
    </row>
    <row r="14" ht="14.25" customHeight="1">
      <c r="A14" s="22" t="s">
        <v>14</v>
      </c>
      <c r="B14" s="16"/>
      <c r="C14" s="17"/>
      <c r="D14" s="18">
        <v>4000.0</v>
      </c>
      <c r="E14" s="18">
        <v>90460.0</v>
      </c>
      <c r="F14" s="26">
        <v>224500.0</v>
      </c>
      <c r="G14" s="18">
        <f t="shared" ref="G14:H14" si="3">(G12*G13)</f>
        <v>3255000</v>
      </c>
      <c r="H14" s="18">
        <f t="shared" si="3"/>
        <v>3255000</v>
      </c>
    </row>
    <row r="15" ht="14.25" customHeight="1">
      <c r="A15" s="15" t="s">
        <v>15</v>
      </c>
      <c r="B15" s="16"/>
      <c r="C15" s="17"/>
      <c r="D15" s="20">
        <v>5.0</v>
      </c>
      <c r="E15" s="20">
        <v>5.0</v>
      </c>
      <c r="F15" s="21">
        <v>7.0</v>
      </c>
      <c r="G15" s="20">
        <v>7.0</v>
      </c>
      <c r="H15" s="20">
        <v>7.0</v>
      </c>
    </row>
    <row r="16" ht="14.25" customHeight="1">
      <c r="A16" s="27" t="s">
        <v>16</v>
      </c>
      <c r="B16" s="16"/>
      <c r="C16" s="17"/>
      <c r="D16" s="24">
        <v>0.36</v>
      </c>
      <c r="E16" s="24">
        <v>0.36</v>
      </c>
      <c r="F16" s="28">
        <v>0.36</v>
      </c>
      <c r="G16" s="25">
        <v>0.36</v>
      </c>
      <c r="H16" s="25">
        <v>0.36</v>
      </c>
    </row>
    <row r="17" ht="14.25" customHeight="1">
      <c r="A17" s="29"/>
      <c r="B17" s="29"/>
      <c r="C17" s="29"/>
      <c r="D17" s="29"/>
      <c r="E17" s="29"/>
      <c r="F17" s="30"/>
      <c r="G17" s="29"/>
      <c r="H17" s="29"/>
    </row>
    <row r="18" ht="14.25" customHeight="1">
      <c r="A18" s="31" t="s">
        <v>17</v>
      </c>
      <c r="B18" s="16"/>
      <c r="C18" s="16"/>
      <c r="D18" s="16"/>
      <c r="E18" s="16"/>
      <c r="F18" s="16"/>
      <c r="G18" s="16"/>
      <c r="H18" s="17"/>
    </row>
    <row r="19" ht="14.25" customHeight="1">
      <c r="A19" s="32"/>
      <c r="B19" s="32"/>
      <c r="C19" s="32"/>
      <c r="D19" s="33" t="s">
        <v>2</v>
      </c>
      <c r="E19" s="33" t="s">
        <v>3</v>
      </c>
      <c r="F19" s="34" t="s">
        <v>4</v>
      </c>
      <c r="G19" s="35"/>
      <c r="H19" s="35"/>
    </row>
    <row r="20" ht="14.25" customHeight="1">
      <c r="A20" s="36"/>
      <c r="B20" s="36"/>
      <c r="C20" s="36"/>
      <c r="D20" s="36"/>
      <c r="E20" s="36"/>
      <c r="F20" s="36"/>
      <c r="G20" s="36"/>
      <c r="H20" s="36"/>
    </row>
    <row r="21" ht="14.25" customHeight="1">
      <c r="A21" s="37" t="s">
        <v>7</v>
      </c>
      <c r="D21" s="24">
        <v>2.0</v>
      </c>
      <c r="E21" s="24">
        <v>17.0</v>
      </c>
      <c r="F21" s="24">
        <v>12.0</v>
      </c>
      <c r="G21" s="26"/>
      <c r="H21" s="26"/>
    </row>
    <row r="22" ht="14.25" customHeight="1">
      <c r="A22" s="38" t="s">
        <v>8</v>
      </c>
      <c r="D22" s="39">
        <v>2000.0</v>
      </c>
      <c r="E22" s="39">
        <v>7000.0</v>
      </c>
      <c r="F22" s="39">
        <v>10000.0</v>
      </c>
      <c r="G22" s="40"/>
      <c r="H22" s="40"/>
    </row>
    <row r="23" ht="14.25" customHeight="1">
      <c r="A23" s="42" t="s">
        <v>19</v>
      </c>
      <c r="D23" s="18">
        <v>4000.0</v>
      </c>
      <c r="E23" s="18">
        <v>119000.0</v>
      </c>
      <c r="F23" s="20">
        <v>120000.0</v>
      </c>
      <c r="G23" s="26"/>
      <c r="H23" s="43"/>
    </row>
    <row r="24" ht="14.25" customHeight="1">
      <c r="A24" s="38" t="s">
        <v>32</v>
      </c>
      <c r="D24" s="24">
        <v>57.5</v>
      </c>
      <c r="E24" s="18">
        <v>90460.0</v>
      </c>
      <c r="F24" s="18">
        <v>2245000.0</v>
      </c>
      <c r="G24" s="43"/>
      <c r="H24" s="43"/>
    </row>
    <row r="25" ht="14.25" customHeight="1">
      <c r="A25" s="42"/>
      <c r="D25" s="24"/>
      <c r="E25" s="24"/>
      <c r="F25" s="24"/>
      <c r="G25" s="43"/>
      <c r="H25" s="43"/>
    </row>
    <row r="26" ht="14.25" customHeight="1">
      <c r="A26" s="45" t="s">
        <v>33</v>
      </c>
      <c r="D26" s="46">
        <v>4057.5</v>
      </c>
      <c r="E26" s="18">
        <v>209460.0</v>
      </c>
      <c r="F26" s="18">
        <v>2305000.0</v>
      </c>
      <c r="G26" s="43"/>
      <c r="H26" s="43"/>
    </row>
    <row r="27" ht="14.25" customHeight="1">
      <c r="A27" s="42"/>
      <c r="D27" s="48"/>
      <c r="E27" s="48"/>
      <c r="F27" s="48"/>
      <c r="G27" s="50"/>
      <c r="H27" s="50"/>
    </row>
    <row r="28" ht="14.25" customHeight="1">
      <c r="A28" s="52" t="s">
        <v>34</v>
      </c>
      <c r="D28" s="54"/>
      <c r="E28" s="54"/>
      <c r="F28" s="54"/>
      <c r="G28" s="55"/>
      <c r="H28" s="55"/>
    </row>
    <row r="29" ht="14.25" customHeight="1">
      <c r="A29" s="37" t="s">
        <v>35</v>
      </c>
      <c r="D29" s="56">
        <v>25250.0</v>
      </c>
      <c r="E29" s="56">
        <v>30300.0</v>
      </c>
      <c r="F29" s="56">
        <v>458216.6666666668</v>
      </c>
      <c r="G29" s="58"/>
      <c r="H29" s="58"/>
    </row>
    <row r="30" ht="14.25" customHeight="1">
      <c r="A30" s="38" t="s">
        <v>36</v>
      </c>
      <c r="D30" s="20">
        <v>20000.0</v>
      </c>
      <c r="E30" s="20">
        <v>0.0</v>
      </c>
      <c r="F30" s="20">
        <v>0.0</v>
      </c>
      <c r="G30" s="43"/>
      <c r="H30" s="43"/>
    </row>
    <row r="31" ht="14.25" customHeight="1">
      <c r="A31" s="37" t="s">
        <v>37</v>
      </c>
      <c r="D31" s="18">
        <v>19000.0</v>
      </c>
      <c r="E31" s="18">
        <v>12000.0</v>
      </c>
      <c r="F31" s="18">
        <v>12000.0</v>
      </c>
      <c r="G31" s="43"/>
      <c r="H31" s="43"/>
    </row>
    <row r="32" ht="14.25" customHeight="1">
      <c r="A32" s="60" t="s">
        <v>38</v>
      </c>
      <c r="D32" s="61">
        <v>1000.0</v>
      </c>
      <c r="E32" s="61">
        <v>8500.0</v>
      </c>
      <c r="F32" s="61">
        <v>6000.0</v>
      </c>
      <c r="G32" s="58"/>
      <c r="H32" s="58"/>
    </row>
    <row r="33" ht="14.25" customHeight="1">
      <c r="A33" s="60" t="s">
        <v>39</v>
      </c>
      <c r="D33" s="18">
        <v>2250.0</v>
      </c>
      <c r="E33" s="18">
        <v>34750.0</v>
      </c>
      <c r="F33" s="18">
        <v>34750.0</v>
      </c>
      <c r="G33" s="43"/>
      <c r="H33" s="43"/>
    </row>
    <row r="34" ht="14.25" customHeight="1">
      <c r="A34" s="37" t="s">
        <v>40</v>
      </c>
      <c r="D34" s="18">
        <v>0.0</v>
      </c>
      <c r="E34" s="18">
        <v>0.0</v>
      </c>
      <c r="F34" s="24">
        <v>427916.6666666668</v>
      </c>
      <c r="G34" s="43"/>
      <c r="H34" s="43"/>
    </row>
    <row r="35" ht="14.25" customHeight="1">
      <c r="A35" s="42" t="s">
        <v>41</v>
      </c>
      <c r="D35" s="61">
        <v>17000.0</v>
      </c>
      <c r="E35" s="61">
        <v>6000.0</v>
      </c>
      <c r="F35" s="61">
        <v>6000.0</v>
      </c>
      <c r="G35" s="58"/>
      <c r="H35" s="58"/>
    </row>
    <row r="36" ht="14.25" customHeight="1">
      <c r="A36" s="63" t="s">
        <v>42</v>
      </c>
      <c r="D36" s="18">
        <v>3400.0</v>
      </c>
      <c r="E36" s="18">
        <v>3400.0</v>
      </c>
      <c r="F36" s="18">
        <v>3400.0</v>
      </c>
      <c r="G36" s="43"/>
      <c r="H36" s="43"/>
    </row>
    <row r="37" ht="14.25" customHeight="1">
      <c r="A37" s="42"/>
      <c r="D37" s="56"/>
      <c r="E37" s="56"/>
      <c r="F37" s="56"/>
      <c r="G37" s="58"/>
      <c r="H37" s="58"/>
    </row>
    <row r="38" ht="14.25" customHeight="1">
      <c r="A38" s="66" t="s">
        <v>43</v>
      </c>
      <c r="D38" s="18">
        <v>87900.0</v>
      </c>
      <c r="E38" s="18">
        <v>94950.0</v>
      </c>
      <c r="F38" s="24">
        <v>948283.3333333336</v>
      </c>
      <c r="G38" s="43"/>
      <c r="H38" s="43"/>
    </row>
    <row r="39" ht="14.25" customHeight="1">
      <c r="A39" s="67"/>
      <c r="D39" s="56"/>
      <c r="E39" s="56"/>
      <c r="F39" s="56"/>
      <c r="G39" s="58"/>
      <c r="H39" s="58"/>
    </row>
    <row r="40" ht="14.25" customHeight="1">
      <c r="A40" s="68" t="s">
        <v>44</v>
      </c>
      <c r="D40" s="54"/>
      <c r="E40" s="54"/>
      <c r="F40" s="54"/>
      <c r="G40" s="55"/>
      <c r="H40" s="55"/>
    </row>
    <row r="41" ht="14.25" customHeight="1">
      <c r="A41" s="37" t="s">
        <v>45</v>
      </c>
      <c r="D41" s="69">
        <v>20000.0</v>
      </c>
      <c r="E41" s="69">
        <v>24000.0</v>
      </c>
      <c r="F41" s="69">
        <v>24000.0</v>
      </c>
      <c r="G41" s="70"/>
      <c r="H41" s="70"/>
    </row>
    <row r="42" ht="14.25" customHeight="1">
      <c r="A42" s="37" t="s">
        <v>46</v>
      </c>
      <c r="D42" s="69">
        <v>1500.0</v>
      </c>
      <c r="E42" s="69">
        <v>1800.0</v>
      </c>
      <c r="F42" s="69">
        <v>1800.0</v>
      </c>
      <c r="G42" s="70"/>
      <c r="H42" s="70"/>
    </row>
    <row r="43" ht="14.25" customHeight="1">
      <c r="A43" s="37" t="s">
        <v>47</v>
      </c>
      <c r="D43" s="69">
        <v>750.0</v>
      </c>
      <c r="E43" s="69">
        <v>900.0</v>
      </c>
      <c r="F43" s="69">
        <v>900.0</v>
      </c>
      <c r="G43" s="70"/>
      <c r="H43" s="70"/>
    </row>
    <row r="44" ht="14.25" customHeight="1">
      <c r="A44" s="37" t="s">
        <v>48</v>
      </c>
      <c r="D44" s="69">
        <v>2000.0</v>
      </c>
      <c r="E44" s="69">
        <v>2400.0</v>
      </c>
      <c r="F44" s="69">
        <v>2400.0</v>
      </c>
      <c r="G44" s="70"/>
      <c r="H44" s="70"/>
    </row>
    <row r="45" ht="14.25" customHeight="1">
      <c r="A45" s="37" t="s">
        <v>49</v>
      </c>
      <c r="D45" s="69">
        <v>1000.0</v>
      </c>
      <c r="E45" s="69">
        <v>1200.0</v>
      </c>
      <c r="F45" s="69">
        <v>1200.0</v>
      </c>
      <c r="G45" s="70"/>
      <c r="H45" s="70"/>
    </row>
    <row r="46" ht="14.25" customHeight="1">
      <c r="A46" s="42"/>
      <c r="D46" s="69"/>
      <c r="E46" s="69"/>
      <c r="F46" s="69"/>
      <c r="G46" s="70"/>
      <c r="H46" s="70"/>
    </row>
    <row r="47" ht="14.25" customHeight="1">
      <c r="A47" s="74" t="s">
        <v>50</v>
      </c>
      <c r="D47" s="69">
        <v>25250.0</v>
      </c>
      <c r="E47" s="69">
        <v>30300.0</v>
      </c>
      <c r="F47" s="69">
        <v>30300.0</v>
      </c>
      <c r="G47" s="70"/>
      <c r="H47" s="70"/>
    </row>
    <row r="48" ht="14.25" customHeight="1">
      <c r="A48" s="45" t="s">
        <v>51</v>
      </c>
      <c r="D48" s="75">
        <v>-109092.5</v>
      </c>
      <c r="E48" s="69">
        <v>84210.0</v>
      </c>
      <c r="F48" s="76">
        <v>1326416.6666666665</v>
      </c>
      <c r="G48" s="70"/>
      <c r="H48" s="70"/>
    </row>
    <row r="49" ht="14.25" customHeight="1">
      <c r="A49" s="42"/>
      <c r="D49" s="76"/>
      <c r="E49" s="76"/>
      <c r="F49" s="76"/>
      <c r="G49" s="70"/>
      <c r="H49" s="70"/>
    </row>
    <row r="50" ht="14.25" customHeight="1">
      <c r="A50" s="37" t="s">
        <v>52</v>
      </c>
      <c r="D50" s="69">
        <v>17000.0</v>
      </c>
      <c r="E50" s="69">
        <v>14000.0</v>
      </c>
      <c r="F50" s="69">
        <v>4000.0</v>
      </c>
      <c r="G50" s="70"/>
      <c r="H50" s="70"/>
    </row>
    <row r="51" ht="14.25" customHeight="1">
      <c r="A51" s="63" t="s">
        <v>53</v>
      </c>
      <c r="D51" s="69">
        <v>12000.0</v>
      </c>
      <c r="E51" s="69">
        <v>12000.0</v>
      </c>
      <c r="F51" s="69">
        <v>12000.0</v>
      </c>
      <c r="G51" s="70"/>
      <c r="H51" s="70"/>
    </row>
    <row r="52" ht="14.25" customHeight="1">
      <c r="A52" s="42" t="s">
        <v>54</v>
      </c>
      <c r="D52" s="69">
        <v>24000.0</v>
      </c>
      <c r="E52" s="69">
        <v>24000.0</v>
      </c>
      <c r="F52" s="69">
        <v>24000.0</v>
      </c>
      <c r="G52" s="70"/>
      <c r="H52" s="70"/>
    </row>
    <row r="53" ht="14.25" customHeight="1">
      <c r="A53" s="42"/>
      <c r="D53" s="76"/>
      <c r="E53" s="76"/>
      <c r="F53" s="76"/>
      <c r="G53" s="70"/>
      <c r="H53" s="70"/>
    </row>
    <row r="54" ht="14.25" customHeight="1">
      <c r="A54" s="78" t="s">
        <v>55</v>
      </c>
      <c r="D54" s="69">
        <v>53000.0</v>
      </c>
      <c r="E54" s="69">
        <v>50000.0</v>
      </c>
      <c r="F54" s="69">
        <v>40000.0</v>
      </c>
      <c r="G54" s="70"/>
      <c r="H54" s="70"/>
    </row>
    <row r="55" ht="14.25" customHeight="1">
      <c r="A55" s="66" t="s">
        <v>56</v>
      </c>
      <c r="D55" s="69">
        <v>78250.0</v>
      </c>
      <c r="E55" s="69">
        <v>80300.0</v>
      </c>
      <c r="F55" s="69">
        <v>70300.0</v>
      </c>
      <c r="G55" s="70"/>
      <c r="H55" s="70"/>
    </row>
    <row r="56" ht="14.25" customHeight="1">
      <c r="A56" s="42"/>
      <c r="D56" s="76"/>
      <c r="E56" s="76"/>
      <c r="F56" s="76"/>
      <c r="G56" s="70"/>
      <c r="H56" s="70"/>
    </row>
    <row r="57" ht="14.25" customHeight="1">
      <c r="A57" s="45" t="s">
        <v>57</v>
      </c>
      <c r="D57" s="75">
        <v>-162092.5</v>
      </c>
      <c r="E57" s="69">
        <v>34210.0</v>
      </c>
      <c r="F57" s="76">
        <v>1286416.6666666665</v>
      </c>
      <c r="G57" s="70"/>
      <c r="H57" s="70"/>
    </row>
    <row r="58" ht="14.25" customHeight="1">
      <c r="A58" s="67"/>
      <c r="D58" s="76"/>
      <c r="E58" s="76"/>
      <c r="F58" s="76"/>
      <c r="G58" s="70"/>
      <c r="H58" s="70"/>
    </row>
    <row r="59" ht="14.25" customHeight="1">
      <c r="A59" s="80" t="s">
        <v>58</v>
      </c>
      <c r="D59" s="75">
        <v>-162092.5</v>
      </c>
      <c r="E59" s="69">
        <v>34210.0</v>
      </c>
      <c r="F59" s="76">
        <v>1286416.6666666665</v>
      </c>
      <c r="G59" s="70"/>
      <c r="H59" s="70"/>
    </row>
    <row r="60" ht="14.25" customHeight="1">
      <c r="A60" s="80" t="s">
        <v>59</v>
      </c>
      <c r="D60" s="69">
        <v>-304085.0</v>
      </c>
      <c r="E60" s="69">
        <v>74300.0</v>
      </c>
      <c r="F60" s="76">
        <v>2582733.333333333</v>
      </c>
      <c r="G60" s="70"/>
      <c r="H60" s="70"/>
    </row>
    <row r="61" ht="14.25" customHeight="1">
      <c r="A61" s="45" t="s">
        <v>60</v>
      </c>
      <c r="D61" s="69">
        <v>0.0</v>
      </c>
      <c r="E61" s="76">
        <v>123.15599999999999</v>
      </c>
      <c r="F61" s="76">
        <v>4631.099999999999</v>
      </c>
      <c r="G61" s="70"/>
      <c r="H61" s="70"/>
    </row>
    <row r="62" ht="14.25" customHeight="1">
      <c r="A62" s="45" t="s">
        <v>61</v>
      </c>
      <c r="D62" s="69">
        <v>0.0</v>
      </c>
      <c r="E62" s="76">
        <v>123.15599999999999</v>
      </c>
      <c r="F62" s="76">
        <v>4631.099999999999</v>
      </c>
      <c r="G62" s="70"/>
      <c r="H62" s="70"/>
    </row>
    <row r="63" ht="14.25" customHeight="1">
      <c r="A63" s="67"/>
      <c r="D63" s="69"/>
      <c r="E63" s="76"/>
      <c r="F63" s="76"/>
      <c r="G63" s="70"/>
      <c r="H63" s="70"/>
    </row>
    <row r="64" ht="14.25" customHeight="1">
      <c r="A64" s="45" t="s">
        <v>62</v>
      </c>
      <c r="D64" s="76">
        <v>-162092.5</v>
      </c>
      <c r="E64" s="76">
        <v>34086.844</v>
      </c>
      <c r="F64" s="76">
        <v>1281785.5666666664</v>
      </c>
      <c r="G64" s="70"/>
      <c r="H64" s="70"/>
    </row>
    <row r="65" ht="14.25" customHeight="1">
      <c r="A65" s="70"/>
      <c r="B65" s="70"/>
      <c r="C65" s="70"/>
      <c r="D65" s="70"/>
      <c r="E65" s="70"/>
      <c r="F65" s="70"/>
      <c r="G65" s="70"/>
      <c r="H65" s="70"/>
    </row>
    <row r="66" ht="14.25" customHeight="1">
      <c r="A66" s="70"/>
      <c r="B66" s="70"/>
      <c r="C66" s="70"/>
      <c r="D66" s="70"/>
      <c r="E66" s="70"/>
      <c r="F66" s="70"/>
      <c r="G66" s="70"/>
      <c r="H66" s="70"/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mergeCells count="56">
    <mergeCell ref="A11:C11"/>
    <mergeCell ref="A10:C10"/>
    <mergeCell ref="A8:C8"/>
    <mergeCell ref="A7:C7"/>
    <mergeCell ref="A2:H2"/>
    <mergeCell ref="A9:C9"/>
    <mergeCell ref="A22:C22"/>
    <mergeCell ref="A23:C23"/>
    <mergeCell ref="A21:C21"/>
    <mergeCell ref="A24:C24"/>
    <mergeCell ref="A16:C16"/>
    <mergeCell ref="A14:C14"/>
    <mergeCell ref="A15:C15"/>
    <mergeCell ref="A13:C13"/>
    <mergeCell ref="A18:H18"/>
    <mergeCell ref="A12:C12"/>
    <mergeCell ref="A46:C46"/>
    <mergeCell ref="A47:C47"/>
    <mergeCell ref="A43:C43"/>
    <mergeCell ref="A42:C42"/>
    <mergeCell ref="A49:C49"/>
    <mergeCell ref="A48:C48"/>
    <mergeCell ref="A53:C53"/>
    <mergeCell ref="A50:C50"/>
    <mergeCell ref="A38:C38"/>
    <mergeCell ref="A40:C40"/>
    <mergeCell ref="A41:C41"/>
    <mergeCell ref="A37:C37"/>
    <mergeCell ref="A39:C39"/>
    <mergeCell ref="A57:C57"/>
    <mergeCell ref="A56:C56"/>
    <mergeCell ref="A59:C59"/>
    <mergeCell ref="A60:C60"/>
    <mergeCell ref="A61:C61"/>
    <mergeCell ref="A62:C62"/>
    <mergeCell ref="A63:C63"/>
    <mergeCell ref="A64:C64"/>
    <mergeCell ref="A55:C55"/>
    <mergeCell ref="A54:C54"/>
    <mergeCell ref="A58:C58"/>
    <mergeCell ref="A44:C44"/>
    <mergeCell ref="A45:C45"/>
    <mergeCell ref="A52:C52"/>
    <mergeCell ref="A51:C51"/>
    <mergeCell ref="A34:C34"/>
    <mergeCell ref="A35:C35"/>
    <mergeCell ref="A36:C36"/>
    <mergeCell ref="A32:C32"/>
    <mergeCell ref="A33:C33"/>
    <mergeCell ref="A28:C28"/>
    <mergeCell ref="A29:C29"/>
    <mergeCell ref="A31:C31"/>
    <mergeCell ref="A30:C30"/>
    <mergeCell ref="A27:C27"/>
    <mergeCell ref="A26:C26"/>
    <mergeCell ref="A25:C25"/>
  </mergeCells>
  <conditionalFormatting sqref="A59:C60">
    <cfRule type="notContainsBlanks" dxfId="0" priority="1">
      <formula>LEN(TRIM(A59))&gt;0</formula>
    </cfRule>
  </conditionalFormatting>
  <printOptions/>
  <pageMargins bottom="0.75" footer="0.0" header="0.0" left="0.7" right="0.7" top="0.75"/>
  <pageSetup orientation="portrait"/>
  <drawing r:id="rId1"/>
</worksheet>
</file>