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Build Up " sheetId="1" r:id="rId3"/>
    <sheet state="visible" name="Box Build Up " sheetId="2" r:id="rId4"/>
  </sheets>
  <definedNames/>
  <calcPr/>
</workbook>
</file>

<file path=xl/sharedStrings.xml><?xml version="1.0" encoding="utf-8"?>
<sst xmlns="http://schemas.openxmlformats.org/spreadsheetml/2006/main" count="41" uniqueCount="36">
  <si>
    <t>width, b (in)</t>
  </si>
  <si>
    <t>thickness, t(in)</t>
  </si>
  <si>
    <t>Area, A_i(sq.in)</t>
  </si>
  <si>
    <t xml:space="preserve">y_i </t>
  </si>
  <si>
    <t xml:space="preserve">y_i*A_i </t>
  </si>
  <si>
    <t>N.A., y_bar</t>
  </si>
  <si>
    <t>distance to N.A, y(in)</t>
  </si>
  <si>
    <t>Ixxo  (in^4)</t>
  </si>
  <si>
    <t>Ixx (in^4)</t>
  </si>
  <si>
    <t>Iyy (in^4)</t>
  </si>
  <si>
    <t>Zxx (in^3)</t>
  </si>
  <si>
    <t>Zyy (in^3)</t>
  </si>
  <si>
    <t>Unit Weight(plf)</t>
  </si>
  <si>
    <t>Cross Section Area (sq.in)</t>
  </si>
  <si>
    <t>Sxx (in^3)</t>
  </si>
  <si>
    <t>Syy(in^3)</t>
  </si>
  <si>
    <t>Zyy(in^3)</t>
  </si>
  <si>
    <t>rxx (in)</t>
  </si>
  <si>
    <t>ryy (in)</t>
  </si>
  <si>
    <t>Top (in)</t>
  </si>
  <si>
    <t>Side (in)</t>
  </si>
  <si>
    <t>Thickness (in)</t>
  </si>
  <si>
    <t>17-15</t>
  </si>
  <si>
    <t>34 X 60 X 2</t>
  </si>
  <si>
    <t>14 - 12</t>
  </si>
  <si>
    <t>Unit Weight (plf)</t>
  </si>
  <si>
    <t>Cross Section Area (in^2)</t>
  </si>
  <si>
    <t>I_xx (in^4)</t>
  </si>
  <si>
    <t>I_yy (in^4)</t>
  </si>
  <si>
    <t>rx(in)</t>
  </si>
  <si>
    <t>ry(in)</t>
  </si>
  <si>
    <t>Fy(ksi)</t>
  </si>
  <si>
    <t>Mp</t>
  </si>
  <si>
    <t>factored Mn (k-in)</t>
  </si>
  <si>
    <t>Factored Mn (k-ft)</t>
  </si>
  <si>
    <t>2-0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</si>
</sst>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"/>
    <numFmt numFmtId="166" formatCode="m-d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4" fillId="0" fontId="2" numFmtId="2" xfId="0" applyBorder="1" applyFont="1" applyNumberFormat="1"/>
    <xf borderId="5" fillId="0" fontId="2" numFmtId="0" xfId="0" applyBorder="1" applyFont="1"/>
    <xf borderId="5" fillId="0" fontId="2" numFmtId="1" xfId="0" applyBorder="1" applyFont="1" applyNumberFormat="1"/>
    <xf borderId="5" fillId="0" fontId="2" numFmtId="165" xfId="0" applyBorder="1" applyFont="1" applyNumberFormat="1"/>
    <xf borderId="5" fillId="0" fontId="2" numFmtId="2" xfId="0" applyBorder="1" applyFont="1" applyNumberFormat="1"/>
    <xf borderId="6" fillId="0" fontId="2" numFmtId="2" xfId="0" applyBorder="1" applyFont="1" applyNumberFormat="1"/>
    <xf borderId="0" fillId="0" fontId="1" numFmtId="0" xfId="0" applyAlignment="1" applyFont="1">
      <alignment readingOrder="0" shrinkToFit="0" wrapText="1"/>
    </xf>
    <xf borderId="0" fillId="0" fontId="2" numFmtId="166" xfId="0" applyAlignment="1" applyFont="1" applyNumberFormat="1">
      <alignment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43"/>
    <col customWidth="1" min="3" max="3" width="27.14"/>
    <col customWidth="1" min="4" max="4" width="19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B2" s="3">
        <v>22.0</v>
      </c>
      <c r="C2" s="3">
        <v>4.0</v>
      </c>
      <c r="D2">
        <f t="shared" ref="D2:D4" si="1">B2*C2</f>
        <v>88</v>
      </c>
      <c r="E2">
        <f>C4+C3+C2/2</f>
        <v>28</v>
      </c>
      <c r="F2">
        <f t="shared" ref="F2:F4" si="2">E2*D2</f>
        <v>2464</v>
      </c>
      <c r="G2" s="3">
        <f t="shared" ref="G2:G4" si="3">$F$5/$D$5</f>
        <v>15</v>
      </c>
      <c r="H2" s="3">
        <f t="shared" ref="H2:H3" si="4">E2-G1:G2</f>
        <v>13</v>
      </c>
      <c r="I2">
        <f t="shared" ref="I2:I4" si="5">1/12*B2*C2^3</f>
        <v>117.3333333</v>
      </c>
      <c r="J2">
        <f t="shared" ref="J2:J4" si="6">I2+D2*H2^2</f>
        <v>14989.33333</v>
      </c>
      <c r="K2">
        <f t="shared" ref="K2:K4" si="7">B2^3*C2/12</f>
        <v>3549.333333</v>
      </c>
      <c r="L2">
        <f>D2*H2</f>
        <v>1144</v>
      </c>
      <c r="M2">
        <f t="shared" ref="M2:M4" si="8">D2*B2/4</f>
        <v>484</v>
      </c>
    </row>
    <row r="3">
      <c r="B3" s="3">
        <v>4.0</v>
      </c>
      <c r="C3" s="3">
        <v>22.0</v>
      </c>
      <c r="D3">
        <f t="shared" si="1"/>
        <v>88</v>
      </c>
      <c r="E3">
        <f>C4+C3/2</f>
        <v>15</v>
      </c>
      <c r="F3">
        <f t="shared" si="2"/>
        <v>1320</v>
      </c>
      <c r="G3" s="3">
        <f t="shared" si="3"/>
        <v>15</v>
      </c>
      <c r="H3" s="3">
        <f t="shared" si="4"/>
        <v>0</v>
      </c>
      <c r="I3">
        <f t="shared" si="5"/>
        <v>3549.333333</v>
      </c>
      <c r="J3">
        <f t="shared" si="6"/>
        <v>3549.333333</v>
      </c>
      <c r="K3">
        <f t="shared" si="7"/>
        <v>117.3333333</v>
      </c>
      <c r="L3">
        <f>D3*C3/2</f>
        <v>968</v>
      </c>
      <c r="M3" s="4">
        <f t="shared" si="8"/>
        <v>88</v>
      </c>
    </row>
    <row r="4">
      <c r="B4" s="3">
        <v>22.0</v>
      </c>
      <c r="C4" s="3">
        <v>4.0</v>
      </c>
      <c r="D4">
        <f t="shared" si="1"/>
        <v>88</v>
      </c>
      <c r="E4">
        <f>C4/2</f>
        <v>2</v>
      </c>
      <c r="F4">
        <f t="shared" si="2"/>
        <v>176</v>
      </c>
      <c r="G4" s="3">
        <f t="shared" si="3"/>
        <v>15</v>
      </c>
      <c r="H4" s="3">
        <f>E4-G4</f>
        <v>-13</v>
      </c>
      <c r="I4">
        <f t="shared" si="5"/>
        <v>117.3333333</v>
      </c>
      <c r="J4">
        <f t="shared" si="6"/>
        <v>14989.33333</v>
      </c>
      <c r="K4">
        <f t="shared" si="7"/>
        <v>3549.333333</v>
      </c>
      <c r="L4">
        <f>abs(D4*H4)</f>
        <v>1144</v>
      </c>
      <c r="M4">
        <f t="shared" si="8"/>
        <v>484</v>
      </c>
    </row>
    <row r="5">
      <c r="D5">
        <f>sum(D2:D4)</f>
        <v>264</v>
      </c>
      <c r="F5">
        <f>sum(F2:F4)</f>
        <v>3960</v>
      </c>
      <c r="J5" s="1"/>
      <c r="K5" s="1"/>
    </row>
    <row r="6">
      <c r="A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B7" s="6" t="s">
        <v>12</v>
      </c>
      <c r="C7" s="7" t="s">
        <v>13</v>
      </c>
      <c r="D7" s="7" t="s">
        <v>8</v>
      </c>
      <c r="E7" s="7" t="s">
        <v>9</v>
      </c>
      <c r="F7" s="7" t="s">
        <v>14</v>
      </c>
      <c r="G7" s="7" t="s">
        <v>15</v>
      </c>
      <c r="H7" s="7" t="s">
        <v>10</v>
      </c>
      <c r="I7" s="7" t="s">
        <v>16</v>
      </c>
      <c r="J7" s="7" t="s">
        <v>17</v>
      </c>
      <c r="K7" s="8" t="s">
        <v>18</v>
      </c>
    </row>
    <row r="8">
      <c r="B8" s="9">
        <f>490*C8/12/12</f>
        <v>898.3333333</v>
      </c>
      <c r="C8" s="10">
        <f>sum(D2:D4)</f>
        <v>264</v>
      </c>
      <c r="D8" s="10">
        <f t="shared" ref="D8:E8" si="9">sum(J2:J4)</f>
        <v>33528</v>
      </c>
      <c r="E8" s="10">
        <f t="shared" si="9"/>
        <v>7216</v>
      </c>
      <c r="F8" s="10">
        <f>D8/((17-1)/2)</f>
        <v>4191</v>
      </c>
      <c r="G8" s="10">
        <f>E8/(B2/2)</f>
        <v>656</v>
      </c>
      <c r="H8" s="11">
        <f t="shared" ref="H8:I8" si="10">sum(L2:L4)</f>
        <v>3256</v>
      </c>
      <c r="I8" s="12">
        <f t="shared" si="10"/>
        <v>1056</v>
      </c>
      <c r="J8" s="13">
        <f>sqrt(D8/C8)</f>
        <v>11.26942767</v>
      </c>
      <c r="K8" s="14">
        <f>sqrt(E8/C8)</f>
        <v>5.228129047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0.14"/>
  </cols>
  <sheetData>
    <row r="1">
      <c r="A1" s="2">
        <v>1.0</v>
      </c>
      <c r="B1" s="2" t="s">
        <v>19</v>
      </c>
      <c r="C1" s="2" t="s">
        <v>20</v>
      </c>
      <c r="D1" s="2" t="s">
        <v>21</v>
      </c>
      <c r="G1" s="2"/>
      <c r="H1" s="2"/>
      <c r="I1" s="2"/>
      <c r="J1" s="2"/>
      <c r="K1" s="2"/>
    </row>
    <row r="2">
      <c r="A2" s="3" t="s">
        <v>22</v>
      </c>
      <c r="B2" s="3">
        <v>24.0</v>
      </c>
      <c r="C2" s="3">
        <v>78.0</v>
      </c>
      <c r="D2" s="3">
        <v>2.0</v>
      </c>
    </row>
    <row r="3">
      <c r="A3" s="3" t="s">
        <v>23</v>
      </c>
    </row>
    <row r="4">
      <c r="A4" s="2">
        <v>2.0</v>
      </c>
    </row>
    <row r="5">
      <c r="A5" s="3" t="s">
        <v>24</v>
      </c>
    </row>
    <row r="7">
      <c r="A7" s="2">
        <v>3.0</v>
      </c>
      <c r="C7" s="15" t="s">
        <v>25</v>
      </c>
      <c r="D7" s="15" t="s">
        <v>26</v>
      </c>
      <c r="E7" s="2" t="s">
        <v>27</v>
      </c>
      <c r="F7" s="2" t="s">
        <v>28</v>
      </c>
      <c r="G7" s="2" t="s">
        <v>14</v>
      </c>
      <c r="H7" s="2" t="s">
        <v>10</v>
      </c>
      <c r="I7" s="2" t="s">
        <v>29</v>
      </c>
      <c r="J7" s="2" t="s">
        <v>30</v>
      </c>
    </row>
    <row r="8">
      <c r="A8" s="16">
        <v>43048.0</v>
      </c>
      <c r="C8" s="17">
        <f>490*(B2*C2-(B2-2*D2)*(C2-2*D2))/12/12</f>
        <v>1333.888889</v>
      </c>
      <c r="D8">
        <f>B2*C2-(B2-2*D2)*(C2-2*D2)</f>
        <v>392</v>
      </c>
      <c r="E8">
        <f>(B2*C2^3-(B2-2*D2)*(C2-2*D2)^3)/12</f>
        <v>273730.6667</v>
      </c>
      <c r="F8">
        <f>(C2*B2^3-(C2-2*D2)*(B2-2*D2)^3)/12</f>
        <v>40522.66667</v>
      </c>
      <c r="G8">
        <f>B2*C2^2/6-(B2-2*D2)*(C2-2*D2)^3/6/C2</f>
        <v>7018.735043</v>
      </c>
      <c r="H8">
        <f>B2*C2^2/4-(B2-2*D2)*(C2/2-D2)^2</f>
        <v>9124</v>
      </c>
      <c r="I8" s="17">
        <f>sqrt(E8/D8)</f>
        <v>26.42522501</v>
      </c>
      <c r="J8" s="17">
        <f>sqrt(F8/D8)</f>
        <v>10.16730789</v>
      </c>
    </row>
    <row r="10">
      <c r="A10" s="2">
        <v>4.0</v>
      </c>
      <c r="G10" s="2" t="s">
        <v>31</v>
      </c>
      <c r="H10">
        <f>50</f>
        <v>50</v>
      </c>
    </row>
    <row r="11">
      <c r="A11" s="16">
        <v>42953.0</v>
      </c>
      <c r="G11" s="2" t="s">
        <v>32</v>
      </c>
      <c r="H11">
        <f>H8*H10</f>
        <v>456200</v>
      </c>
    </row>
    <row r="12">
      <c r="G12" s="2" t="s">
        <v>33</v>
      </c>
      <c r="H12">
        <f>H11*0.9</f>
        <v>410580</v>
      </c>
    </row>
    <row r="13">
      <c r="A13" s="2">
        <v>5.0</v>
      </c>
      <c r="G13" s="2" t="s">
        <v>34</v>
      </c>
      <c r="H13">
        <f>H12/12</f>
        <v>34215</v>
      </c>
    </row>
    <row r="14">
      <c r="A14" s="16">
        <v>42858.0</v>
      </c>
    </row>
    <row r="15">
      <c r="A15" s="3"/>
    </row>
    <row r="16">
      <c r="A16" s="2">
        <v>6.0</v>
      </c>
    </row>
    <row r="17">
      <c r="A17" s="3" t="s">
        <v>35</v>
      </c>
    </row>
  </sheetData>
  <drawing r:id="rId1"/>
</worksheet>
</file>