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1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Ex2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3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4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5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6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7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23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4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Ex8.xml" ContentType="application/vnd.ms-office.chartex+xml"/>
  <Override PartName="/xl/charts/style32.xml" ContentType="application/vnd.ms-office.chartstyle+xml"/>
  <Override PartName="/xl/charts/colors32.xml" ContentType="application/vnd.ms-office.chartcolorstyle+xml"/>
  <Override PartName="/xl/charts/chart2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Ex9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harts/chart2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2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2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3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3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3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3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3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684bb17cd76d54/Desktop/COVID19 Data/"/>
    </mc:Choice>
  </mc:AlternateContent>
  <xr:revisionPtr revIDLastSave="16" documentId="6_{446E7D4D-F59C-49D9-AB92-6F4D95AD464B}" xr6:coauthVersionLast="45" xr6:coauthVersionMax="45" xr10:uidLastSave="{EBFE062B-404F-4375-AC51-7914B5AFC2FB}"/>
  <bookViews>
    <workbookView xWindow="-108" yWindow="-108" windowWidth="23256" windowHeight="12576" activeTab="2" xr2:uid="{0579DE85-A108-4F6C-A612-66556211C6B1}"/>
  </bookViews>
  <sheets>
    <sheet name=" Old Data (1)" sheetId="1" r:id="rId1"/>
    <sheet name="Old Data (2)" sheetId="2" r:id="rId2"/>
    <sheet name="Updated Daily Data" sheetId="3" r:id="rId3"/>
    <sheet name="Data Lag" sheetId="4" r:id="rId4"/>
    <sheet name="ER Visits and Admits" sheetId="5" r:id="rId5"/>
  </sheets>
  <definedNames>
    <definedName name="_xlchart.v1.0" hidden="1">'Updated Daily Data'!$A$2:$A$56</definedName>
    <definedName name="_xlchart.v1.1" hidden="1">'Updated Daily Data'!$A$2:$A$63</definedName>
    <definedName name="_xlchart.v1.10" hidden="1">'Data Lag'!$BD$2:$BD$41</definedName>
    <definedName name="_xlchart.v1.11" hidden="1">'Data Lag'!$K$2:$K$37</definedName>
    <definedName name="_xlchart.v1.12" hidden="1">'Data Lag'!$L$1</definedName>
    <definedName name="_xlchart.v1.13" hidden="1">'Data Lag'!$L$2:$L$37</definedName>
    <definedName name="_xlchart.v1.14" hidden="1">'Data Lag'!$BC$2:$BC$41</definedName>
    <definedName name="_xlchart.v1.15" hidden="1">'Data Lag'!$BG$1</definedName>
    <definedName name="_xlchart.v1.16" hidden="1">'Data Lag'!$BG$2:$BG$41</definedName>
    <definedName name="_xlchart.v1.17" hidden="1">'Data Lag'!$AR$2:$AR$40</definedName>
    <definedName name="_xlchart.v1.18" hidden="1">'Data Lag'!$AS$1</definedName>
    <definedName name="_xlchart.v1.19" hidden="1">'Data Lag'!$AS$2:$AS$40</definedName>
    <definedName name="_xlchart.v1.2" hidden="1">'Updated Daily Data'!$C$1</definedName>
    <definedName name="_xlchart.v1.20" hidden="1">'Data Lag'!$V$2:$V$38</definedName>
    <definedName name="_xlchart.v1.21" hidden="1">'Data Lag'!$W$1</definedName>
    <definedName name="_xlchart.v1.22" hidden="1">'Data Lag'!$W$2:$W$38</definedName>
    <definedName name="_xlchart.v1.23" hidden="1">'Data Lag'!$BN$2:$BN$42</definedName>
    <definedName name="_xlchart.v1.24" hidden="1">'Data Lag'!$BO$1</definedName>
    <definedName name="_xlchart.v1.25" hidden="1">'Data Lag'!$BO$2:$BO$42</definedName>
    <definedName name="_xlchart.v1.26" hidden="1">'Data Lag'!$CF$2:$CF$44</definedName>
    <definedName name="_xlchart.v1.27" hidden="1">'Data Lag'!$CI$1</definedName>
    <definedName name="_xlchart.v1.28" hidden="1">'Data Lag'!$CI$2:$CI$44</definedName>
    <definedName name="_xlchart.v1.3" hidden="1">'Updated Daily Data'!$C$2:$C$56</definedName>
    <definedName name="_xlchart.v1.4" hidden="1">'Updated Daily Data'!$C$2:$C$63</definedName>
    <definedName name="_xlchart.v1.5" hidden="1">'Data Lag'!$AG$2:$AG$39</definedName>
    <definedName name="_xlchart.v1.6" hidden="1">'Data Lag'!$AH$1</definedName>
    <definedName name="_xlchart.v1.7" hidden="1">'Data Lag'!$AH$2:$AH$39</definedName>
    <definedName name="_xlchart.v1.8" hidden="1">'Data Lag'!$BC$2:$BC$41</definedName>
    <definedName name="_xlchart.v1.9" hidden="1">'Data Lag'!$BD$1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6" i="3" l="1"/>
  <c r="K66" i="3"/>
  <c r="Q69" i="5"/>
  <c r="Q70" i="5"/>
  <c r="P69" i="5"/>
  <c r="P70" i="5"/>
  <c r="N69" i="5"/>
  <c r="N70" i="5"/>
  <c r="M69" i="5"/>
  <c r="M70" i="5"/>
  <c r="M68" i="5"/>
  <c r="N68" i="5" s="1"/>
  <c r="M67" i="5"/>
  <c r="N67" i="5" s="1"/>
  <c r="M66" i="5"/>
  <c r="N66" i="5" s="1"/>
  <c r="M65" i="5"/>
  <c r="N65" i="5" s="1"/>
  <c r="K66" i="5"/>
  <c r="K67" i="5"/>
  <c r="K68" i="5"/>
  <c r="K69" i="5"/>
  <c r="K70" i="5"/>
  <c r="J66" i="5"/>
  <c r="J67" i="5"/>
  <c r="J68" i="5"/>
  <c r="J69" i="5"/>
  <c r="J70" i="5"/>
  <c r="J65" i="5"/>
  <c r="K65" i="5"/>
  <c r="H66" i="5"/>
  <c r="H67" i="5"/>
  <c r="H68" i="5"/>
  <c r="H69" i="5"/>
  <c r="H70" i="5"/>
  <c r="H71" i="5"/>
  <c r="F66" i="5"/>
  <c r="F67" i="5"/>
  <c r="F68" i="5"/>
  <c r="F69" i="5"/>
  <c r="F70" i="5"/>
  <c r="F71" i="5"/>
  <c r="D66" i="5"/>
  <c r="D67" i="5"/>
  <c r="D68" i="5"/>
  <c r="D69" i="5"/>
  <c r="D70" i="5"/>
  <c r="D71" i="5"/>
  <c r="B66" i="5"/>
  <c r="B67" i="5"/>
  <c r="B68" i="5"/>
  <c r="B69" i="5"/>
  <c r="B70" i="5"/>
  <c r="B71" i="5"/>
  <c r="G66" i="3"/>
  <c r="L54" i="3"/>
  <c r="L55" i="3"/>
  <c r="L56" i="3"/>
  <c r="L57" i="3"/>
  <c r="L58" i="3"/>
  <c r="L59" i="3"/>
  <c r="L60" i="3"/>
  <c r="L61" i="3"/>
  <c r="L62" i="3"/>
  <c r="L63" i="3"/>
  <c r="L64" i="3"/>
  <c r="L65" i="3"/>
  <c r="K54" i="3"/>
  <c r="K55" i="3"/>
  <c r="K56" i="3"/>
  <c r="K57" i="3"/>
  <c r="K58" i="3"/>
  <c r="K59" i="3"/>
  <c r="K60" i="3"/>
  <c r="K61" i="3"/>
  <c r="K62" i="3"/>
  <c r="K63" i="3"/>
  <c r="K64" i="3"/>
  <c r="K65" i="3"/>
  <c r="J61" i="3"/>
  <c r="J62" i="3"/>
  <c r="J63" i="3"/>
  <c r="J64" i="3"/>
  <c r="J65" i="3"/>
  <c r="J66" i="3"/>
  <c r="J67" i="3"/>
  <c r="I61" i="3"/>
  <c r="I62" i="3" s="1"/>
  <c r="I63" i="3" s="1"/>
  <c r="I64" i="3" s="1"/>
  <c r="I65" i="3" s="1"/>
  <c r="I66" i="3" s="1"/>
  <c r="I67" i="3" s="1"/>
  <c r="I58" i="3"/>
  <c r="I59" i="3" s="1"/>
  <c r="I60" i="3" s="1"/>
  <c r="G54" i="3"/>
  <c r="G55" i="3"/>
  <c r="G56" i="3"/>
  <c r="G57" i="3"/>
  <c r="G58" i="3"/>
  <c r="G59" i="3"/>
  <c r="G60" i="3"/>
  <c r="G61" i="3"/>
  <c r="G62" i="3"/>
  <c r="G63" i="3"/>
  <c r="G64" i="3"/>
  <c r="G65" i="3"/>
  <c r="F54" i="3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20" i="3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P68" i="5" l="1"/>
  <c r="Q68" i="5" s="1"/>
  <c r="P67" i="5"/>
  <c r="Q67" i="5" s="1"/>
  <c r="P66" i="5"/>
  <c r="Q66" i="5" s="1"/>
  <c r="P65" i="5"/>
  <c r="Q65" i="5" s="1"/>
  <c r="D61" i="3"/>
  <c r="M64" i="5"/>
  <c r="N64" i="5" s="1"/>
  <c r="P64" i="5"/>
  <c r="Q64" i="5"/>
  <c r="M63" i="5"/>
  <c r="N63" i="5"/>
  <c r="P63" i="5"/>
  <c r="Q63" i="5"/>
  <c r="M62" i="5"/>
  <c r="N62" i="5" s="1"/>
  <c r="J64" i="5"/>
  <c r="K64" i="5" s="1"/>
  <c r="J63" i="5"/>
  <c r="K63" i="5" s="1"/>
  <c r="J62" i="5"/>
  <c r="K62" i="5" s="1"/>
  <c r="F65" i="5"/>
  <c r="H65" i="5" s="1"/>
  <c r="F64" i="5"/>
  <c r="H64" i="5" s="1"/>
  <c r="F63" i="5"/>
  <c r="H63" i="5" s="1"/>
  <c r="D63" i="5"/>
  <c r="D64" i="5"/>
  <c r="D65" i="5"/>
  <c r="B63" i="5"/>
  <c r="B64" i="5"/>
  <c r="B65" i="5"/>
  <c r="J60" i="3"/>
  <c r="D62" i="3" l="1"/>
  <c r="P62" i="5"/>
  <c r="Q62" i="5" s="1"/>
  <c r="M61" i="5"/>
  <c r="N61" i="5" s="1"/>
  <c r="M60" i="5"/>
  <c r="P60" i="5" s="1"/>
  <c r="Q60" i="5" s="1"/>
  <c r="M59" i="5"/>
  <c r="P59" i="5" s="1"/>
  <c r="Q59" i="5" s="1"/>
  <c r="M58" i="5"/>
  <c r="N58" i="5" s="1"/>
  <c r="M57" i="5"/>
  <c r="N57" i="5" s="1"/>
  <c r="J61" i="5"/>
  <c r="K61" i="5" s="1"/>
  <c r="J60" i="5"/>
  <c r="K60" i="5"/>
  <c r="J59" i="5"/>
  <c r="K59" i="5" s="1"/>
  <c r="J58" i="5"/>
  <c r="K58" i="5" s="1"/>
  <c r="J57" i="5"/>
  <c r="K57" i="5" s="1"/>
  <c r="F62" i="5"/>
  <c r="H62" i="5" s="1"/>
  <c r="F61" i="5"/>
  <c r="H61" i="5" s="1"/>
  <c r="F60" i="5"/>
  <c r="H60" i="5"/>
  <c r="F59" i="5"/>
  <c r="H59" i="5" s="1"/>
  <c r="F58" i="5"/>
  <c r="H58" i="5" s="1"/>
  <c r="D62" i="5"/>
  <c r="D61" i="5"/>
  <c r="D60" i="5"/>
  <c r="D59" i="5"/>
  <c r="D58" i="5"/>
  <c r="B58" i="5"/>
  <c r="B59" i="5"/>
  <c r="B60" i="5"/>
  <c r="B61" i="5"/>
  <c r="B62" i="5"/>
  <c r="D63" i="3" l="1"/>
  <c r="P61" i="5"/>
  <c r="Q61" i="5" s="1"/>
  <c r="N60" i="5"/>
  <c r="N59" i="5"/>
  <c r="P58" i="5"/>
  <c r="Q58" i="5" s="1"/>
  <c r="P57" i="5"/>
  <c r="Q57" i="5" s="1"/>
  <c r="M56" i="5"/>
  <c r="N56" i="5" s="1"/>
  <c r="P56" i="5"/>
  <c r="Q56" i="5" s="1"/>
  <c r="M55" i="5"/>
  <c r="N55" i="5"/>
  <c r="P55" i="5"/>
  <c r="Q55" i="5" s="1"/>
  <c r="M54" i="5"/>
  <c r="N54" i="5" s="1"/>
  <c r="J56" i="5"/>
  <c r="K56" i="5" s="1"/>
  <c r="J55" i="5"/>
  <c r="K55" i="5" s="1"/>
  <c r="J54" i="5"/>
  <c r="K54" i="5" s="1"/>
  <c r="F57" i="5"/>
  <c r="H57" i="5" s="1"/>
  <c r="F56" i="5"/>
  <c r="H56" i="5" s="1"/>
  <c r="F55" i="5"/>
  <c r="H55" i="5" s="1"/>
  <c r="D57" i="5"/>
  <c r="D56" i="5"/>
  <c r="D55" i="5"/>
  <c r="B57" i="5"/>
  <c r="B56" i="5"/>
  <c r="B55" i="5"/>
  <c r="G51" i="3"/>
  <c r="G52" i="3"/>
  <c r="G53" i="3"/>
  <c r="DG3" i="4"/>
  <c r="DA7" i="4"/>
  <c r="DG4" i="4"/>
  <c r="DG5" i="4"/>
  <c r="DG6" i="4"/>
  <c r="DG7" i="4"/>
  <c r="DG8" i="4"/>
  <c r="DG9" i="4"/>
  <c r="DG10" i="4"/>
  <c r="DG11" i="4"/>
  <c r="DG12" i="4"/>
  <c r="DG13" i="4"/>
  <c r="DG14" i="4"/>
  <c r="DG15" i="4"/>
  <c r="DG16" i="4"/>
  <c r="DG17" i="4"/>
  <c r="DG18" i="4"/>
  <c r="DG19" i="4"/>
  <c r="DG20" i="4"/>
  <c r="DG21" i="4"/>
  <c r="DG22" i="4"/>
  <c r="DG23" i="4"/>
  <c r="DG24" i="4"/>
  <c r="DG25" i="4"/>
  <c r="DG26" i="4"/>
  <c r="DG27" i="4"/>
  <c r="DG28" i="4"/>
  <c r="DG29" i="4"/>
  <c r="DG30" i="4"/>
  <c r="DG31" i="4"/>
  <c r="DG32" i="4"/>
  <c r="DG33" i="4"/>
  <c r="DG34" i="4"/>
  <c r="DG35" i="4"/>
  <c r="DG36" i="4"/>
  <c r="DG37" i="4"/>
  <c r="DG38" i="4"/>
  <c r="DG39" i="4"/>
  <c r="DG40" i="4"/>
  <c r="DG41" i="4"/>
  <c r="DG42" i="4"/>
  <c r="DG43" i="4"/>
  <c r="DG44" i="4"/>
  <c r="DG45" i="4"/>
  <c r="DG46" i="4"/>
  <c r="DG47" i="4"/>
  <c r="DG48" i="4"/>
  <c r="DG49" i="4"/>
  <c r="DG50" i="4"/>
  <c r="DG51" i="4"/>
  <c r="DG52" i="4"/>
  <c r="DG53" i="4"/>
  <c r="D64" i="3" l="1"/>
  <c r="P54" i="5"/>
  <c r="Q54" i="5" s="1"/>
  <c r="M53" i="5"/>
  <c r="N53" i="5" s="1"/>
  <c r="P53" i="5"/>
  <c r="Q53" i="5" s="1"/>
  <c r="M52" i="5"/>
  <c r="N52" i="5" s="1"/>
  <c r="J53" i="5"/>
  <c r="K53" i="5" s="1"/>
  <c r="J52" i="5"/>
  <c r="K52" i="5" s="1"/>
  <c r="F54" i="5"/>
  <c r="H54" i="5" s="1"/>
  <c r="F53" i="5"/>
  <c r="H53" i="5" s="1"/>
  <c r="D54" i="5"/>
  <c r="D53" i="5"/>
  <c r="B54" i="5"/>
  <c r="B53" i="5"/>
  <c r="DA3" i="4"/>
  <c r="DB3" i="4" s="1"/>
  <c r="DB5" i="4"/>
  <c r="DB9" i="4"/>
  <c r="DB10" i="4"/>
  <c r="DB21" i="4"/>
  <c r="DB29" i="4"/>
  <c r="DB33" i="4"/>
  <c r="DB37" i="4"/>
  <c r="DB45" i="4"/>
  <c r="DA4" i="4"/>
  <c r="DB4" i="4" s="1"/>
  <c r="DA5" i="4"/>
  <c r="DA6" i="4"/>
  <c r="DB6" i="4" s="1"/>
  <c r="DB7" i="4"/>
  <c r="DA8" i="4"/>
  <c r="DB8" i="4" s="1"/>
  <c r="DA9" i="4"/>
  <c r="DA10" i="4"/>
  <c r="DA11" i="4"/>
  <c r="DB11" i="4" s="1"/>
  <c r="DA12" i="4"/>
  <c r="DB12" i="4" s="1"/>
  <c r="DA13" i="4"/>
  <c r="DB13" i="4" s="1"/>
  <c r="DA14" i="4"/>
  <c r="DB14" i="4" s="1"/>
  <c r="DA15" i="4"/>
  <c r="DB15" i="4" s="1"/>
  <c r="DA16" i="4"/>
  <c r="DB16" i="4" s="1"/>
  <c r="DA17" i="4"/>
  <c r="DB17" i="4" s="1"/>
  <c r="DA18" i="4"/>
  <c r="DB18" i="4" s="1"/>
  <c r="DA19" i="4"/>
  <c r="DB19" i="4" s="1"/>
  <c r="DA20" i="4"/>
  <c r="DB20" i="4" s="1"/>
  <c r="DA21" i="4"/>
  <c r="DA22" i="4"/>
  <c r="DB22" i="4" s="1"/>
  <c r="DA23" i="4"/>
  <c r="DB23" i="4" s="1"/>
  <c r="DA24" i="4"/>
  <c r="DB24" i="4" s="1"/>
  <c r="DA25" i="4"/>
  <c r="DB25" i="4" s="1"/>
  <c r="DA26" i="4"/>
  <c r="DB26" i="4" s="1"/>
  <c r="DA27" i="4"/>
  <c r="DB27" i="4" s="1"/>
  <c r="DA28" i="4"/>
  <c r="DB28" i="4" s="1"/>
  <c r="DA29" i="4"/>
  <c r="DA30" i="4"/>
  <c r="DB30" i="4" s="1"/>
  <c r="DA31" i="4"/>
  <c r="DB31" i="4" s="1"/>
  <c r="DA32" i="4"/>
  <c r="DB32" i="4" s="1"/>
  <c r="DA33" i="4"/>
  <c r="DA34" i="4"/>
  <c r="DB34" i="4" s="1"/>
  <c r="DA35" i="4"/>
  <c r="DB35" i="4" s="1"/>
  <c r="DA36" i="4"/>
  <c r="DB36" i="4" s="1"/>
  <c r="DA37" i="4"/>
  <c r="DA38" i="4"/>
  <c r="DB38" i="4" s="1"/>
  <c r="DA39" i="4"/>
  <c r="DB39" i="4" s="1"/>
  <c r="DA40" i="4"/>
  <c r="DB40" i="4" s="1"/>
  <c r="DA41" i="4"/>
  <c r="DB41" i="4" s="1"/>
  <c r="DA42" i="4"/>
  <c r="DB42" i="4" s="1"/>
  <c r="DA43" i="4"/>
  <c r="DB43" i="4" s="1"/>
  <c r="DA44" i="4"/>
  <c r="DB44" i="4" s="1"/>
  <c r="DA45" i="4"/>
  <c r="DA46" i="4"/>
  <c r="DB46" i="4" s="1"/>
  <c r="DA47" i="4"/>
  <c r="DB47" i="4" s="1"/>
  <c r="DA48" i="4"/>
  <c r="DB48" i="4" s="1"/>
  <c r="DA49" i="4"/>
  <c r="DB49" i="4" s="1"/>
  <c r="DA50" i="4"/>
  <c r="DB50" i="4" s="1"/>
  <c r="G49" i="3"/>
  <c r="G50" i="3"/>
  <c r="D65" i="3" l="1"/>
  <c r="P52" i="5"/>
  <c r="Q52" i="5" s="1"/>
  <c r="M51" i="5"/>
  <c r="N51" i="5" s="1"/>
  <c r="J51" i="5"/>
  <c r="K51" i="5" s="1"/>
  <c r="F52" i="5"/>
  <c r="H52" i="5" s="1"/>
  <c r="D52" i="5"/>
  <c r="B52" i="5"/>
  <c r="G48" i="3"/>
  <c r="CV26" i="4"/>
  <c r="CV34" i="4"/>
  <c r="CU3" i="4"/>
  <c r="CV3" i="4" s="1"/>
  <c r="CU4" i="4"/>
  <c r="CV4" i="4" s="1"/>
  <c r="CU5" i="4"/>
  <c r="CV5" i="4" s="1"/>
  <c r="CU6" i="4"/>
  <c r="CV6" i="4" s="1"/>
  <c r="CU7" i="4"/>
  <c r="CV7" i="4" s="1"/>
  <c r="CU8" i="4"/>
  <c r="CV8" i="4" s="1"/>
  <c r="CU9" i="4"/>
  <c r="CV9" i="4" s="1"/>
  <c r="CU10" i="4"/>
  <c r="CV10" i="4" s="1"/>
  <c r="CU11" i="4"/>
  <c r="CV11" i="4" s="1"/>
  <c r="CU12" i="4"/>
  <c r="CV12" i="4" s="1"/>
  <c r="CU13" i="4"/>
  <c r="CV13" i="4" s="1"/>
  <c r="CU14" i="4"/>
  <c r="CV14" i="4" s="1"/>
  <c r="CU15" i="4"/>
  <c r="CV15" i="4" s="1"/>
  <c r="CU16" i="4"/>
  <c r="CV16" i="4" s="1"/>
  <c r="CU17" i="4"/>
  <c r="CV17" i="4" s="1"/>
  <c r="CU18" i="4"/>
  <c r="CV18" i="4" s="1"/>
  <c r="CU19" i="4"/>
  <c r="CV19" i="4" s="1"/>
  <c r="CU20" i="4"/>
  <c r="CV20" i="4" s="1"/>
  <c r="CU21" i="4"/>
  <c r="CV21" i="4" s="1"/>
  <c r="CU22" i="4"/>
  <c r="CV22" i="4" s="1"/>
  <c r="CU23" i="4"/>
  <c r="CV23" i="4" s="1"/>
  <c r="CU24" i="4"/>
  <c r="CV24" i="4" s="1"/>
  <c r="CU25" i="4"/>
  <c r="CV25" i="4" s="1"/>
  <c r="CU26" i="4"/>
  <c r="CU27" i="4"/>
  <c r="CV27" i="4" s="1"/>
  <c r="CU28" i="4"/>
  <c r="CV28" i="4" s="1"/>
  <c r="CU29" i="4"/>
  <c r="CV29" i="4" s="1"/>
  <c r="CU30" i="4"/>
  <c r="CV30" i="4" s="1"/>
  <c r="CU31" i="4"/>
  <c r="CV31" i="4" s="1"/>
  <c r="CU32" i="4"/>
  <c r="CV32" i="4" s="1"/>
  <c r="CU33" i="4"/>
  <c r="CV33" i="4" s="1"/>
  <c r="CU34" i="4"/>
  <c r="CU35" i="4"/>
  <c r="CV35" i="4" s="1"/>
  <c r="CU36" i="4"/>
  <c r="CV36" i="4" s="1"/>
  <c r="CU37" i="4"/>
  <c r="CV37" i="4" s="1"/>
  <c r="CU38" i="4"/>
  <c r="CV38" i="4" s="1"/>
  <c r="CU39" i="4"/>
  <c r="CV39" i="4" s="1"/>
  <c r="CU40" i="4"/>
  <c r="CV40" i="4" s="1"/>
  <c r="CU41" i="4"/>
  <c r="CV41" i="4" s="1"/>
  <c r="CU42" i="4"/>
  <c r="CV42" i="4" s="1"/>
  <c r="CU43" i="4"/>
  <c r="CV43" i="4" s="1"/>
  <c r="CU44" i="4"/>
  <c r="CV44" i="4" s="1"/>
  <c r="CU45" i="4"/>
  <c r="CV45" i="4" s="1"/>
  <c r="CU46" i="4"/>
  <c r="CV46" i="4" s="1"/>
  <c r="CU47" i="4"/>
  <c r="CV47" i="4" s="1"/>
  <c r="CU48" i="4"/>
  <c r="CV48" i="4" s="1"/>
  <c r="CU2" i="4"/>
  <c r="CV2" i="4" s="1"/>
  <c r="D66" i="3" l="1"/>
  <c r="D67" i="3"/>
  <c r="P51" i="5"/>
  <c r="Q51" i="5" s="1"/>
  <c r="Q50" i="5"/>
  <c r="P50" i="5"/>
  <c r="N50" i="5"/>
  <c r="M50" i="5"/>
  <c r="K50" i="5"/>
  <c r="J50" i="5"/>
  <c r="F51" i="5"/>
  <c r="H51" i="5"/>
  <c r="D51" i="5"/>
  <c r="B51" i="5"/>
  <c r="CP4" i="4"/>
  <c r="CP6" i="4"/>
  <c r="CP28" i="4"/>
  <c r="CP30" i="4"/>
  <c r="CP2" i="4"/>
  <c r="CO3" i="4"/>
  <c r="CP3" i="4" s="1"/>
  <c r="CO4" i="4"/>
  <c r="CO5" i="4"/>
  <c r="CP5" i="4" s="1"/>
  <c r="CO6" i="4"/>
  <c r="CO7" i="4"/>
  <c r="CP7" i="4" s="1"/>
  <c r="CO8" i="4"/>
  <c r="CP8" i="4" s="1"/>
  <c r="CO9" i="4"/>
  <c r="CP9" i="4" s="1"/>
  <c r="CO10" i="4"/>
  <c r="CP10" i="4" s="1"/>
  <c r="CO11" i="4"/>
  <c r="CP11" i="4" s="1"/>
  <c r="CO12" i="4"/>
  <c r="CP12" i="4" s="1"/>
  <c r="CO13" i="4"/>
  <c r="CP13" i="4" s="1"/>
  <c r="CO14" i="4"/>
  <c r="CP14" i="4" s="1"/>
  <c r="CO15" i="4"/>
  <c r="CP15" i="4" s="1"/>
  <c r="CO16" i="4"/>
  <c r="CP16" i="4" s="1"/>
  <c r="CO17" i="4"/>
  <c r="CP17" i="4" s="1"/>
  <c r="CO18" i="4"/>
  <c r="CP18" i="4" s="1"/>
  <c r="CO19" i="4"/>
  <c r="CP19" i="4" s="1"/>
  <c r="CO20" i="4"/>
  <c r="CP20" i="4" s="1"/>
  <c r="CO21" i="4"/>
  <c r="CP21" i="4" s="1"/>
  <c r="CO22" i="4"/>
  <c r="CP22" i="4" s="1"/>
  <c r="CO23" i="4"/>
  <c r="CP23" i="4" s="1"/>
  <c r="CO24" i="4"/>
  <c r="CP24" i="4" s="1"/>
  <c r="CO25" i="4"/>
  <c r="CP25" i="4" s="1"/>
  <c r="CO26" i="4"/>
  <c r="CP26" i="4" s="1"/>
  <c r="CO27" i="4"/>
  <c r="CP27" i="4" s="1"/>
  <c r="CO28" i="4"/>
  <c r="CO29" i="4"/>
  <c r="CP29" i="4" s="1"/>
  <c r="CO30" i="4"/>
  <c r="CO31" i="4"/>
  <c r="CP31" i="4" s="1"/>
  <c r="CO32" i="4"/>
  <c r="CP32" i="4" s="1"/>
  <c r="CO33" i="4"/>
  <c r="CP33" i="4" s="1"/>
  <c r="CO34" i="4"/>
  <c r="CP34" i="4" s="1"/>
  <c r="CO35" i="4"/>
  <c r="CP35" i="4" s="1"/>
  <c r="CO36" i="4"/>
  <c r="CP36" i="4" s="1"/>
  <c r="CO37" i="4"/>
  <c r="CP37" i="4" s="1"/>
  <c r="CO38" i="4"/>
  <c r="CP38" i="4" s="1"/>
  <c r="CO39" i="4"/>
  <c r="CP39" i="4" s="1"/>
  <c r="CO40" i="4"/>
  <c r="CP40" i="4" s="1"/>
  <c r="CO41" i="4"/>
  <c r="CP41" i="4" s="1"/>
  <c r="CO42" i="4"/>
  <c r="CP42" i="4" s="1"/>
  <c r="CO43" i="4"/>
  <c r="CP43" i="4" s="1"/>
  <c r="CO44" i="4"/>
  <c r="CP44" i="4" s="1"/>
  <c r="CO45" i="4"/>
  <c r="CP45" i="4" s="1"/>
  <c r="CO46" i="4"/>
  <c r="CP46" i="4" s="1"/>
  <c r="CO2" i="4"/>
  <c r="G47" i="3"/>
  <c r="M49" i="5" l="1"/>
  <c r="N49" i="5" s="1"/>
  <c r="M48" i="5"/>
  <c r="N48" i="5" s="1"/>
  <c r="K48" i="5"/>
  <c r="K49" i="5"/>
  <c r="J48" i="5"/>
  <c r="J49" i="5"/>
  <c r="F50" i="5"/>
  <c r="H50" i="5" s="1"/>
  <c r="F49" i="5"/>
  <c r="H49" i="5"/>
  <c r="B49" i="5"/>
  <c r="B50" i="5"/>
  <c r="D49" i="5"/>
  <c r="D50" i="5"/>
  <c r="P49" i="5" l="1"/>
  <c r="Q49" i="5" s="1"/>
  <c r="P48" i="5"/>
  <c r="Q48" i="5" s="1"/>
  <c r="G46" i="3"/>
  <c r="CJ23" i="4"/>
  <c r="CJ39" i="4"/>
  <c r="CI3" i="4"/>
  <c r="CJ3" i="4" s="1"/>
  <c r="CI4" i="4"/>
  <c r="CJ4" i="4" s="1"/>
  <c r="CI5" i="4"/>
  <c r="CJ5" i="4" s="1"/>
  <c r="CI6" i="4"/>
  <c r="CJ6" i="4" s="1"/>
  <c r="CI7" i="4"/>
  <c r="CJ7" i="4" s="1"/>
  <c r="CI8" i="4"/>
  <c r="CJ8" i="4" s="1"/>
  <c r="CI9" i="4"/>
  <c r="CJ9" i="4" s="1"/>
  <c r="CI10" i="4"/>
  <c r="CJ10" i="4" s="1"/>
  <c r="CI11" i="4"/>
  <c r="CJ11" i="4" s="1"/>
  <c r="CI12" i="4"/>
  <c r="CJ12" i="4" s="1"/>
  <c r="CI13" i="4"/>
  <c r="CJ13" i="4" s="1"/>
  <c r="CI14" i="4"/>
  <c r="CJ14" i="4" s="1"/>
  <c r="CI15" i="4"/>
  <c r="CJ15" i="4" s="1"/>
  <c r="CI16" i="4"/>
  <c r="CJ16" i="4" s="1"/>
  <c r="CI17" i="4"/>
  <c r="CJ17" i="4" s="1"/>
  <c r="CI18" i="4"/>
  <c r="CJ18" i="4" s="1"/>
  <c r="CI19" i="4"/>
  <c r="CJ19" i="4" s="1"/>
  <c r="CI20" i="4"/>
  <c r="CJ20" i="4" s="1"/>
  <c r="CI21" i="4"/>
  <c r="CJ21" i="4" s="1"/>
  <c r="CI22" i="4"/>
  <c r="CJ22" i="4" s="1"/>
  <c r="CI23" i="4"/>
  <c r="CI24" i="4"/>
  <c r="CJ24" i="4" s="1"/>
  <c r="CI25" i="4"/>
  <c r="CJ25" i="4" s="1"/>
  <c r="CI26" i="4"/>
  <c r="CJ26" i="4" s="1"/>
  <c r="CI27" i="4"/>
  <c r="CJ27" i="4" s="1"/>
  <c r="CI28" i="4"/>
  <c r="CJ28" i="4" s="1"/>
  <c r="CI29" i="4"/>
  <c r="CJ29" i="4" s="1"/>
  <c r="CI30" i="4"/>
  <c r="CJ30" i="4" s="1"/>
  <c r="CI31" i="4"/>
  <c r="CJ31" i="4" s="1"/>
  <c r="CI32" i="4"/>
  <c r="CJ32" i="4" s="1"/>
  <c r="CI33" i="4"/>
  <c r="CJ33" i="4" s="1"/>
  <c r="CI34" i="4"/>
  <c r="CJ34" i="4" s="1"/>
  <c r="CI35" i="4"/>
  <c r="CJ35" i="4" s="1"/>
  <c r="CI36" i="4"/>
  <c r="CJ36" i="4" s="1"/>
  <c r="CI37" i="4"/>
  <c r="CJ37" i="4" s="1"/>
  <c r="CI38" i="4"/>
  <c r="CJ38" i="4" s="1"/>
  <c r="CI39" i="4"/>
  <c r="CI40" i="4"/>
  <c r="CJ40" i="4" s="1"/>
  <c r="CI41" i="4"/>
  <c r="CJ41" i="4" s="1"/>
  <c r="CI42" i="4"/>
  <c r="CJ42" i="4" s="1"/>
  <c r="CI43" i="4"/>
  <c r="CJ43" i="4" s="1"/>
  <c r="CI44" i="4"/>
  <c r="CJ44" i="4" s="1"/>
  <c r="CI2" i="4"/>
  <c r="CJ2" i="4" s="1"/>
  <c r="Q47" i="5" l="1"/>
  <c r="P47" i="5"/>
  <c r="M47" i="5"/>
  <c r="N47" i="5"/>
  <c r="M46" i="5"/>
  <c r="N46" i="5" s="1"/>
  <c r="P46" i="5"/>
  <c r="Q46" i="5" s="1"/>
  <c r="K47" i="5"/>
  <c r="K46" i="5"/>
  <c r="J46" i="5"/>
  <c r="J47" i="5"/>
  <c r="H47" i="5"/>
  <c r="H48" i="5"/>
  <c r="F47" i="5"/>
  <c r="F48" i="5"/>
  <c r="D48" i="5"/>
  <c r="D47" i="5"/>
  <c r="B47" i="5"/>
  <c r="B48" i="5"/>
  <c r="CB44" i="4"/>
  <c r="CC44" i="4" s="1"/>
  <c r="CB3" i="4"/>
  <c r="CC3" i="4" s="1"/>
  <c r="CB4" i="4"/>
  <c r="CC4" i="4" s="1"/>
  <c r="CB5" i="4"/>
  <c r="CC5" i="4" s="1"/>
  <c r="CB6" i="4"/>
  <c r="CC6" i="4" s="1"/>
  <c r="CB7" i="4"/>
  <c r="CC7" i="4" s="1"/>
  <c r="CB8" i="4"/>
  <c r="CC8" i="4" s="1"/>
  <c r="CB9" i="4"/>
  <c r="CC9" i="4" s="1"/>
  <c r="CB10" i="4"/>
  <c r="CC10" i="4" s="1"/>
  <c r="CB11" i="4"/>
  <c r="CC11" i="4" s="1"/>
  <c r="CB12" i="4"/>
  <c r="CC12" i="4" s="1"/>
  <c r="CB13" i="4"/>
  <c r="CC13" i="4" s="1"/>
  <c r="CB14" i="4"/>
  <c r="CC14" i="4" s="1"/>
  <c r="CB15" i="4"/>
  <c r="CC15" i="4" s="1"/>
  <c r="CB16" i="4"/>
  <c r="CC16" i="4" s="1"/>
  <c r="CB17" i="4"/>
  <c r="CC17" i="4" s="1"/>
  <c r="CB18" i="4"/>
  <c r="CC18" i="4" s="1"/>
  <c r="CB19" i="4"/>
  <c r="CC19" i="4" s="1"/>
  <c r="CB20" i="4"/>
  <c r="CC20" i="4" s="1"/>
  <c r="CB21" i="4"/>
  <c r="CC21" i="4" s="1"/>
  <c r="CB22" i="4"/>
  <c r="CC22" i="4" s="1"/>
  <c r="CB23" i="4"/>
  <c r="CC23" i="4" s="1"/>
  <c r="CB24" i="4"/>
  <c r="CC24" i="4" s="1"/>
  <c r="CB25" i="4"/>
  <c r="CC25" i="4" s="1"/>
  <c r="CB26" i="4"/>
  <c r="CC26" i="4" s="1"/>
  <c r="CB27" i="4"/>
  <c r="CC27" i="4" s="1"/>
  <c r="CB28" i="4"/>
  <c r="CC28" i="4" s="1"/>
  <c r="CB29" i="4"/>
  <c r="CC29" i="4" s="1"/>
  <c r="CB30" i="4"/>
  <c r="CC30" i="4" s="1"/>
  <c r="CB31" i="4"/>
  <c r="CC31" i="4" s="1"/>
  <c r="CB32" i="4"/>
  <c r="CC32" i="4" s="1"/>
  <c r="CB33" i="4"/>
  <c r="CC33" i="4" s="1"/>
  <c r="CB34" i="4"/>
  <c r="CC34" i="4" s="1"/>
  <c r="CB35" i="4"/>
  <c r="CC35" i="4" s="1"/>
  <c r="CB36" i="4"/>
  <c r="CC36" i="4" s="1"/>
  <c r="CB37" i="4"/>
  <c r="CC37" i="4" s="1"/>
  <c r="CB38" i="4"/>
  <c r="CC38" i="4" s="1"/>
  <c r="CB39" i="4"/>
  <c r="CC39" i="4" s="1"/>
  <c r="CB40" i="4"/>
  <c r="CC40" i="4" s="1"/>
  <c r="CB41" i="4"/>
  <c r="CC41" i="4" s="1"/>
  <c r="CB42" i="4"/>
  <c r="CC42" i="4" s="1"/>
  <c r="CB43" i="4"/>
  <c r="CC43" i="4" s="1"/>
  <c r="CB2" i="4"/>
  <c r="CC2" i="4" s="1"/>
  <c r="BV43" i="4"/>
  <c r="BW43" i="4" s="1"/>
  <c r="BV3" i="4"/>
  <c r="BW3" i="4" s="1"/>
  <c r="BV4" i="4"/>
  <c r="BW4" i="4" s="1"/>
  <c r="BV5" i="4"/>
  <c r="BW5" i="4" s="1"/>
  <c r="BV6" i="4"/>
  <c r="BW6" i="4" s="1"/>
  <c r="BV7" i="4"/>
  <c r="BW7" i="4" s="1"/>
  <c r="BV8" i="4"/>
  <c r="BW8" i="4" s="1"/>
  <c r="BV9" i="4"/>
  <c r="BW9" i="4" s="1"/>
  <c r="BV10" i="4"/>
  <c r="BW10" i="4" s="1"/>
  <c r="BV11" i="4"/>
  <c r="BW11" i="4" s="1"/>
  <c r="BV12" i="4"/>
  <c r="BW12" i="4" s="1"/>
  <c r="BV13" i="4"/>
  <c r="BW13" i="4" s="1"/>
  <c r="BV14" i="4"/>
  <c r="BW14" i="4" s="1"/>
  <c r="BV15" i="4"/>
  <c r="BW15" i="4" s="1"/>
  <c r="BV16" i="4"/>
  <c r="BW16" i="4" s="1"/>
  <c r="BV17" i="4"/>
  <c r="BW17" i="4" s="1"/>
  <c r="BV18" i="4"/>
  <c r="BW18" i="4" s="1"/>
  <c r="BV19" i="4"/>
  <c r="BW19" i="4" s="1"/>
  <c r="BV20" i="4"/>
  <c r="BW20" i="4" s="1"/>
  <c r="BV21" i="4"/>
  <c r="BW21" i="4" s="1"/>
  <c r="BV22" i="4"/>
  <c r="BW22" i="4" s="1"/>
  <c r="BV23" i="4"/>
  <c r="BW23" i="4" s="1"/>
  <c r="BV24" i="4"/>
  <c r="BW24" i="4" s="1"/>
  <c r="BV25" i="4"/>
  <c r="BW25" i="4" s="1"/>
  <c r="BV26" i="4"/>
  <c r="BW26" i="4" s="1"/>
  <c r="BV27" i="4"/>
  <c r="BW27" i="4" s="1"/>
  <c r="BV28" i="4"/>
  <c r="BW28" i="4" s="1"/>
  <c r="BV29" i="4"/>
  <c r="BW29" i="4" s="1"/>
  <c r="BV30" i="4"/>
  <c r="BW30" i="4" s="1"/>
  <c r="BV31" i="4"/>
  <c r="BW31" i="4" s="1"/>
  <c r="BV32" i="4"/>
  <c r="BW32" i="4" s="1"/>
  <c r="BV33" i="4"/>
  <c r="BW33" i="4" s="1"/>
  <c r="BV34" i="4"/>
  <c r="BW34" i="4" s="1"/>
  <c r="BV35" i="4"/>
  <c r="BW35" i="4" s="1"/>
  <c r="BV36" i="4"/>
  <c r="BW36" i="4" s="1"/>
  <c r="BV37" i="4"/>
  <c r="BW37" i="4" s="1"/>
  <c r="BV38" i="4"/>
  <c r="BW38" i="4" s="1"/>
  <c r="BV39" i="4"/>
  <c r="BW39" i="4" s="1"/>
  <c r="BV40" i="4"/>
  <c r="BW40" i="4" s="1"/>
  <c r="BV41" i="4"/>
  <c r="BW41" i="4" s="1"/>
  <c r="BV42" i="4"/>
  <c r="BW42" i="4" s="1"/>
  <c r="BV2" i="4"/>
  <c r="BW2" i="4" s="1"/>
  <c r="G45" i="3" l="1"/>
  <c r="G44" i="3"/>
  <c r="Q45" i="5"/>
  <c r="P45" i="5"/>
  <c r="N45" i="5"/>
  <c r="M45" i="5"/>
  <c r="K45" i="5"/>
  <c r="J45" i="5"/>
  <c r="F46" i="5"/>
  <c r="H46" i="5" s="1"/>
  <c r="D46" i="5"/>
  <c r="B46" i="5"/>
  <c r="BR3" i="4"/>
  <c r="BR4" i="4"/>
  <c r="BR5" i="4"/>
  <c r="BR6" i="4"/>
  <c r="BR7" i="4"/>
  <c r="BR8" i="4"/>
  <c r="BR9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22" i="4"/>
  <c r="BR23" i="4"/>
  <c r="BR24" i="4"/>
  <c r="BR25" i="4"/>
  <c r="BR26" i="4"/>
  <c r="BR27" i="4"/>
  <c r="BR28" i="4"/>
  <c r="BR29" i="4"/>
  <c r="BR30" i="4"/>
  <c r="BR31" i="4"/>
  <c r="BR32" i="4"/>
  <c r="BR33" i="4"/>
  <c r="BR34" i="4"/>
  <c r="BR35" i="4"/>
  <c r="BR36" i="4"/>
  <c r="BR37" i="4"/>
  <c r="BR38" i="4"/>
  <c r="BR39" i="4"/>
  <c r="BR40" i="4"/>
  <c r="BR41" i="4"/>
  <c r="BR42" i="4"/>
  <c r="BR2" i="4"/>
  <c r="BQ3" i="4"/>
  <c r="BQ4" i="4"/>
  <c r="BQ5" i="4"/>
  <c r="BQ6" i="4"/>
  <c r="BQ7" i="4"/>
  <c r="BQ8" i="4"/>
  <c r="BQ9" i="4"/>
  <c r="BQ10" i="4"/>
  <c r="BQ11" i="4"/>
  <c r="BQ12" i="4"/>
  <c r="BQ13" i="4"/>
  <c r="BQ14" i="4"/>
  <c r="BQ15" i="4"/>
  <c r="BQ16" i="4"/>
  <c r="BQ17" i="4"/>
  <c r="BQ18" i="4"/>
  <c r="BQ19" i="4"/>
  <c r="BQ20" i="4"/>
  <c r="BQ21" i="4"/>
  <c r="BQ22" i="4"/>
  <c r="BQ23" i="4"/>
  <c r="BQ24" i="4"/>
  <c r="BQ25" i="4"/>
  <c r="BQ26" i="4"/>
  <c r="BQ27" i="4"/>
  <c r="BQ28" i="4"/>
  <c r="BQ29" i="4"/>
  <c r="BQ30" i="4"/>
  <c r="BQ31" i="4"/>
  <c r="BQ32" i="4"/>
  <c r="BQ33" i="4"/>
  <c r="BQ34" i="4"/>
  <c r="BQ35" i="4"/>
  <c r="BQ36" i="4"/>
  <c r="BQ37" i="4"/>
  <c r="BQ38" i="4"/>
  <c r="BQ39" i="4"/>
  <c r="BQ40" i="4"/>
  <c r="BQ41" i="4"/>
  <c r="BQ42" i="4"/>
  <c r="BQ2" i="4"/>
  <c r="BP7" i="4"/>
  <c r="BO3" i="4"/>
  <c r="BP3" i="4" s="1"/>
  <c r="BO4" i="4"/>
  <c r="BP4" i="4" s="1"/>
  <c r="BO5" i="4"/>
  <c r="BP5" i="4" s="1"/>
  <c r="BO6" i="4"/>
  <c r="BP6" i="4" s="1"/>
  <c r="BO7" i="4"/>
  <c r="BO8" i="4"/>
  <c r="BP8" i="4" s="1"/>
  <c r="BO9" i="4"/>
  <c r="BP9" i="4" s="1"/>
  <c r="BO10" i="4"/>
  <c r="BP10" i="4" s="1"/>
  <c r="BO11" i="4"/>
  <c r="BP11" i="4" s="1"/>
  <c r="BO12" i="4"/>
  <c r="BP12" i="4" s="1"/>
  <c r="BO13" i="4"/>
  <c r="BP13" i="4" s="1"/>
  <c r="BO14" i="4"/>
  <c r="BP14" i="4" s="1"/>
  <c r="BO15" i="4"/>
  <c r="BP15" i="4" s="1"/>
  <c r="BO16" i="4"/>
  <c r="BP16" i="4" s="1"/>
  <c r="BO17" i="4"/>
  <c r="BP17" i="4" s="1"/>
  <c r="BO18" i="4"/>
  <c r="BP18" i="4" s="1"/>
  <c r="BO19" i="4"/>
  <c r="BP19" i="4" s="1"/>
  <c r="BO20" i="4"/>
  <c r="BP20" i="4" s="1"/>
  <c r="BO21" i="4"/>
  <c r="BP21" i="4" s="1"/>
  <c r="BO22" i="4"/>
  <c r="BP22" i="4" s="1"/>
  <c r="BO23" i="4"/>
  <c r="BP23" i="4" s="1"/>
  <c r="BO24" i="4"/>
  <c r="BP24" i="4" s="1"/>
  <c r="BO25" i="4"/>
  <c r="BP25" i="4" s="1"/>
  <c r="BO26" i="4"/>
  <c r="BP26" i="4" s="1"/>
  <c r="BO27" i="4"/>
  <c r="BP27" i="4" s="1"/>
  <c r="BO28" i="4"/>
  <c r="BP28" i="4" s="1"/>
  <c r="BO29" i="4"/>
  <c r="BP29" i="4" s="1"/>
  <c r="BO30" i="4"/>
  <c r="BP30" i="4" s="1"/>
  <c r="BO31" i="4"/>
  <c r="BP31" i="4" s="1"/>
  <c r="BO32" i="4"/>
  <c r="BP32" i="4" s="1"/>
  <c r="BO33" i="4"/>
  <c r="BP33" i="4" s="1"/>
  <c r="BO34" i="4"/>
  <c r="BP34" i="4" s="1"/>
  <c r="BO35" i="4"/>
  <c r="BP35" i="4" s="1"/>
  <c r="BO36" i="4"/>
  <c r="BP36" i="4" s="1"/>
  <c r="BO37" i="4"/>
  <c r="BP37" i="4" s="1"/>
  <c r="BO38" i="4"/>
  <c r="BP38" i="4" s="1"/>
  <c r="BO39" i="4"/>
  <c r="BP39" i="4" s="1"/>
  <c r="BO40" i="4"/>
  <c r="BP40" i="4" s="1"/>
  <c r="BO41" i="4"/>
  <c r="BP41" i="4" s="1"/>
  <c r="BO42" i="4"/>
  <c r="BP42" i="4" s="1"/>
  <c r="BO2" i="4"/>
  <c r="BP2" i="4" s="1"/>
  <c r="H45" i="5" l="1"/>
  <c r="F45" i="5"/>
  <c r="D45" i="5"/>
  <c r="B45" i="5"/>
  <c r="BG41" i="4"/>
  <c r="BF41" i="4"/>
  <c r="BG3" i="4"/>
  <c r="BG4" i="4"/>
  <c r="BG5" i="4"/>
  <c r="BG6" i="4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BG38" i="4"/>
  <c r="BG39" i="4"/>
  <c r="BG40" i="4"/>
  <c r="BG2" i="4"/>
  <c r="BF3" i="4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2" i="4"/>
  <c r="BD41" i="4"/>
  <c r="BE41" i="4" s="1"/>
  <c r="BD3" i="4"/>
  <c r="BE3" i="4" s="1"/>
  <c r="BD4" i="4"/>
  <c r="BE4" i="4" s="1"/>
  <c r="BD5" i="4"/>
  <c r="BE5" i="4" s="1"/>
  <c r="BD6" i="4"/>
  <c r="BE6" i="4" s="1"/>
  <c r="BD7" i="4"/>
  <c r="BE7" i="4" s="1"/>
  <c r="BD8" i="4"/>
  <c r="BE8" i="4" s="1"/>
  <c r="BD9" i="4"/>
  <c r="BE9" i="4" s="1"/>
  <c r="BD10" i="4"/>
  <c r="BE10" i="4" s="1"/>
  <c r="BD11" i="4"/>
  <c r="BE11" i="4" s="1"/>
  <c r="BD12" i="4"/>
  <c r="BE12" i="4" s="1"/>
  <c r="BD13" i="4"/>
  <c r="BE13" i="4" s="1"/>
  <c r="BD14" i="4"/>
  <c r="BE14" i="4" s="1"/>
  <c r="BD15" i="4"/>
  <c r="BE15" i="4" s="1"/>
  <c r="BD16" i="4"/>
  <c r="BE16" i="4" s="1"/>
  <c r="BD17" i="4"/>
  <c r="BE17" i="4" s="1"/>
  <c r="BD18" i="4"/>
  <c r="BE18" i="4" s="1"/>
  <c r="BD19" i="4"/>
  <c r="BE19" i="4" s="1"/>
  <c r="BD20" i="4"/>
  <c r="BE20" i="4" s="1"/>
  <c r="BD21" i="4"/>
  <c r="BE21" i="4" s="1"/>
  <c r="BD22" i="4"/>
  <c r="BE22" i="4" s="1"/>
  <c r="BD23" i="4"/>
  <c r="BE23" i="4" s="1"/>
  <c r="BD24" i="4"/>
  <c r="BE24" i="4" s="1"/>
  <c r="BD25" i="4"/>
  <c r="BE25" i="4" s="1"/>
  <c r="BD26" i="4"/>
  <c r="BE26" i="4" s="1"/>
  <c r="BD27" i="4"/>
  <c r="BE27" i="4" s="1"/>
  <c r="BD28" i="4"/>
  <c r="BE28" i="4" s="1"/>
  <c r="BD29" i="4"/>
  <c r="BE29" i="4" s="1"/>
  <c r="BD30" i="4"/>
  <c r="BE30" i="4" s="1"/>
  <c r="BD31" i="4"/>
  <c r="BE31" i="4" s="1"/>
  <c r="BD32" i="4"/>
  <c r="BE32" i="4" s="1"/>
  <c r="BD33" i="4"/>
  <c r="BE33" i="4" s="1"/>
  <c r="BD34" i="4"/>
  <c r="BE34" i="4" s="1"/>
  <c r="BD35" i="4"/>
  <c r="BE35" i="4" s="1"/>
  <c r="BD36" i="4"/>
  <c r="BE36" i="4" s="1"/>
  <c r="BD37" i="4"/>
  <c r="BE37" i="4" s="1"/>
  <c r="BD38" i="4"/>
  <c r="BE38" i="4" s="1"/>
  <c r="BD39" i="4"/>
  <c r="BE39" i="4" s="1"/>
  <c r="BD40" i="4"/>
  <c r="BE40" i="4" s="1"/>
  <c r="BD2" i="4"/>
  <c r="BE2" i="4" s="1"/>
  <c r="AV3" i="4" l="1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2" i="4"/>
  <c r="AU3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2" i="4"/>
  <c r="AS3" i="4"/>
  <c r="AT3" i="4" s="1"/>
  <c r="AS4" i="4"/>
  <c r="AT4" i="4" s="1"/>
  <c r="AS5" i="4"/>
  <c r="AT5" i="4" s="1"/>
  <c r="AS6" i="4"/>
  <c r="AT6" i="4" s="1"/>
  <c r="AS7" i="4"/>
  <c r="AT7" i="4" s="1"/>
  <c r="AS8" i="4"/>
  <c r="AT8" i="4" s="1"/>
  <c r="AS9" i="4"/>
  <c r="AT9" i="4" s="1"/>
  <c r="AS10" i="4"/>
  <c r="AT10" i="4" s="1"/>
  <c r="AS11" i="4"/>
  <c r="AT11" i="4" s="1"/>
  <c r="AS12" i="4"/>
  <c r="AT12" i="4" s="1"/>
  <c r="AS13" i="4"/>
  <c r="AT13" i="4" s="1"/>
  <c r="AS14" i="4"/>
  <c r="AT14" i="4" s="1"/>
  <c r="AS15" i="4"/>
  <c r="AT15" i="4" s="1"/>
  <c r="AS16" i="4"/>
  <c r="AT16" i="4" s="1"/>
  <c r="AS17" i="4"/>
  <c r="AT17" i="4" s="1"/>
  <c r="AS18" i="4"/>
  <c r="AT18" i="4" s="1"/>
  <c r="AS19" i="4"/>
  <c r="AT19" i="4" s="1"/>
  <c r="AS20" i="4"/>
  <c r="AT20" i="4" s="1"/>
  <c r="AS21" i="4"/>
  <c r="AT21" i="4" s="1"/>
  <c r="AS22" i="4"/>
  <c r="AT22" i="4" s="1"/>
  <c r="AS23" i="4"/>
  <c r="AT23" i="4" s="1"/>
  <c r="AS24" i="4"/>
  <c r="AT24" i="4" s="1"/>
  <c r="AS25" i="4"/>
  <c r="AT25" i="4" s="1"/>
  <c r="AS26" i="4"/>
  <c r="AT26" i="4" s="1"/>
  <c r="AS27" i="4"/>
  <c r="AT27" i="4" s="1"/>
  <c r="AS28" i="4"/>
  <c r="AT28" i="4" s="1"/>
  <c r="AS29" i="4"/>
  <c r="AT29" i="4" s="1"/>
  <c r="AS30" i="4"/>
  <c r="AT30" i="4" s="1"/>
  <c r="AS31" i="4"/>
  <c r="AT31" i="4" s="1"/>
  <c r="AS32" i="4"/>
  <c r="AT32" i="4" s="1"/>
  <c r="AS33" i="4"/>
  <c r="AT33" i="4" s="1"/>
  <c r="AS34" i="4"/>
  <c r="AT34" i="4" s="1"/>
  <c r="AS35" i="4"/>
  <c r="AT35" i="4" s="1"/>
  <c r="AS36" i="4"/>
  <c r="AT36" i="4" s="1"/>
  <c r="AS37" i="4"/>
  <c r="AT37" i="4" s="1"/>
  <c r="AS38" i="4"/>
  <c r="AT38" i="4" s="1"/>
  <c r="AS39" i="4"/>
  <c r="AT39" i="4" s="1"/>
  <c r="AS40" i="4"/>
  <c r="AT40" i="4" s="1"/>
  <c r="AS2" i="4"/>
  <c r="AT2" i="4" s="1"/>
  <c r="M44" i="5" l="1"/>
  <c r="P44" i="5" s="1"/>
  <c r="Q44" i="5" s="1"/>
  <c r="J44" i="5"/>
  <c r="K44" i="5" s="1"/>
  <c r="H44" i="5"/>
  <c r="F44" i="5"/>
  <c r="D44" i="5"/>
  <c r="B44" i="5"/>
  <c r="AK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2" i="4"/>
  <c r="AH3" i="4"/>
  <c r="AI3" i="4" s="1"/>
  <c r="AH4" i="4"/>
  <c r="AI4" i="4" s="1"/>
  <c r="AH5" i="4"/>
  <c r="AI5" i="4" s="1"/>
  <c r="AH6" i="4"/>
  <c r="AI6" i="4" s="1"/>
  <c r="AH7" i="4"/>
  <c r="AI7" i="4" s="1"/>
  <c r="AH8" i="4"/>
  <c r="AI8" i="4" s="1"/>
  <c r="AH9" i="4"/>
  <c r="AI9" i="4" s="1"/>
  <c r="AH10" i="4"/>
  <c r="AI10" i="4" s="1"/>
  <c r="AH11" i="4"/>
  <c r="AI11" i="4" s="1"/>
  <c r="AH12" i="4"/>
  <c r="AI12" i="4" s="1"/>
  <c r="AH13" i="4"/>
  <c r="AI13" i="4" s="1"/>
  <c r="AH14" i="4"/>
  <c r="AI14" i="4" s="1"/>
  <c r="AH15" i="4"/>
  <c r="AI15" i="4" s="1"/>
  <c r="AH16" i="4"/>
  <c r="AI16" i="4" s="1"/>
  <c r="AH17" i="4"/>
  <c r="AI17" i="4" s="1"/>
  <c r="AH18" i="4"/>
  <c r="AI18" i="4" s="1"/>
  <c r="AH19" i="4"/>
  <c r="AI19" i="4" s="1"/>
  <c r="AH20" i="4"/>
  <c r="AI20" i="4" s="1"/>
  <c r="AH21" i="4"/>
  <c r="AI21" i="4" s="1"/>
  <c r="AH22" i="4"/>
  <c r="AI22" i="4" s="1"/>
  <c r="AH23" i="4"/>
  <c r="AI23" i="4" s="1"/>
  <c r="AH24" i="4"/>
  <c r="AI24" i="4" s="1"/>
  <c r="AH25" i="4"/>
  <c r="AI25" i="4" s="1"/>
  <c r="AH26" i="4"/>
  <c r="AI26" i="4" s="1"/>
  <c r="AH27" i="4"/>
  <c r="AI27" i="4" s="1"/>
  <c r="AH28" i="4"/>
  <c r="AI28" i="4" s="1"/>
  <c r="AH29" i="4"/>
  <c r="AI29" i="4" s="1"/>
  <c r="AH30" i="4"/>
  <c r="AI30" i="4" s="1"/>
  <c r="AH31" i="4"/>
  <c r="AI31" i="4" s="1"/>
  <c r="AH32" i="4"/>
  <c r="AI32" i="4" s="1"/>
  <c r="AH33" i="4"/>
  <c r="AI33" i="4" s="1"/>
  <c r="AH34" i="4"/>
  <c r="AI34" i="4" s="1"/>
  <c r="AH35" i="4"/>
  <c r="AI35" i="4" s="1"/>
  <c r="AH36" i="4"/>
  <c r="AI36" i="4" s="1"/>
  <c r="AH37" i="4"/>
  <c r="AI37" i="4" s="1"/>
  <c r="AH38" i="4"/>
  <c r="AI38" i="4" s="1"/>
  <c r="AH39" i="4"/>
  <c r="AI39" i="4" s="1"/>
  <c r="AH2" i="4"/>
  <c r="AI2" i="4" s="1"/>
  <c r="N44" i="5" l="1"/>
  <c r="W33" i="4"/>
  <c r="X33" i="4" s="1"/>
  <c r="W38" i="4"/>
  <c r="X38" i="4" s="1"/>
  <c r="AD41" i="4"/>
  <c r="O37" i="4" l="1"/>
  <c r="L37" i="4" l="1"/>
  <c r="M37" i="4" s="1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2" i="4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W3" i="4"/>
  <c r="X3" i="4" s="1"/>
  <c r="W4" i="4"/>
  <c r="X4" i="4" s="1"/>
  <c r="W5" i="4"/>
  <c r="X5" i="4" s="1"/>
  <c r="W6" i="4"/>
  <c r="X6" i="4" s="1"/>
  <c r="W7" i="4"/>
  <c r="X7" i="4" s="1"/>
  <c r="W8" i="4"/>
  <c r="X8" i="4" s="1"/>
  <c r="W9" i="4"/>
  <c r="X9" i="4" s="1"/>
  <c r="W10" i="4"/>
  <c r="X10" i="4" s="1"/>
  <c r="W11" i="4"/>
  <c r="X11" i="4" s="1"/>
  <c r="W12" i="4"/>
  <c r="X12" i="4" s="1"/>
  <c r="W13" i="4"/>
  <c r="X13" i="4" s="1"/>
  <c r="W14" i="4"/>
  <c r="X14" i="4" s="1"/>
  <c r="W15" i="4"/>
  <c r="X15" i="4" s="1"/>
  <c r="W16" i="4"/>
  <c r="X16" i="4" s="1"/>
  <c r="W17" i="4"/>
  <c r="X17" i="4" s="1"/>
  <c r="W18" i="4"/>
  <c r="X18" i="4" s="1"/>
  <c r="W19" i="4"/>
  <c r="X19" i="4" s="1"/>
  <c r="W20" i="4"/>
  <c r="X20" i="4" s="1"/>
  <c r="W21" i="4"/>
  <c r="X21" i="4" s="1"/>
  <c r="W22" i="4"/>
  <c r="X22" i="4" s="1"/>
  <c r="W23" i="4"/>
  <c r="X23" i="4" s="1"/>
  <c r="W24" i="4"/>
  <c r="X24" i="4" s="1"/>
  <c r="W25" i="4"/>
  <c r="X25" i="4" s="1"/>
  <c r="W26" i="4"/>
  <c r="X26" i="4" s="1"/>
  <c r="W27" i="4"/>
  <c r="X27" i="4" s="1"/>
  <c r="W28" i="4"/>
  <c r="X28" i="4" s="1"/>
  <c r="W29" i="4"/>
  <c r="X29" i="4" s="1"/>
  <c r="W30" i="4"/>
  <c r="X30" i="4" s="1"/>
  <c r="W31" i="4"/>
  <c r="X31" i="4" s="1"/>
  <c r="W32" i="4"/>
  <c r="X32" i="4" s="1"/>
  <c r="W34" i="4"/>
  <c r="X34" i="4" s="1"/>
  <c r="W35" i="4"/>
  <c r="X35" i="4" s="1"/>
  <c r="W36" i="4"/>
  <c r="X36" i="4" s="1"/>
  <c r="W37" i="4"/>
  <c r="X37" i="4" s="1"/>
  <c r="W2" i="4"/>
  <c r="X2" i="4" s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2" i="4"/>
  <c r="L3" i="4"/>
  <c r="M3" i="4" s="1"/>
  <c r="L4" i="4"/>
  <c r="M4" i="4" s="1"/>
  <c r="L5" i="4"/>
  <c r="M5" i="4" s="1"/>
  <c r="L6" i="4"/>
  <c r="M6" i="4" s="1"/>
  <c r="L7" i="4"/>
  <c r="M7" i="4" s="1"/>
  <c r="L8" i="4"/>
  <c r="M8" i="4" s="1"/>
  <c r="L9" i="4"/>
  <c r="M9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24" i="4"/>
  <c r="M24" i="4" s="1"/>
  <c r="L25" i="4"/>
  <c r="M25" i="4" s="1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M35" i="4" s="1"/>
  <c r="L36" i="4"/>
  <c r="M36" i="4" s="1"/>
  <c r="L2" i="4"/>
  <c r="M2" i="4" s="1"/>
  <c r="M43" i="5"/>
  <c r="O5" i="5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J43" i="5"/>
  <c r="G5" i="5"/>
  <c r="F43" i="5"/>
  <c r="D43" i="5"/>
  <c r="B43" i="5"/>
  <c r="Z41" i="4" l="1"/>
  <c r="O39" i="4"/>
  <c r="K43" i="5"/>
  <c r="L39" i="4"/>
  <c r="Z39" i="4"/>
  <c r="W39" i="4"/>
  <c r="N39" i="4"/>
  <c r="O41" i="4"/>
  <c r="L41" i="4"/>
  <c r="N41" i="4"/>
  <c r="W41" i="4"/>
  <c r="N43" i="5"/>
  <c r="P43" i="5"/>
  <c r="H43" i="5"/>
  <c r="Q43" i="5" s="1"/>
  <c r="M5" i="5"/>
  <c r="M42" i="5"/>
  <c r="J14" i="5"/>
  <c r="L15" i="5"/>
  <c r="L16" i="5" s="1"/>
  <c r="G6" i="5"/>
  <c r="F6" i="5" s="1"/>
  <c r="E6" i="5"/>
  <c r="D6" i="5" s="1"/>
  <c r="C6" i="5"/>
  <c r="C7" i="5" s="1"/>
  <c r="B5" i="5"/>
  <c r="D5" i="5"/>
  <c r="F5" i="5"/>
  <c r="P5" i="5" l="1"/>
  <c r="N5" i="5"/>
  <c r="B6" i="5"/>
  <c r="E7" i="5"/>
  <c r="E8" i="5" s="1"/>
  <c r="J15" i="5"/>
  <c r="H5" i="5"/>
  <c r="M7" i="5"/>
  <c r="L17" i="5"/>
  <c r="J16" i="5"/>
  <c r="C8" i="5"/>
  <c r="C9" i="5" s="1"/>
  <c r="B7" i="5"/>
  <c r="M39" i="5"/>
  <c r="M23" i="5"/>
  <c r="M15" i="5"/>
  <c r="M31" i="5"/>
  <c r="M38" i="5"/>
  <c r="M30" i="5"/>
  <c r="M22" i="5"/>
  <c r="M14" i="5"/>
  <c r="M6" i="5"/>
  <c r="M37" i="5"/>
  <c r="M29" i="5"/>
  <c r="M21" i="5"/>
  <c r="M13" i="5"/>
  <c r="M36" i="5"/>
  <c r="M28" i="5"/>
  <c r="M20" i="5"/>
  <c r="M12" i="5"/>
  <c r="G7" i="5"/>
  <c r="G8" i="5" s="1"/>
  <c r="G9" i="5" s="1"/>
  <c r="M35" i="5"/>
  <c r="M27" i="5"/>
  <c r="M19" i="5"/>
  <c r="M11" i="5"/>
  <c r="M34" i="5"/>
  <c r="M26" i="5"/>
  <c r="M18" i="5"/>
  <c r="M10" i="5"/>
  <c r="M41" i="5"/>
  <c r="M33" i="5"/>
  <c r="M25" i="5"/>
  <c r="M17" i="5"/>
  <c r="M9" i="5"/>
  <c r="M40" i="5"/>
  <c r="M32" i="5"/>
  <c r="M24" i="5"/>
  <c r="M16" i="5"/>
  <c r="M8" i="5"/>
  <c r="D7" i="5"/>
  <c r="E9" i="5"/>
  <c r="D8" i="5"/>
  <c r="H6" i="5"/>
  <c r="B8" i="5"/>
  <c r="P10" i="5" l="1"/>
  <c r="P16" i="5"/>
  <c r="P12" i="5"/>
  <c r="P6" i="5"/>
  <c r="N6" i="5"/>
  <c r="P15" i="5"/>
  <c r="P14" i="5"/>
  <c r="P9" i="5"/>
  <c r="N9" i="5"/>
  <c r="P11" i="5"/>
  <c r="Q5" i="5"/>
  <c r="Q6" i="5"/>
  <c r="P13" i="5"/>
  <c r="P8" i="5"/>
  <c r="P7" i="5"/>
  <c r="L18" i="5"/>
  <c r="J17" i="5"/>
  <c r="F8" i="5"/>
  <c r="H8" i="5" s="1"/>
  <c r="Q8" i="5" s="1"/>
  <c r="F7" i="5"/>
  <c r="H7" i="5" s="1"/>
  <c r="Q7" i="5" s="1"/>
  <c r="G10" i="5"/>
  <c r="F9" i="5"/>
  <c r="E10" i="5"/>
  <c r="D9" i="5"/>
  <c r="B9" i="5"/>
  <c r="C10" i="5"/>
  <c r="N8" i="5" l="1"/>
  <c r="P17" i="5"/>
  <c r="N7" i="5"/>
  <c r="L19" i="5"/>
  <c r="J18" i="5"/>
  <c r="H9" i="5"/>
  <c r="Q9" i="5" s="1"/>
  <c r="F10" i="5"/>
  <c r="N10" i="5" s="1"/>
  <c r="G11" i="5"/>
  <c r="E11" i="5"/>
  <c r="D10" i="5"/>
  <c r="B10" i="5"/>
  <c r="C11" i="5"/>
  <c r="AV19" i="1"/>
  <c r="AT19" i="1"/>
  <c r="AV18" i="1"/>
  <c r="P18" i="5" l="1"/>
  <c r="L20" i="5"/>
  <c r="J19" i="5"/>
  <c r="H10" i="5"/>
  <c r="Q10" i="5" s="1"/>
  <c r="F11" i="5"/>
  <c r="N11" i="5" s="1"/>
  <c r="G12" i="5"/>
  <c r="D11" i="5"/>
  <c r="E12" i="5"/>
  <c r="B11" i="5"/>
  <c r="C12" i="5"/>
  <c r="I11" i="3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F2" i="3"/>
  <c r="F3" i="3" s="1"/>
  <c r="F4" i="3" s="1"/>
  <c r="C2" i="3"/>
  <c r="C3" i="3" s="1"/>
  <c r="D25" i="2"/>
  <c r="L25" i="2"/>
  <c r="K25" i="2"/>
  <c r="J25" i="2"/>
  <c r="F25" i="2"/>
  <c r="D60" i="3" l="1"/>
  <c r="D59" i="3"/>
  <c r="D46" i="3"/>
  <c r="I44" i="3"/>
  <c r="K43" i="3"/>
  <c r="L43" i="3" s="1"/>
  <c r="P19" i="5"/>
  <c r="J16" i="3"/>
  <c r="F5" i="3"/>
  <c r="G4" i="3"/>
  <c r="D4" i="3"/>
  <c r="L21" i="5"/>
  <c r="J20" i="5"/>
  <c r="H11" i="5"/>
  <c r="Q11" i="5" s="1"/>
  <c r="F12" i="5"/>
  <c r="N12" i="5" s="1"/>
  <c r="G13" i="5"/>
  <c r="D12" i="5"/>
  <c r="E13" i="5"/>
  <c r="B12" i="5"/>
  <c r="C13" i="5"/>
  <c r="G3" i="3"/>
  <c r="D3" i="3"/>
  <c r="J15" i="3"/>
  <c r="K24" i="2"/>
  <c r="D47" i="3" l="1"/>
  <c r="I45" i="3"/>
  <c r="I46" i="3" s="1"/>
  <c r="I47" i="3" s="1"/>
  <c r="I48" i="3" s="1"/>
  <c r="J44" i="3"/>
  <c r="K44" i="3"/>
  <c r="L44" i="3" s="1"/>
  <c r="P20" i="5"/>
  <c r="J17" i="3"/>
  <c r="G5" i="3"/>
  <c r="F6" i="3"/>
  <c r="D5" i="3"/>
  <c r="L22" i="5"/>
  <c r="J21" i="5"/>
  <c r="H12" i="5"/>
  <c r="Q12" i="5" s="1"/>
  <c r="F13" i="5"/>
  <c r="N13" i="5" s="1"/>
  <c r="G14" i="5"/>
  <c r="D13" i="5"/>
  <c r="E14" i="5"/>
  <c r="B13" i="5"/>
  <c r="C14" i="5"/>
  <c r="J24" i="2"/>
  <c r="E23" i="2"/>
  <c r="L24" i="2"/>
  <c r="I49" i="3" l="1"/>
  <c r="I50" i="3" s="1"/>
  <c r="K48" i="3"/>
  <c r="L48" i="3" s="1"/>
  <c r="D48" i="3"/>
  <c r="J48" i="3"/>
  <c r="K47" i="3"/>
  <c r="L47" i="3" s="1"/>
  <c r="J47" i="3"/>
  <c r="K46" i="3"/>
  <c r="L46" i="3" s="1"/>
  <c r="J46" i="3"/>
  <c r="K45" i="3"/>
  <c r="L45" i="3" s="1"/>
  <c r="J45" i="3"/>
  <c r="P21" i="5"/>
  <c r="J18" i="3"/>
  <c r="G6" i="3"/>
  <c r="F7" i="3"/>
  <c r="D6" i="3"/>
  <c r="L23" i="5"/>
  <c r="J22" i="5"/>
  <c r="H13" i="5"/>
  <c r="Q13" i="5" s="1"/>
  <c r="G15" i="5"/>
  <c r="F14" i="5"/>
  <c r="N14" i="5" s="1"/>
  <c r="E15" i="5"/>
  <c r="D14" i="5"/>
  <c r="K14" i="5" s="1"/>
  <c r="C15" i="5"/>
  <c r="B14" i="5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3" i="2"/>
  <c r="E3" i="2"/>
  <c r="F3" i="2" s="1"/>
  <c r="B3" i="2"/>
  <c r="B4" i="2" s="1"/>
  <c r="D4" i="2" s="1"/>
  <c r="D5" i="1"/>
  <c r="D4" i="1"/>
  <c r="S5" i="1"/>
  <c r="T5" i="1" s="1"/>
  <c r="AT5" i="1"/>
  <c r="AY5" i="1" s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D25" i="1" s="1"/>
  <c r="AT6" i="1"/>
  <c r="AT7" i="1" s="1"/>
  <c r="AT8" i="1" s="1"/>
  <c r="AT9" i="1" s="1"/>
  <c r="AT10" i="1" s="1"/>
  <c r="I51" i="3" l="1"/>
  <c r="K50" i="3"/>
  <c r="L50" i="3" s="1"/>
  <c r="J49" i="3"/>
  <c r="K49" i="3"/>
  <c r="L49" i="3" s="1"/>
  <c r="J50" i="3"/>
  <c r="D49" i="3"/>
  <c r="P22" i="5"/>
  <c r="J19" i="3"/>
  <c r="G7" i="3"/>
  <c r="F8" i="3"/>
  <c r="D7" i="3"/>
  <c r="L24" i="5"/>
  <c r="J23" i="5"/>
  <c r="H14" i="5"/>
  <c r="Q14" i="5" s="1"/>
  <c r="G16" i="5"/>
  <c r="F15" i="5"/>
  <c r="N15" i="5" s="1"/>
  <c r="E16" i="5"/>
  <c r="D15" i="5"/>
  <c r="K15" i="5" s="1"/>
  <c r="C16" i="5"/>
  <c r="B15" i="5"/>
  <c r="K3" i="2"/>
  <c r="L3" i="2" s="1"/>
  <c r="D3" i="2"/>
  <c r="E4" i="2"/>
  <c r="AY6" i="1"/>
  <c r="AT11" i="1"/>
  <c r="AY10" i="1"/>
  <c r="S6" i="1"/>
  <c r="S7" i="1" s="1"/>
  <c r="S8" i="1" s="1"/>
  <c r="S9" i="1" s="1"/>
  <c r="S10" i="1" s="1"/>
  <c r="T10" i="1" s="1"/>
  <c r="AY9" i="1"/>
  <c r="D18" i="1"/>
  <c r="AY8" i="1"/>
  <c r="D10" i="1"/>
  <c r="AY7" i="1"/>
  <c r="D9" i="1"/>
  <c r="E5" i="2"/>
  <c r="K5" i="2" s="1"/>
  <c r="L5" i="2" s="1"/>
  <c r="B5" i="2"/>
  <c r="D12" i="1"/>
  <c r="D20" i="1"/>
  <c r="D19" i="1"/>
  <c r="D11" i="1"/>
  <c r="D8" i="1"/>
  <c r="D17" i="1"/>
  <c r="D24" i="1"/>
  <c r="D16" i="1"/>
  <c r="D23" i="1"/>
  <c r="D15" i="1"/>
  <c r="D7" i="1"/>
  <c r="D22" i="1"/>
  <c r="D14" i="1"/>
  <c r="D6" i="1"/>
  <c r="D21" i="1"/>
  <c r="D13" i="1"/>
  <c r="C26" i="1"/>
  <c r="D26" i="1" s="1"/>
  <c r="AX25" i="1"/>
  <c r="T8" i="1"/>
  <c r="AM25" i="1"/>
  <c r="AQ25" i="1"/>
  <c r="AJ25" i="1"/>
  <c r="AE25" i="1"/>
  <c r="AA25" i="1"/>
  <c r="X25" i="1"/>
  <c r="I25" i="1"/>
  <c r="P25" i="1"/>
  <c r="L25" i="1"/>
  <c r="K51" i="3" l="1"/>
  <c r="L51" i="3" s="1"/>
  <c r="I52" i="3"/>
  <c r="J51" i="3"/>
  <c r="D50" i="3"/>
  <c r="P23" i="5"/>
  <c r="J20" i="3"/>
  <c r="G8" i="3"/>
  <c r="F9" i="3"/>
  <c r="D8" i="3"/>
  <c r="J24" i="5"/>
  <c r="L25" i="5"/>
  <c r="H15" i="5"/>
  <c r="Q15" i="5" s="1"/>
  <c r="G17" i="5"/>
  <c r="F16" i="5"/>
  <c r="N16" i="5" s="1"/>
  <c r="E17" i="5"/>
  <c r="D16" i="5"/>
  <c r="K16" i="5" s="1"/>
  <c r="C17" i="5"/>
  <c r="B16" i="5"/>
  <c r="F4" i="2"/>
  <c r="K4" i="2"/>
  <c r="L4" i="2" s="1"/>
  <c r="T6" i="1"/>
  <c r="T7" i="1"/>
  <c r="T9" i="1"/>
  <c r="S11" i="1"/>
  <c r="V10" i="1"/>
  <c r="AT12" i="1"/>
  <c r="AY11" i="1"/>
  <c r="E6" i="2"/>
  <c r="K6" i="2" s="1"/>
  <c r="L6" i="2" s="1"/>
  <c r="F5" i="2"/>
  <c r="B6" i="2"/>
  <c r="D5" i="2"/>
  <c r="K52" i="3" l="1"/>
  <c r="L52" i="3" s="1"/>
  <c r="J52" i="3"/>
  <c r="I53" i="3"/>
  <c r="I54" i="3" s="1"/>
  <c r="D51" i="3"/>
  <c r="P24" i="5"/>
  <c r="J21" i="3"/>
  <c r="G9" i="3"/>
  <c r="F10" i="3"/>
  <c r="D9" i="3"/>
  <c r="L26" i="5"/>
  <c r="J25" i="5"/>
  <c r="H16" i="5"/>
  <c r="Q16" i="5" s="1"/>
  <c r="F17" i="5"/>
  <c r="N17" i="5" s="1"/>
  <c r="G18" i="5"/>
  <c r="D17" i="5"/>
  <c r="K17" i="5" s="1"/>
  <c r="E18" i="5"/>
  <c r="E19" i="5" s="1"/>
  <c r="E20" i="5" s="1"/>
  <c r="E21" i="5" s="1"/>
  <c r="B17" i="5"/>
  <c r="C18" i="5"/>
  <c r="S12" i="1"/>
  <c r="V11" i="1"/>
  <c r="T11" i="1"/>
  <c r="AT13" i="1"/>
  <c r="AY12" i="1"/>
  <c r="F6" i="2"/>
  <c r="E7" i="2"/>
  <c r="K7" i="2" s="1"/>
  <c r="L7" i="2" s="1"/>
  <c r="B7" i="2"/>
  <c r="D6" i="2"/>
  <c r="AH25" i="1"/>
  <c r="E25" i="1"/>
  <c r="I55" i="3" l="1"/>
  <c r="J54" i="3"/>
  <c r="J53" i="3"/>
  <c r="K53" i="3"/>
  <c r="L53" i="3" s="1"/>
  <c r="D52" i="3"/>
  <c r="P25" i="5"/>
  <c r="J22" i="3"/>
  <c r="G10" i="3"/>
  <c r="F11" i="3"/>
  <c r="D10" i="3"/>
  <c r="L27" i="5"/>
  <c r="J26" i="5"/>
  <c r="E22" i="5"/>
  <c r="D21" i="5"/>
  <c r="K21" i="5" s="1"/>
  <c r="H17" i="5"/>
  <c r="Q17" i="5" s="1"/>
  <c r="F18" i="5"/>
  <c r="N18" i="5" s="1"/>
  <c r="G19" i="5"/>
  <c r="G20" i="5" s="1"/>
  <c r="G21" i="5" s="1"/>
  <c r="G22" i="5" s="1"/>
  <c r="G23" i="5" s="1"/>
  <c r="G24" i="5" s="1"/>
  <c r="G25" i="5" s="1"/>
  <c r="G26" i="5" s="1"/>
  <c r="G27" i="5" s="1"/>
  <c r="D18" i="5"/>
  <c r="K18" i="5" s="1"/>
  <c r="B18" i="5"/>
  <c r="C19" i="5"/>
  <c r="AT14" i="1"/>
  <c r="AY13" i="1"/>
  <c r="S13" i="1"/>
  <c r="V12" i="1"/>
  <c r="T12" i="1"/>
  <c r="F7" i="2"/>
  <c r="E8" i="2"/>
  <c r="K8" i="2" s="1"/>
  <c r="L8" i="2" s="1"/>
  <c r="D7" i="2"/>
  <c r="B8" i="2"/>
  <c r="J25" i="1"/>
  <c r="M25" i="1"/>
  <c r="I56" i="3" l="1"/>
  <c r="J55" i="3"/>
  <c r="D53" i="3"/>
  <c r="P26" i="5"/>
  <c r="J23" i="3"/>
  <c r="F12" i="3"/>
  <c r="G11" i="3"/>
  <c r="D11" i="3"/>
  <c r="L28" i="5"/>
  <c r="J27" i="5"/>
  <c r="G28" i="5"/>
  <c r="F27" i="5"/>
  <c r="N27" i="5" s="1"/>
  <c r="H18" i="5"/>
  <c r="Q18" i="5" s="1"/>
  <c r="D22" i="5"/>
  <c r="K22" i="5" s="1"/>
  <c r="E23" i="5"/>
  <c r="F19" i="5"/>
  <c r="N19" i="5" s="1"/>
  <c r="D19" i="5"/>
  <c r="K19" i="5" s="1"/>
  <c r="D20" i="5"/>
  <c r="K20" i="5" s="1"/>
  <c r="B19" i="5"/>
  <c r="C20" i="5"/>
  <c r="S14" i="1"/>
  <c r="V13" i="1"/>
  <c r="T13" i="1"/>
  <c r="AT15" i="1"/>
  <c r="AY14" i="1"/>
  <c r="E9" i="2"/>
  <c r="K9" i="2" s="1"/>
  <c r="L9" i="2" s="1"/>
  <c r="F8" i="2"/>
  <c r="D8" i="2"/>
  <c r="B9" i="2"/>
  <c r="I57" i="3" l="1"/>
  <c r="J56" i="3"/>
  <c r="D54" i="3"/>
  <c r="P27" i="5"/>
  <c r="J24" i="3"/>
  <c r="G12" i="3"/>
  <c r="F13" i="3"/>
  <c r="D12" i="3"/>
  <c r="B20" i="5"/>
  <c r="C21" i="5"/>
  <c r="L29" i="5"/>
  <c r="J28" i="5"/>
  <c r="D23" i="5"/>
  <c r="K23" i="5" s="1"/>
  <c r="E24" i="5"/>
  <c r="H19" i="5"/>
  <c r="Q19" i="5" s="1"/>
  <c r="G29" i="5"/>
  <c r="F28" i="5"/>
  <c r="N28" i="5" s="1"/>
  <c r="F20" i="5"/>
  <c r="AT16" i="1"/>
  <c r="AY15" i="1"/>
  <c r="S15" i="1"/>
  <c r="V14" i="1"/>
  <c r="T14" i="1"/>
  <c r="E10" i="2"/>
  <c r="K10" i="2" s="1"/>
  <c r="L10" i="2" s="1"/>
  <c r="F9" i="2"/>
  <c r="B10" i="2"/>
  <c r="D9" i="2"/>
  <c r="AQ24" i="1"/>
  <c r="AM24" i="1"/>
  <c r="AJ24" i="1"/>
  <c r="AE24" i="1"/>
  <c r="AA24" i="1"/>
  <c r="X24" i="1"/>
  <c r="AB24" i="1"/>
  <c r="P24" i="1"/>
  <c r="L24" i="1"/>
  <c r="J24" i="1"/>
  <c r="I24" i="1"/>
  <c r="M24" i="1"/>
  <c r="J57" i="3" l="1"/>
  <c r="D55" i="3"/>
  <c r="P28" i="5"/>
  <c r="H20" i="5"/>
  <c r="Q20" i="5" s="1"/>
  <c r="N20" i="5"/>
  <c r="J25" i="3"/>
  <c r="F14" i="3"/>
  <c r="G13" i="3"/>
  <c r="D13" i="3"/>
  <c r="L30" i="5"/>
  <c r="J29" i="5"/>
  <c r="B21" i="5"/>
  <c r="C22" i="5"/>
  <c r="E25" i="5"/>
  <c r="D24" i="5"/>
  <c r="K24" i="5" s="1"/>
  <c r="G30" i="5"/>
  <c r="F29" i="5"/>
  <c r="N29" i="5" s="1"/>
  <c r="F21" i="5"/>
  <c r="AS25" i="1"/>
  <c r="Q25" i="1"/>
  <c r="R25" i="1"/>
  <c r="AF25" i="1"/>
  <c r="S16" i="1"/>
  <c r="V15" i="1"/>
  <c r="T15" i="1"/>
  <c r="AT17" i="1"/>
  <c r="AY16" i="1"/>
  <c r="F10" i="2"/>
  <c r="E11" i="2"/>
  <c r="K11" i="2" s="1"/>
  <c r="L11" i="2" s="1"/>
  <c r="B11" i="2"/>
  <c r="D10" i="2"/>
  <c r="Y24" i="1"/>
  <c r="J58" i="3" l="1"/>
  <c r="J59" i="3"/>
  <c r="D56" i="3"/>
  <c r="P29" i="5"/>
  <c r="H21" i="5"/>
  <c r="Q21" i="5" s="1"/>
  <c r="N21" i="5"/>
  <c r="J26" i="3"/>
  <c r="G14" i="3"/>
  <c r="F15" i="3"/>
  <c r="K14" i="3"/>
  <c r="L14" i="3" s="1"/>
  <c r="D14" i="3"/>
  <c r="C23" i="5"/>
  <c r="B22" i="5"/>
  <c r="L31" i="5"/>
  <c r="J30" i="5"/>
  <c r="G31" i="5"/>
  <c r="F30" i="5"/>
  <c r="N30" i="5" s="1"/>
  <c r="E26" i="5"/>
  <c r="D25" i="5"/>
  <c r="K25" i="5" s="1"/>
  <c r="F22" i="5"/>
  <c r="AT18" i="1"/>
  <c r="AY17" i="1"/>
  <c r="S17" i="1"/>
  <c r="V16" i="1"/>
  <c r="T16" i="1"/>
  <c r="F11" i="2"/>
  <c r="E12" i="2"/>
  <c r="K12" i="2" s="1"/>
  <c r="L12" i="2" s="1"/>
  <c r="B12" i="2"/>
  <c r="D11" i="2"/>
  <c r="AQ23" i="1"/>
  <c r="AM23" i="1"/>
  <c r="AJ23" i="1"/>
  <c r="AE23" i="1"/>
  <c r="AB23" i="1"/>
  <c r="AA23" i="1"/>
  <c r="X23" i="1"/>
  <c r="Y23" i="1"/>
  <c r="P23" i="1"/>
  <c r="L23" i="1"/>
  <c r="I23" i="1"/>
  <c r="E23" i="1"/>
  <c r="M23" i="1"/>
  <c r="D58" i="3" l="1"/>
  <c r="D57" i="3"/>
  <c r="H22" i="5"/>
  <c r="Q22" i="5" s="1"/>
  <c r="N22" i="5"/>
  <c r="P30" i="5"/>
  <c r="J27" i="3"/>
  <c r="K15" i="3"/>
  <c r="L15" i="3" s="1"/>
  <c r="F16" i="3"/>
  <c r="G15" i="3"/>
  <c r="D15" i="3"/>
  <c r="L32" i="5"/>
  <c r="J31" i="5"/>
  <c r="C24" i="5"/>
  <c r="B23" i="5"/>
  <c r="G32" i="5"/>
  <c r="F31" i="5"/>
  <c r="N31" i="5" s="1"/>
  <c r="E27" i="5"/>
  <c r="D26" i="5"/>
  <c r="K26" i="5" s="1"/>
  <c r="F23" i="5"/>
  <c r="N23" i="5" s="1"/>
  <c r="AS24" i="1"/>
  <c r="S18" i="1"/>
  <c r="V17" i="1"/>
  <c r="T17" i="1"/>
  <c r="AY18" i="1"/>
  <c r="F12" i="2"/>
  <c r="E13" i="2"/>
  <c r="K13" i="2" s="1"/>
  <c r="L13" i="2" s="1"/>
  <c r="B13" i="2"/>
  <c r="D12" i="2"/>
  <c r="AG24" i="1"/>
  <c r="AF24" i="1"/>
  <c r="Q24" i="1"/>
  <c r="R24" i="1"/>
  <c r="J23" i="1"/>
  <c r="P31" i="5" l="1"/>
  <c r="J28" i="3"/>
  <c r="K16" i="3"/>
  <c r="L16" i="3" s="1"/>
  <c r="G16" i="3"/>
  <c r="F17" i="3"/>
  <c r="D16" i="3"/>
  <c r="H23" i="5"/>
  <c r="Q23" i="5" s="1"/>
  <c r="B24" i="5"/>
  <c r="C25" i="5"/>
  <c r="L33" i="5"/>
  <c r="J32" i="5"/>
  <c r="E28" i="5"/>
  <c r="D27" i="5"/>
  <c r="K27" i="5" s="1"/>
  <c r="F32" i="5"/>
  <c r="N32" i="5" s="1"/>
  <c r="G33" i="5"/>
  <c r="F24" i="5"/>
  <c r="AT20" i="1"/>
  <c r="AT21" i="1" s="1"/>
  <c r="AT22" i="1" s="1"/>
  <c r="AT23" i="1" s="1"/>
  <c r="AK19" i="1"/>
  <c r="S19" i="1"/>
  <c r="V18" i="1"/>
  <c r="AW18" i="1"/>
  <c r="E14" i="2"/>
  <c r="K14" i="2" s="1"/>
  <c r="L14" i="2" s="1"/>
  <c r="F13" i="2"/>
  <c r="B14" i="2"/>
  <c r="D13" i="2"/>
  <c r="AY19" i="1"/>
  <c r="AX22" i="1"/>
  <c r="AQ22" i="1"/>
  <c r="AN20" i="1"/>
  <c r="AN21" i="1"/>
  <c r="AN22" i="1"/>
  <c r="AN19" i="1"/>
  <c r="AM22" i="1"/>
  <c r="AK22" i="1"/>
  <c r="AK21" i="1"/>
  <c r="AK20" i="1"/>
  <c r="AJ22" i="1"/>
  <c r="AE22" i="1"/>
  <c r="AA22" i="1"/>
  <c r="X22" i="1"/>
  <c r="AB22" i="1"/>
  <c r="I22" i="1"/>
  <c r="I21" i="1"/>
  <c r="I20" i="1"/>
  <c r="P22" i="1"/>
  <c r="L22" i="1"/>
  <c r="E22" i="1"/>
  <c r="M21" i="1"/>
  <c r="P32" i="5" l="1"/>
  <c r="H24" i="5"/>
  <c r="Q24" i="5" s="1"/>
  <c r="N24" i="5"/>
  <c r="J29" i="3"/>
  <c r="K17" i="3"/>
  <c r="L17" i="3" s="1"/>
  <c r="G17" i="3"/>
  <c r="F18" i="3"/>
  <c r="D17" i="3"/>
  <c r="C26" i="5"/>
  <c r="B25" i="5"/>
  <c r="L34" i="5"/>
  <c r="J33" i="5"/>
  <c r="G34" i="5"/>
  <c r="F33" i="5"/>
  <c r="N33" i="5" s="1"/>
  <c r="E29" i="5"/>
  <c r="D28" i="5"/>
  <c r="K28" i="5" s="1"/>
  <c r="F25" i="5"/>
  <c r="N25" i="5" s="1"/>
  <c r="F26" i="5"/>
  <c r="N26" i="5" s="1"/>
  <c r="S20" i="1"/>
  <c r="V19" i="1"/>
  <c r="AW19" i="1"/>
  <c r="AS23" i="1"/>
  <c r="AR23" i="1"/>
  <c r="AY22" i="1"/>
  <c r="AT24" i="1"/>
  <c r="AX23" i="1"/>
  <c r="AN23" i="1"/>
  <c r="AY23" i="1"/>
  <c r="AK23" i="1"/>
  <c r="AZ23" i="1"/>
  <c r="F14" i="2"/>
  <c r="E15" i="2"/>
  <c r="K15" i="2" s="1"/>
  <c r="L15" i="2" s="1"/>
  <c r="B15" i="2"/>
  <c r="D14" i="2"/>
  <c r="AF23" i="1"/>
  <c r="AG23" i="1"/>
  <c r="Y22" i="1"/>
  <c r="J21" i="1"/>
  <c r="R23" i="1"/>
  <c r="Q23" i="1"/>
  <c r="AJ21" i="1"/>
  <c r="AY21" i="1"/>
  <c r="AM21" i="1"/>
  <c r="AQ21" i="1"/>
  <c r="P21" i="1"/>
  <c r="L21" i="1"/>
  <c r="P33" i="5" l="1"/>
  <c r="H25" i="5"/>
  <c r="Q25" i="5" s="1"/>
  <c r="J30" i="3"/>
  <c r="K18" i="3"/>
  <c r="L18" i="3" s="1"/>
  <c r="F19" i="3"/>
  <c r="G18" i="3"/>
  <c r="D18" i="3"/>
  <c r="J34" i="5"/>
  <c r="L35" i="5"/>
  <c r="C27" i="5"/>
  <c r="B26" i="5"/>
  <c r="H26" i="5" s="1"/>
  <c r="Q26" i="5" s="1"/>
  <c r="E30" i="5"/>
  <c r="D29" i="5"/>
  <c r="K29" i="5" s="1"/>
  <c r="G35" i="5"/>
  <c r="F34" i="5"/>
  <c r="N34" i="5" s="1"/>
  <c r="AU25" i="1"/>
  <c r="AY25" i="1"/>
  <c r="AN25" i="1"/>
  <c r="AX24" i="1"/>
  <c r="AK25" i="1"/>
  <c r="AZ25" i="1"/>
  <c r="AK24" i="1"/>
  <c r="AH24" i="1"/>
  <c r="AY24" i="1"/>
  <c r="AN24" i="1"/>
  <c r="AR25" i="1"/>
  <c r="AZ24" i="1"/>
  <c r="AR24" i="1"/>
  <c r="AS22" i="1"/>
  <c r="AR22" i="1"/>
  <c r="S21" i="1"/>
  <c r="V20" i="1"/>
  <c r="AV20" i="1"/>
  <c r="AW20" i="1" s="1"/>
  <c r="F15" i="2"/>
  <c r="E16" i="2"/>
  <c r="K16" i="2" s="1"/>
  <c r="L16" i="2" s="1"/>
  <c r="D15" i="2"/>
  <c r="B16" i="2"/>
  <c r="Q22" i="1"/>
  <c r="AA21" i="1"/>
  <c r="X21" i="1"/>
  <c r="AE21" i="1"/>
  <c r="P34" i="5" l="1"/>
  <c r="J31" i="3"/>
  <c r="K19" i="3"/>
  <c r="L19" i="3" s="1"/>
  <c r="G19" i="3"/>
  <c r="D19" i="3"/>
  <c r="C28" i="5"/>
  <c r="B27" i="5"/>
  <c r="H27" i="5" s="1"/>
  <c r="Q27" i="5" s="1"/>
  <c r="L36" i="5"/>
  <c r="J35" i="5"/>
  <c r="F35" i="5"/>
  <c r="N35" i="5" s="1"/>
  <c r="G36" i="5"/>
  <c r="E31" i="5"/>
  <c r="D30" i="5"/>
  <c r="K30" i="5" s="1"/>
  <c r="S22" i="1"/>
  <c r="V21" i="1"/>
  <c r="AV21" i="1"/>
  <c r="AW21" i="1" s="1"/>
  <c r="E17" i="2"/>
  <c r="K17" i="2" s="1"/>
  <c r="L17" i="2" s="1"/>
  <c r="F16" i="2"/>
  <c r="D16" i="2"/>
  <c r="B17" i="2"/>
  <c r="AF22" i="1"/>
  <c r="AG22" i="1"/>
  <c r="Y21" i="1"/>
  <c r="AB21" i="1"/>
  <c r="T21" i="1"/>
  <c r="AX20" i="1"/>
  <c r="AX17" i="1"/>
  <c r="AQ20" i="1"/>
  <c r="AM20" i="1"/>
  <c r="AJ20" i="1"/>
  <c r="AY20" i="1"/>
  <c r="AA20" i="1"/>
  <c r="X20" i="1"/>
  <c r="AE20" i="1"/>
  <c r="Y20" i="1"/>
  <c r="T20" i="1"/>
  <c r="L20" i="1"/>
  <c r="P20" i="1"/>
  <c r="R21" i="1" s="1"/>
  <c r="P35" i="5" l="1"/>
  <c r="J32" i="3"/>
  <c r="K20" i="3"/>
  <c r="L20" i="3" s="1"/>
  <c r="G20" i="3"/>
  <c r="D20" i="3"/>
  <c r="L37" i="5"/>
  <c r="J36" i="5"/>
  <c r="C29" i="5"/>
  <c r="B28" i="5"/>
  <c r="H28" i="5" s="1"/>
  <c r="Q28" i="5" s="1"/>
  <c r="E32" i="5"/>
  <c r="D31" i="5"/>
  <c r="K31" i="5" s="1"/>
  <c r="F36" i="5"/>
  <c r="N36" i="5" s="1"/>
  <c r="G37" i="5"/>
  <c r="AS21" i="1"/>
  <c r="AR21" i="1"/>
  <c r="S23" i="1"/>
  <c r="V22" i="1"/>
  <c r="AV22" i="1"/>
  <c r="AW22" i="1" s="1"/>
  <c r="T22" i="1"/>
  <c r="E18" i="2"/>
  <c r="K18" i="2" s="1"/>
  <c r="L18" i="2" s="1"/>
  <c r="F17" i="2"/>
  <c r="B18" i="2"/>
  <c r="D17" i="2"/>
  <c r="AG21" i="1"/>
  <c r="AB20" i="1"/>
  <c r="AF21" i="1"/>
  <c r="Q21" i="1"/>
  <c r="AB19" i="1"/>
  <c r="X19" i="1"/>
  <c r="AA19" i="1"/>
  <c r="AA18" i="1"/>
  <c r="P36" i="5" l="1"/>
  <c r="J33" i="3"/>
  <c r="K21" i="3"/>
  <c r="L21" i="3" s="1"/>
  <c r="G21" i="3"/>
  <c r="D21" i="3"/>
  <c r="B29" i="5"/>
  <c r="H29" i="5" s="1"/>
  <c r="Q29" i="5" s="1"/>
  <c r="C30" i="5"/>
  <c r="L38" i="5"/>
  <c r="J37" i="5"/>
  <c r="G38" i="5"/>
  <c r="F37" i="5"/>
  <c r="N37" i="5" s="1"/>
  <c r="E33" i="5"/>
  <c r="D32" i="5"/>
  <c r="K32" i="5" s="1"/>
  <c r="S24" i="1"/>
  <c r="V23" i="1"/>
  <c r="AV23" i="1"/>
  <c r="AW23" i="1" s="1"/>
  <c r="T23" i="1"/>
  <c r="F18" i="2"/>
  <c r="E19" i="2"/>
  <c r="K19" i="2" s="1"/>
  <c r="L19" i="2" s="1"/>
  <c r="B19" i="2"/>
  <c r="D18" i="2"/>
  <c r="AX19" i="1"/>
  <c r="AQ19" i="1"/>
  <c r="AQ18" i="1"/>
  <c r="AM19" i="1"/>
  <c r="AJ19" i="1"/>
  <c r="AE19" i="1"/>
  <c r="L19" i="1"/>
  <c r="I19" i="1"/>
  <c r="P19" i="1"/>
  <c r="P37" i="5" l="1"/>
  <c r="J34" i="3"/>
  <c r="K22" i="3"/>
  <c r="L22" i="3" s="1"/>
  <c r="G22" i="3"/>
  <c r="D22" i="3"/>
  <c r="J38" i="5"/>
  <c r="L39" i="5"/>
  <c r="C31" i="5"/>
  <c r="B30" i="5"/>
  <c r="H30" i="5" s="1"/>
  <c r="Q30" i="5" s="1"/>
  <c r="G39" i="5"/>
  <c r="F38" i="5"/>
  <c r="N38" i="5" s="1"/>
  <c r="E34" i="5"/>
  <c r="D33" i="5"/>
  <c r="K33" i="5" s="1"/>
  <c r="AR19" i="1"/>
  <c r="AR20" i="1"/>
  <c r="S25" i="1"/>
  <c r="V24" i="1"/>
  <c r="AV24" i="1"/>
  <c r="AW24" i="1" s="1"/>
  <c r="T24" i="1"/>
  <c r="F19" i="2"/>
  <c r="E20" i="2"/>
  <c r="K20" i="2" s="1"/>
  <c r="L20" i="2" s="1"/>
  <c r="B20" i="2"/>
  <c r="D19" i="2"/>
  <c r="AF20" i="1"/>
  <c r="AG20" i="1"/>
  <c r="AS19" i="1"/>
  <c r="AS20" i="1"/>
  <c r="Q20" i="1"/>
  <c r="AX18" i="1"/>
  <c r="AE18" i="1"/>
  <c r="AE17" i="1"/>
  <c r="P18" i="1"/>
  <c r="P17" i="1"/>
  <c r="L18" i="1"/>
  <c r="I18" i="1"/>
  <c r="P38" i="5" l="1"/>
  <c r="J35" i="3"/>
  <c r="K23" i="3"/>
  <c r="L23" i="3" s="1"/>
  <c r="G23" i="3"/>
  <c r="D23" i="3"/>
  <c r="B31" i="5"/>
  <c r="H31" i="5" s="1"/>
  <c r="Q31" i="5" s="1"/>
  <c r="C32" i="5"/>
  <c r="L40" i="5"/>
  <c r="J39" i="5"/>
  <c r="E35" i="5"/>
  <c r="D34" i="5"/>
  <c r="K34" i="5" s="1"/>
  <c r="F39" i="5"/>
  <c r="N39" i="5" s="1"/>
  <c r="G40" i="5"/>
  <c r="T26" i="1"/>
  <c r="AV25" i="1"/>
  <c r="AW25" i="1" s="1"/>
  <c r="U25" i="1"/>
  <c r="T25" i="1"/>
  <c r="F20" i="2"/>
  <c r="E21" i="2"/>
  <c r="K21" i="2" s="1"/>
  <c r="L21" i="2" s="1"/>
  <c r="B21" i="2"/>
  <c r="D20" i="2"/>
  <c r="AF19" i="1"/>
  <c r="AG19" i="1"/>
  <c r="Q18" i="1"/>
  <c r="AF18" i="1"/>
  <c r="Q19" i="1"/>
  <c r="Y19" i="1"/>
  <c r="T19" i="1"/>
  <c r="T18" i="1"/>
  <c r="R18" i="1"/>
  <c r="P39" i="5" l="1"/>
  <c r="J36" i="3"/>
  <c r="K24" i="3"/>
  <c r="L24" i="3" s="1"/>
  <c r="G24" i="3"/>
  <c r="D24" i="3"/>
  <c r="L41" i="5"/>
  <c r="J40" i="5"/>
  <c r="C33" i="5"/>
  <c r="B32" i="5"/>
  <c r="H32" i="5" s="1"/>
  <c r="Q32" i="5" s="1"/>
  <c r="F40" i="5"/>
  <c r="N40" i="5" s="1"/>
  <c r="G41" i="5"/>
  <c r="E36" i="5"/>
  <c r="D35" i="5"/>
  <c r="K35" i="5" s="1"/>
  <c r="V25" i="1"/>
  <c r="Y25" i="1"/>
  <c r="AB25" i="1"/>
  <c r="AG25" i="1"/>
  <c r="E22" i="2"/>
  <c r="K22" i="2" s="1"/>
  <c r="L22" i="2" s="1"/>
  <c r="F21" i="2"/>
  <c r="B22" i="2"/>
  <c r="D21" i="2"/>
  <c r="J18" i="1"/>
  <c r="M18" i="1"/>
  <c r="AZ18" i="1"/>
  <c r="P40" i="5" l="1"/>
  <c r="J37" i="3"/>
  <c r="K25" i="3"/>
  <c r="L25" i="3" s="1"/>
  <c r="G25" i="3"/>
  <c r="D25" i="3"/>
  <c r="B33" i="5"/>
  <c r="H33" i="5" s="1"/>
  <c r="Q33" i="5" s="1"/>
  <c r="C34" i="5"/>
  <c r="L42" i="5"/>
  <c r="J42" i="5" s="1"/>
  <c r="J41" i="5"/>
  <c r="E37" i="5"/>
  <c r="D36" i="5"/>
  <c r="K36" i="5" s="1"/>
  <c r="G42" i="5"/>
  <c r="F42" i="5" s="1"/>
  <c r="N42" i="5" s="1"/>
  <c r="F41" i="5"/>
  <c r="N41" i="5" s="1"/>
  <c r="F22" i="2"/>
  <c r="K23" i="2"/>
  <c r="L23" i="2" s="1"/>
  <c r="B23" i="2"/>
  <c r="D22" i="2"/>
  <c r="E14" i="1"/>
  <c r="E15" i="1"/>
  <c r="E16" i="1"/>
  <c r="E13" i="1"/>
  <c r="P42" i="5" l="1"/>
  <c r="P41" i="5"/>
  <c r="J38" i="3"/>
  <c r="K26" i="3"/>
  <c r="L26" i="3" s="1"/>
  <c r="G26" i="3"/>
  <c r="D26" i="3"/>
  <c r="C35" i="5"/>
  <c r="B34" i="5"/>
  <c r="H34" i="5" s="1"/>
  <c r="Q34" i="5" s="1"/>
  <c r="E38" i="5"/>
  <c r="D37" i="5"/>
  <c r="K37" i="5" s="1"/>
  <c r="F23" i="2"/>
  <c r="F24" i="2"/>
  <c r="D24" i="2"/>
  <c r="D23" i="2"/>
  <c r="E17" i="1"/>
  <c r="E12" i="1"/>
  <c r="J39" i="3" l="1"/>
  <c r="K27" i="3"/>
  <c r="L27" i="3" s="1"/>
  <c r="G27" i="3"/>
  <c r="D27" i="3"/>
  <c r="B35" i="5"/>
  <c r="H35" i="5" s="1"/>
  <c r="Q35" i="5" s="1"/>
  <c r="C36" i="5"/>
  <c r="E39" i="5"/>
  <c r="D38" i="5"/>
  <c r="K38" i="5" s="1"/>
  <c r="E18" i="1"/>
  <c r="J40" i="3" l="1"/>
  <c r="K28" i="3"/>
  <c r="L28" i="3" s="1"/>
  <c r="G28" i="3"/>
  <c r="D28" i="3"/>
  <c r="C37" i="5"/>
  <c r="B36" i="5"/>
  <c r="H36" i="5" s="1"/>
  <c r="Q36" i="5" s="1"/>
  <c r="E40" i="5"/>
  <c r="D39" i="5"/>
  <c r="K39" i="5" s="1"/>
  <c r="E19" i="1"/>
  <c r="E11" i="1"/>
  <c r="E5" i="1"/>
  <c r="E6" i="1"/>
  <c r="E7" i="1"/>
  <c r="E8" i="1"/>
  <c r="E9" i="1"/>
  <c r="E10" i="1"/>
  <c r="J41" i="3" l="1"/>
  <c r="K29" i="3"/>
  <c r="L29" i="3" s="1"/>
  <c r="G29" i="3"/>
  <c r="D29" i="3"/>
  <c r="C38" i="5"/>
  <c r="B37" i="5"/>
  <c r="H37" i="5" s="1"/>
  <c r="Q37" i="5" s="1"/>
  <c r="E41" i="5"/>
  <c r="D40" i="5"/>
  <c r="K40" i="5" s="1"/>
  <c r="E20" i="1"/>
  <c r="J43" i="3" l="1"/>
  <c r="J42" i="3"/>
  <c r="K30" i="3"/>
  <c r="L30" i="3" s="1"/>
  <c r="G30" i="3"/>
  <c r="D30" i="3"/>
  <c r="C39" i="5"/>
  <c r="B38" i="5"/>
  <c r="H38" i="5" s="1"/>
  <c r="Q38" i="5" s="1"/>
  <c r="D41" i="5"/>
  <c r="K41" i="5" s="1"/>
  <c r="E42" i="5"/>
  <c r="D42" i="5" s="1"/>
  <c r="K42" i="5" s="1"/>
  <c r="AZ19" i="1"/>
  <c r="M19" i="1"/>
  <c r="J19" i="1"/>
  <c r="R19" i="1"/>
  <c r="J20" i="1"/>
  <c r="K31" i="3" l="1"/>
  <c r="L31" i="3" s="1"/>
  <c r="G31" i="3"/>
  <c r="D31" i="3"/>
  <c r="C40" i="5"/>
  <c r="B39" i="5"/>
  <c r="H39" i="5" s="1"/>
  <c r="Q39" i="5" s="1"/>
  <c r="AZ20" i="1"/>
  <c r="M20" i="1"/>
  <c r="R20" i="1"/>
  <c r="K32" i="3" l="1"/>
  <c r="L32" i="3" s="1"/>
  <c r="G32" i="3"/>
  <c r="D32" i="3"/>
  <c r="C41" i="5"/>
  <c r="B40" i="5"/>
  <c r="H40" i="5" s="1"/>
  <c r="Q40" i="5" s="1"/>
  <c r="AZ21" i="1"/>
  <c r="AX21" i="1"/>
  <c r="K33" i="3" l="1"/>
  <c r="L33" i="3" s="1"/>
  <c r="G33" i="3"/>
  <c r="D33" i="3"/>
  <c r="B41" i="5"/>
  <c r="H41" i="5" s="1"/>
  <c r="Q41" i="5" s="1"/>
  <c r="C42" i="5"/>
  <c r="B42" i="5" s="1"/>
  <c r="H42" i="5" s="1"/>
  <c r="Q42" i="5" s="1"/>
  <c r="AZ22" i="1"/>
  <c r="E21" i="1"/>
  <c r="K34" i="3" l="1"/>
  <c r="L34" i="3" s="1"/>
  <c r="G34" i="3"/>
  <c r="D34" i="3"/>
  <c r="J22" i="1"/>
  <c r="M22" i="1"/>
  <c r="R22" i="1"/>
  <c r="E24" i="1"/>
  <c r="K35" i="3" l="1"/>
  <c r="L35" i="3" s="1"/>
  <c r="G35" i="3"/>
  <c r="D35" i="3"/>
  <c r="E26" i="1"/>
  <c r="K36" i="3" l="1"/>
  <c r="L36" i="3" s="1"/>
  <c r="G36" i="3"/>
  <c r="D36" i="3"/>
  <c r="G43" i="3" l="1"/>
  <c r="K42" i="3"/>
  <c r="L42" i="3" s="1"/>
  <c r="G42" i="3"/>
  <c r="K41" i="3"/>
  <c r="L41" i="3" s="1"/>
  <c r="G41" i="3"/>
  <c r="K40" i="3"/>
  <c r="L40" i="3" s="1"/>
  <c r="G40" i="3"/>
  <c r="K39" i="3"/>
  <c r="L39" i="3" s="1"/>
  <c r="G39" i="3"/>
  <c r="K38" i="3"/>
  <c r="L38" i="3" s="1"/>
  <c r="G38" i="3"/>
  <c r="K37" i="3"/>
  <c r="L37" i="3" s="1"/>
  <c r="G37" i="3"/>
  <c r="D37" i="3"/>
  <c r="Y38" i="4"/>
  <c r="D42" i="3" l="1"/>
  <c r="D38" i="3"/>
  <c r="D41" i="3"/>
  <c r="Y41" i="4"/>
  <c r="Y39" i="4"/>
  <c r="D43" i="3" l="1"/>
  <c r="D39" i="3"/>
  <c r="D40" i="3"/>
  <c r="D44" i="3" l="1"/>
  <c r="D4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5CE0BD-C81F-42B1-B111-E1C15FECD08F}" keepAlive="1" name="Query - Table 0" description="Connection to the 'Table 0' query in the workbook.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<sst xmlns="http://schemas.openxmlformats.org/spreadsheetml/2006/main" count="266" uniqueCount="96">
  <si>
    <t>Daily Change</t>
  </si>
  <si>
    <t>Date</t>
  </si>
  <si>
    <t>Total</t>
  </si>
  <si>
    <t>18-44</t>
  </si>
  <si>
    <t>65-75</t>
  </si>
  <si>
    <t>75+</t>
  </si>
  <si>
    <t>Deaths</t>
  </si>
  <si>
    <t>45-64</t>
  </si>
  <si>
    <t>65-74</t>
  </si>
  <si>
    <t>0-17</t>
  </si>
  <si>
    <t>%change</t>
  </si>
  <si>
    <t>Elderly Sum</t>
  </si>
  <si>
    <t>Hospitalization Rate</t>
  </si>
  <si>
    <t>Eld. Hosp. rate</t>
  </si>
  <si>
    <t>-</t>
  </si>
  <si>
    <t>%daily (18-44)</t>
  </si>
  <si>
    <t>%daily (65+)</t>
  </si>
  <si>
    <t>65+</t>
  </si>
  <si>
    <t>%daily (45-64)</t>
  </si>
  <si>
    <t>%total (45-64)</t>
  </si>
  <si>
    <t>%total (65+)</t>
  </si>
  <si>
    <t>(18-44) %daily case</t>
  </si>
  <si>
    <t>(45-64) %daily case</t>
  </si>
  <si>
    <t>65+ %daily</t>
  </si>
  <si>
    <t>Total Case Growth</t>
  </si>
  <si>
    <t>Total Hospitalizations</t>
  </si>
  <si>
    <t>Non-Hospitalized</t>
  </si>
  <si>
    <t>(45-64) Growth</t>
  </si>
  <si>
    <t>65+ Growth</t>
  </si>
  <si>
    <t>Death Rate</t>
  </si>
  <si>
    <t>18-44 Growth</t>
  </si>
  <si>
    <t>%daily cases</t>
  </si>
  <si>
    <t>Daily Hospitalizations</t>
  </si>
  <si>
    <t>Daily Deaths</t>
  </si>
  <si>
    <t>Hospitalization Growth (daily)</t>
  </si>
  <si>
    <t>Death to Hosp</t>
  </si>
  <si>
    <t>Daily Survival Rate</t>
  </si>
  <si>
    <t>Daily/Total</t>
  </si>
  <si>
    <t>Daily Deaths/Total</t>
  </si>
  <si>
    <t>Hosp Growth</t>
  </si>
  <si>
    <t>Daily Hosps</t>
  </si>
  <si>
    <t>Total Hosp</t>
  </si>
  <si>
    <t>Total Cases</t>
  </si>
  <si>
    <t>Total Deaths</t>
  </si>
  <si>
    <t>DATE</t>
  </si>
  <si>
    <t>Daily Cases</t>
  </si>
  <si>
    <t>Hosp</t>
  </si>
  <si>
    <t>Death to Hosp Rate</t>
  </si>
  <si>
    <t>Survival Rate</t>
  </si>
  <si>
    <t>ER Visits (18-44)</t>
  </si>
  <si>
    <t>ER Visits (45-64)</t>
  </si>
  <si>
    <t>ER Visits (65+)</t>
  </si>
  <si>
    <t>ER Admits (45-64)</t>
  </si>
  <si>
    <t>ER Admits (65+)</t>
  </si>
  <si>
    <t>Ratio Admits to Visits</t>
  </si>
  <si>
    <t>Hospitalized</t>
  </si>
  <si>
    <t>LAG Hosps</t>
  </si>
  <si>
    <t>LAG Deaths</t>
  </si>
  <si>
    <t>Daily Cases (4/6)</t>
  </si>
  <si>
    <t>Daily Cases (4/7)</t>
  </si>
  <si>
    <t>Daily Cases (4/8)</t>
  </si>
  <si>
    <t>LAG Daily Cases (4/7 - 4/6)</t>
  </si>
  <si>
    <t>LAG Daily Cases (4/8- 4/7)</t>
  </si>
  <si>
    <t>Admit to Visits (45-64)</t>
  </si>
  <si>
    <t>Admit to Visits (65+)</t>
  </si>
  <si>
    <t>Notes:</t>
  </si>
  <si>
    <t>1.) Estimates made based on visual observation of Graphical chart from https://www1.nyc.gov/assets/doh/downloads/pdf/imm/covid-19-syndromic-surveillance-04092020-1.pdf</t>
  </si>
  <si>
    <t>2.) Volume counts are standardized to a like 100,000 population (age group total population figures taken from: https://www.baruch.cuny.edu/nycdata/population-geography/pop-demography.htm</t>
  </si>
  <si>
    <t>Daily Cases (4/9)</t>
  </si>
  <si>
    <t>LAG Daily Cases (4/9- 4/8)</t>
  </si>
  <si>
    <t xml:space="preserve">LAG Deaths </t>
  </si>
  <si>
    <t>Daily Cases (4/10)</t>
  </si>
  <si>
    <t>LAG Daily Cases (4/10-4/9)</t>
  </si>
  <si>
    <t>Lag Percent of Daily</t>
  </si>
  <si>
    <t>Daily Cases (4/11)</t>
  </si>
  <si>
    <t>LAG Daily Cases (4/11-4/10)</t>
  </si>
  <si>
    <t>Daily Cases (4/12)</t>
  </si>
  <si>
    <t>LAG Daily Cases (4/12-4/11)</t>
  </si>
  <si>
    <t>Daily Cases (4/13)</t>
  </si>
  <si>
    <t>LAG Daily Cases (4/13-4/12)</t>
  </si>
  <si>
    <t>Daily Cases (4/14)</t>
  </si>
  <si>
    <t>LAG Daily Cases (4/14-4/13)</t>
  </si>
  <si>
    <t>Daily Cases (4/15)</t>
  </si>
  <si>
    <t>LAG Daily Cases (4/15-4/14)</t>
  </si>
  <si>
    <t>Daily Cases (4/16)</t>
  </si>
  <si>
    <t>LAG Daily Cases (4/16-4/15)</t>
  </si>
  <si>
    <t>Daily Cases (4/19)</t>
  </si>
  <si>
    <t>Daily Cases (4/17)</t>
  </si>
  <si>
    <t>LAG Daily Cases (4/17-4/16)</t>
  </si>
  <si>
    <t>LAG Daily Cases (4/19-4/17)</t>
  </si>
  <si>
    <t>Daily Cases (4/22)</t>
  </si>
  <si>
    <t>LAG Daily Cases (4/22-4/19)</t>
  </si>
  <si>
    <t>DATE_OF_INTEREST</t>
  </si>
  <si>
    <t>CASE_COUNT</t>
  </si>
  <si>
    <t>HOSPITALIZED_COUNT</t>
  </si>
  <si>
    <t>DEATH_COUNT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</si>
</sst>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8"/>
      <color rgb="FF000000"/>
      <name val="&amp;quot"/>
    </font>
    <font>
      <sz val="8"/>
      <color rgb="FF000000"/>
      <name val="&amp;quot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24292E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9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9" fontId="5" fillId="0" borderId="0" applyFont="0" applyFill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</cellStyleXfs>
  <cellXfs count="1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" fontId="1" fillId="2" borderId="2" xfId="0" applyNumberFormat="1" applyFont="1" applyFill="1" applyBorder="1" applyAlignment="1">
      <alignment horizontal="center" vertical="center"/>
    </xf>
    <xf numFmtId="16" fontId="1" fillId="2" borderId="3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0" fillId="0" borderId="0" xfId="0" applyFont="1"/>
    <xf numFmtId="16" fontId="3" fillId="4" borderId="0" xfId="1" applyNumberFormat="1" applyAlignment="1">
      <alignment horizontal="center"/>
    </xf>
    <xf numFmtId="1" fontId="3" fillId="4" borderId="0" xfId="1" applyNumberFormat="1" applyAlignment="1">
      <alignment horizontal="center"/>
    </xf>
    <xf numFmtId="0" fontId="3" fillId="4" borderId="0" xfId="1" applyAlignment="1">
      <alignment horizontal="center"/>
    </xf>
    <xf numFmtId="9" fontId="3" fillId="4" borderId="0" xfId="1" applyNumberFormat="1" applyAlignment="1">
      <alignment horizontal="center"/>
    </xf>
    <xf numFmtId="0" fontId="7" fillId="9" borderId="0" xfId="6" applyFont="1" applyAlignment="1">
      <alignment horizontal="center"/>
    </xf>
    <xf numFmtId="0" fontId="7" fillId="7" borderId="0" xfId="4" applyFont="1" applyAlignment="1">
      <alignment horizontal="center"/>
    </xf>
    <xf numFmtId="0" fontId="7" fillId="14" borderId="0" xfId="11" applyFont="1" applyAlignment="1">
      <alignment horizontal="center"/>
    </xf>
    <xf numFmtId="0" fontId="7" fillId="11" borderId="0" xfId="8" applyFont="1" applyAlignment="1">
      <alignment horizontal="center"/>
    </xf>
    <xf numFmtId="0" fontId="7" fillId="12" borderId="0" xfId="9" applyFont="1" applyAlignment="1">
      <alignment horizontal="center"/>
    </xf>
    <xf numFmtId="16" fontId="8" fillId="8" borderId="0" xfId="5" applyNumberFormat="1" applyFont="1"/>
    <xf numFmtId="0" fontId="8" fillId="8" borderId="0" xfId="5" applyFont="1" applyAlignment="1">
      <alignment horizontal="center"/>
    </xf>
    <xf numFmtId="0" fontId="8" fillId="5" borderId="0" xfId="2" applyFont="1" applyAlignment="1">
      <alignment horizontal="center"/>
    </xf>
    <xf numFmtId="9" fontId="8" fillId="8" borderId="0" xfId="5" applyNumberFormat="1" applyFont="1" applyAlignment="1">
      <alignment horizontal="center"/>
    </xf>
    <xf numFmtId="0" fontId="8" fillId="6" borderId="0" xfId="3" applyNumberFormat="1" applyFont="1" applyAlignment="1">
      <alignment horizontal="center"/>
    </xf>
    <xf numFmtId="0" fontId="8" fillId="6" borderId="0" xfId="3" applyFont="1" applyAlignment="1">
      <alignment horizontal="center"/>
    </xf>
    <xf numFmtId="0" fontId="8" fillId="10" borderId="0" xfId="7" applyFont="1" applyAlignment="1">
      <alignment horizontal="center"/>
    </xf>
    <xf numFmtId="0" fontId="6" fillId="13" borderId="0" xfId="10" applyFont="1" applyAlignment="1">
      <alignment horizontal="center"/>
    </xf>
    <xf numFmtId="9" fontId="8" fillId="10" borderId="0" xfId="7" applyNumberFormat="1" applyFont="1" applyAlignment="1">
      <alignment horizontal="center"/>
    </xf>
    <xf numFmtId="9" fontId="6" fillId="13" borderId="0" xfId="10" applyNumberFormat="1" applyFont="1" applyAlignment="1">
      <alignment horizontal="center"/>
    </xf>
    <xf numFmtId="9" fontId="8" fillId="6" borderId="0" xfId="3" applyNumberFormat="1" applyFont="1" applyAlignment="1">
      <alignment horizontal="center"/>
    </xf>
    <xf numFmtId="0" fontId="5" fillId="13" borderId="0" xfId="10"/>
    <xf numFmtId="9" fontId="5" fillId="13" borderId="0" xfId="10" applyNumberFormat="1"/>
    <xf numFmtId="9" fontId="0" fillId="0" borderId="0" xfId="12" applyFont="1"/>
    <xf numFmtId="9" fontId="10" fillId="13" borderId="0" xfId="10" applyNumberFormat="1" applyFont="1" applyAlignment="1">
      <alignment horizontal="center"/>
    </xf>
    <xf numFmtId="0" fontId="10" fillId="13" borderId="0" xfId="10" applyFont="1" applyAlignment="1">
      <alignment horizontal="center"/>
    </xf>
    <xf numFmtId="0" fontId="8" fillId="10" borderId="0" xfId="7" applyNumberFormat="1" applyFont="1" applyAlignment="1">
      <alignment horizontal="center"/>
    </xf>
    <xf numFmtId="9" fontId="9" fillId="6" borderId="0" xfId="3" applyNumberFormat="1" applyFont="1" applyAlignment="1">
      <alignment horizontal="center"/>
    </xf>
    <xf numFmtId="16" fontId="8" fillId="8" borderId="0" xfId="5" applyNumberFormat="1" applyFont="1" applyAlignment="1">
      <alignment horizontal="center"/>
    </xf>
    <xf numFmtId="0" fontId="9" fillId="10" borderId="0" xfId="7" applyNumberFormat="1" applyFont="1" applyAlignment="1">
      <alignment horizontal="center"/>
    </xf>
    <xf numFmtId="0" fontId="6" fillId="13" borderId="0" xfId="10" applyNumberFormat="1" applyFont="1" applyAlignment="1">
      <alignment horizontal="center"/>
    </xf>
    <xf numFmtId="1" fontId="6" fillId="13" borderId="0" xfId="10" applyNumberFormat="1" applyFont="1" applyAlignment="1">
      <alignment horizontal="center"/>
    </xf>
    <xf numFmtId="9" fontId="0" fillId="0" borderId="0" xfId="0" applyNumberFormat="1"/>
    <xf numFmtId="1" fontId="8" fillId="5" borderId="0" xfId="2" applyNumberFormat="1" applyFont="1" applyAlignment="1">
      <alignment horizontal="center"/>
    </xf>
    <xf numFmtId="9" fontId="6" fillId="13" borderId="0" xfId="12" applyFont="1" applyFill="1" applyAlignment="1">
      <alignment horizontal="center"/>
    </xf>
    <xf numFmtId="9" fontId="8" fillId="5" borderId="0" xfId="12" applyFont="1" applyFill="1" applyAlignment="1">
      <alignment horizontal="center"/>
    </xf>
    <xf numFmtId="9" fontId="8" fillId="10" borderId="0" xfId="12" applyFont="1" applyFill="1" applyAlignment="1">
      <alignment horizontal="center"/>
    </xf>
    <xf numFmtId="16" fontId="5" fillId="15" borderId="0" xfId="13" applyNumberFormat="1" applyAlignment="1">
      <alignment horizontal="center"/>
    </xf>
    <xf numFmtId="1" fontId="5" fillId="15" borderId="0" xfId="13" applyNumberFormat="1" applyAlignment="1">
      <alignment horizontal="center"/>
    </xf>
    <xf numFmtId="0" fontId="5" fillId="15" borderId="0" xfId="13" applyAlignment="1">
      <alignment horizontal="center"/>
    </xf>
    <xf numFmtId="0" fontId="8" fillId="8" borderId="0" xfId="5" applyFont="1" applyAlignment="1">
      <alignment horizontal="center" vertical="center" wrapText="1"/>
    </xf>
    <xf numFmtId="14" fontId="8" fillId="8" borderId="0" xfId="5" applyNumberFormat="1" applyFont="1" applyAlignment="1">
      <alignment horizontal="center" vertical="center" wrapText="1"/>
    </xf>
    <xf numFmtId="0" fontId="8" fillId="5" borderId="0" xfId="2" applyFont="1" applyAlignment="1">
      <alignment horizontal="center" vertical="center" wrapText="1"/>
    </xf>
    <xf numFmtId="0" fontId="6" fillId="13" borderId="0" xfId="10" applyFont="1" applyAlignment="1">
      <alignment horizontal="center" vertical="center" wrapText="1"/>
    </xf>
    <xf numFmtId="9" fontId="6" fillId="13" borderId="0" xfId="10" applyNumberFormat="1" applyFont="1" applyAlignment="1">
      <alignment horizontal="center" vertical="center" wrapText="1"/>
    </xf>
    <xf numFmtId="9" fontId="8" fillId="8" borderId="0" xfId="5" applyNumberFormat="1" applyFont="1" applyAlignment="1">
      <alignment horizontal="center" vertical="center" wrapText="1"/>
    </xf>
    <xf numFmtId="9" fontId="8" fillId="10" borderId="0" xfId="7" applyNumberFormat="1" applyFont="1" applyAlignment="1">
      <alignment horizontal="center" vertical="center" wrapText="1"/>
    </xf>
    <xf numFmtId="0" fontId="7" fillId="9" borderId="9" xfId="6" applyFont="1" applyBorder="1" applyAlignment="1">
      <alignment horizontal="center" vertical="center" wrapText="1"/>
    </xf>
    <xf numFmtId="0" fontId="7" fillId="11" borderId="9" xfId="8" applyFont="1" applyBorder="1" applyAlignment="1">
      <alignment horizontal="center" vertical="center" wrapText="1"/>
    </xf>
    <xf numFmtId="0" fontId="7" fillId="14" borderId="10" xfId="11" applyFont="1" applyBorder="1" applyAlignment="1">
      <alignment horizontal="center" vertical="center" wrapText="1"/>
    </xf>
    <xf numFmtId="0" fontId="7" fillId="9" borderId="7" xfId="6" applyFont="1" applyBorder="1" applyAlignment="1">
      <alignment horizontal="center" vertical="center" wrapText="1"/>
    </xf>
    <xf numFmtId="0" fontId="7" fillId="7" borderId="7" xfId="4" applyFont="1" applyBorder="1" applyAlignment="1">
      <alignment horizontal="center" vertical="center" wrapText="1"/>
    </xf>
    <xf numFmtId="0" fontId="7" fillId="12" borderId="8" xfId="9" applyFont="1" applyBorder="1" applyAlignment="1">
      <alignment horizontal="center" vertical="center" wrapText="1"/>
    </xf>
    <xf numFmtId="0" fontId="6" fillId="13" borderId="0" xfId="10" applyFont="1" applyBorder="1" applyAlignment="1">
      <alignment horizontal="center" vertical="center" wrapText="1"/>
    </xf>
    <xf numFmtId="0" fontId="0" fillId="0" borderId="0" xfId="0" applyBorder="1"/>
    <xf numFmtId="0" fontId="7" fillId="14" borderId="7" xfId="11" applyFont="1" applyBorder="1" applyAlignment="1">
      <alignment horizontal="center" vertical="center" wrapText="1"/>
    </xf>
    <xf numFmtId="0" fontId="7" fillId="12" borderId="7" xfId="9" applyFont="1" applyBorder="1" applyAlignment="1">
      <alignment horizontal="center" vertical="center" wrapText="1"/>
    </xf>
    <xf numFmtId="0" fontId="9" fillId="10" borderId="0" xfId="7" applyFont="1" applyAlignment="1">
      <alignment horizontal="center" vertical="center" wrapText="1"/>
    </xf>
    <xf numFmtId="0" fontId="8" fillId="10" borderId="0" xfId="7" applyFont="1" applyAlignment="1">
      <alignment horizontal="center" vertical="center" wrapText="1"/>
    </xf>
    <xf numFmtId="3" fontId="0" fillId="0" borderId="0" xfId="0" applyNumberFormat="1"/>
    <xf numFmtId="0" fontId="11" fillId="0" borderId="0" xfId="0" applyFont="1"/>
    <xf numFmtId="0" fontId="11" fillId="0" borderId="0" xfId="0" applyFont="1" applyAlignment="1">
      <alignment vertical="center" wrapText="1"/>
    </xf>
    <xf numFmtId="0" fontId="10" fillId="0" borderId="0" xfId="0" applyFont="1" applyAlignment="1">
      <alignment horizontal="center"/>
    </xf>
    <xf numFmtId="0" fontId="7" fillId="16" borderId="0" xfId="14" applyFont="1" applyAlignment="1">
      <alignment horizontal="center"/>
    </xf>
    <xf numFmtId="0" fontId="7" fillId="17" borderId="0" xfId="15" applyFont="1" applyAlignment="1">
      <alignment horizontal="center"/>
    </xf>
    <xf numFmtId="14" fontId="8" fillId="8" borderId="0" xfId="5" applyNumberFormat="1" applyFont="1" applyAlignment="1">
      <alignment horizontal="center"/>
    </xf>
    <xf numFmtId="1" fontId="8" fillId="6" borderId="0" xfId="3" applyNumberFormat="1" applyFont="1" applyAlignment="1">
      <alignment horizontal="center"/>
    </xf>
    <xf numFmtId="0" fontId="7" fillId="15" borderId="0" xfId="13" applyFont="1" applyAlignment="1">
      <alignment horizontal="center"/>
    </xf>
    <xf numFmtId="9" fontId="8" fillId="18" borderId="0" xfId="16" applyNumberFormat="1" applyFont="1" applyAlignment="1">
      <alignment horizontal="center"/>
    </xf>
    <xf numFmtId="0" fontId="7" fillId="16" borderId="0" xfId="14" applyFont="1" applyAlignment="1">
      <alignment horizontal="center" vertical="center" wrapText="1"/>
    </xf>
    <xf numFmtId="0" fontId="7" fillId="19" borderId="0" xfId="17" applyFont="1" applyAlignment="1">
      <alignment horizontal="center" vertical="center" wrapText="1"/>
    </xf>
    <xf numFmtId="0" fontId="7" fillId="20" borderId="0" xfId="18" applyFont="1" applyAlignment="1">
      <alignment horizontal="center" vertical="center" wrapText="1"/>
    </xf>
    <xf numFmtId="0" fontId="7" fillId="12" borderId="0" xfId="9" applyFont="1" applyAlignment="1">
      <alignment horizontal="center" vertical="center" wrapText="1"/>
    </xf>
    <xf numFmtId="0" fontId="7" fillId="19" borderId="0" xfId="17" applyFont="1" applyAlignment="1">
      <alignment horizontal="center"/>
    </xf>
    <xf numFmtId="0" fontId="7" fillId="11" borderId="0" xfId="8" applyFont="1" applyAlignment="1">
      <alignment horizontal="center" vertical="center" wrapText="1"/>
    </xf>
    <xf numFmtId="0" fontId="8" fillId="6" borderId="0" xfId="3" applyFont="1" applyAlignment="1">
      <alignment horizontal="center" vertical="center" wrapText="1"/>
    </xf>
    <xf numFmtId="0" fontId="9" fillId="6" borderId="0" xfId="3" applyFont="1"/>
    <xf numFmtId="0" fontId="8" fillId="6" borderId="11" xfId="3" applyFont="1" applyBorder="1" applyAlignment="1">
      <alignment horizontal="center" vertical="center" wrapText="1"/>
    </xf>
    <xf numFmtId="0" fontId="8" fillId="6" borderId="12" xfId="3" applyFont="1" applyBorder="1" applyAlignment="1">
      <alignment horizontal="center" vertical="center" wrapText="1"/>
    </xf>
    <xf numFmtId="0" fontId="9" fillId="6" borderId="13" xfId="3" applyFont="1" applyBorder="1" applyAlignment="1">
      <alignment horizontal="center" vertical="center" wrapText="1"/>
    </xf>
    <xf numFmtId="0" fontId="9" fillId="6" borderId="13" xfId="3" applyFont="1" applyBorder="1"/>
    <xf numFmtId="0" fontId="8" fillId="6" borderId="13" xfId="3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/>
    <xf numFmtId="0" fontId="0" fillId="0" borderId="0" xfId="0" applyAlignment="1">
      <alignment vertical="center" wrapText="1"/>
    </xf>
    <xf numFmtId="0" fontId="8" fillId="6" borderId="8" xfId="3" applyFont="1" applyBorder="1" applyAlignment="1">
      <alignment horizontal="center" vertical="center" wrapText="1"/>
    </xf>
    <xf numFmtId="0" fontId="8" fillId="6" borderId="7" xfId="3" applyFont="1" applyBorder="1" applyAlignment="1">
      <alignment horizontal="center" vertical="center" wrapText="1"/>
    </xf>
    <xf numFmtId="0" fontId="10" fillId="13" borderId="0" xfId="10" applyFont="1" applyAlignment="1">
      <alignment horizontal="center" vertical="center" wrapText="1"/>
    </xf>
    <xf numFmtId="9" fontId="8" fillId="6" borderId="0" xfId="12" applyFont="1" applyFill="1" applyBorder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1" fontId="8" fillId="5" borderId="0" xfId="2" applyNumberFormat="1" applyFont="1" applyAlignment="1">
      <alignment horizontal="center" vertical="center" wrapText="1"/>
    </xf>
    <xf numFmtId="0" fontId="4" fillId="10" borderId="0" xfId="7" applyAlignment="1">
      <alignment vertical="center" wrapText="1"/>
    </xf>
    <xf numFmtId="0" fontId="4" fillId="10" borderId="0" xfId="7"/>
    <xf numFmtId="1" fontId="8" fillId="6" borderId="11" xfId="3" applyNumberFormat="1" applyFont="1" applyBorder="1" applyAlignment="1">
      <alignment horizontal="center" vertical="center" wrapText="1"/>
    </xf>
    <xf numFmtId="9" fontId="8" fillId="6" borderId="11" xfId="12" applyFont="1" applyFill="1" applyBorder="1" applyAlignment="1">
      <alignment horizontal="center" vertical="center" wrapText="1"/>
    </xf>
    <xf numFmtId="14" fontId="8" fillId="5" borderId="0" xfId="2" applyNumberFormat="1" applyFont="1" applyAlignment="1">
      <alignment horizontal="center" vertical="center" wrapText="1"/>
    </xf>
    <xf numFmtId="1" fontId="6" fillId="13" borderId="0" xfId="10" applyNumberFormat="1" applyFont="1" applyFill="1" applyAlignment="1">
      <alignment horizontal="center"/>
    </xf>
    <xf numFmtId="1" fontId="8" fillId="6" borderId="0" xfId="3" applyNumberFormat="1" applyFont="1" applyFill="1" applyAlignment="1">
      <alignment horizontal="center"/>
    </xf>
    <xf numFmtId="9" fontId="8" fillId="18" borderId="0" xfId="16" applyNumberFormat="1" applyFont="1" applyFill="1" applyAlignment="1">
      <alignment horizontal="center"/>
    </xf>
    <xf numFmtId="14" fontId="9" fillId="8" borderId="0" xfId="5" applyNumberFormat="1" applyFont="1" applyAlignment="1">
      <alignment horizontal="center" vertical="center" wrapText="1"/>
    </xf>
    <xf numFmtId="0" fontId="9" fillId="10" borderId="0" xfId="7" applyFont="1" applyAlignment="1">
      <alignment horizontal="center"/>
    </xf>
    <xf numFmtId="14" fontId="0" fillId="0" borderId="0" xfId="0" applyNumberForma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19">
    <cellStyle name="20% - Accent4" xfId="15" builtinId="42"/>
    <cellStyle name="40% - Accent1" xfId="4" builtinId="31"/>
    <cellStyle name="40% - Accent2" xfId="6" builtinId="35"/>
    <cellStyle name="40% - Accent3" xfId="8" builtinId="39"/>
    <cellStyle name="40% - Accent4" xfId="9" builtinId="43"/>
    <cellStyle name="40% - Accent5" xfId="13" builtinId="47"/>
    <cellStyle name="40% - Accent6" xfId="11" builtinId="51"/>
    <cellStyle name="60% - Accent1" xfId="17" builtinId="32"/>
    <cellStyle name="60% - Accent2" xfId="14" builtinId="36"/>
    <cellStyle name="60% - Accent3" xfId="18" builtinId="40"/>
    <cellStyle name="60% - Accent4" xfId="10" builtinId="44"/>
    <cellStyle name="Accent1" xfId="2" builtinId="29"/>
    <cellStyle name="Accent2" xfId="5" builtinId="33"/>
    <cellStyle name="Accent3" xfId="7" builtinId="37"/>
    <cellStyle name="Accent5" xfId="16" builtinId="45"/>
    <cellStyle name="Accent6" xfId="3" builtinId="49"/>
    <cellStyle name="Neutral" xfId="1" builtinId="28"/>
    <cellStyle name="Normal" xfId="0" builtinId="0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411142786364762E-2"/>
          <c:y val="0.15454361839154487"/>
          <c:w val="0.88556887285667285"/>
          <c:h val="0.72653889974248986"/>
        </c:manualLayout>
      </c:layout>
      <c:lineChart>
        <c:grouping val="standard"/>
        <c:varyColors val="0"/>
        <c:ser>
          <c:idx val="0"/>
          <c:order val="0"/>
          <c:tx>
            <c:strRef>
              <c:f>' Old Data (1)'!$AY$3</c:f>
              <c:strCache>
                <c:ptCount val="1"/>
                <c:pt idx="0">
                  <c:v>Hospitalization Growth (daily)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Old Data (1)'!$A$5:$A$25</c:f>
              <c:numCache>
                <c:formatCode>d\-mmm</c:formatCode>
                <c:ptCount val="21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</c:numCache>
            </c:numRef>
          </c:cat>
          <c:val>
            <c:numRef>
              <c:f>' Old Data (1)'!$AY$5:$AY$25</c:f>
              <c:numCache>
                <c:formatCode>0%</c:formatCode>
                <c:ptCount val="21"/>
                <c:pt idx="0">
                  <c:v>0.42657342657342656</c:v>
                </c:pt>
                <c:pt idx="1">
                  <c:v>0.59313725490196079</c:v>
                </c:pt>
                <c:pt idx="2">
                  <c:v>0.44615384615384618</c:v>
                </c:pt>
                <c:pt idx="3">
                  <c:v>0.4</c:v>
                </c:pt>
                <c:pt idx="4">
                  <c:v>0.45440729483282677</c:v>
                </c:pt>
                <c:pt idx="5">
                  <c:v>0.33960292580982238</c:v>
                </c:pt>
                <c:pt idx="6">
                  <c:v>0.30499219968798752</c:v>
                </c:pt>
                <c:pt idx="7">
                  <c:v>0.28511655708308425</c:v>
                </c:pt>
                <c:pt idx="8">
                  <c:v>0.2558139534883721</c:v>
                </c:pt>
                <c:pt idx="9">
                  <c:v>0.2011111111111111</c:v>
                </c:pt>
                <c:pt idx="10">
                  <c:v>0.17483811285846437</c:v>
                </c:pt>
                <c:pt idx="11">
                  <c:v>0.2015748031496063</c:v>
                </c:pt>
                <c:pt idx="12">
                  <c:v>0.15661861074705111</c:v>
                </c:pt>
                <c:pt idx="13">
                  <c:v>0.1457979225684608</c:v>
                </c:pt>
                <c:pt idx="14">
                  <c:v>0.13021262567990768</c:v>
                </c:pt>
                <c:pt idx="15">
                  <c:v>0.11535656992854018</c:v>
                </c:pt>
                <c:pt idx="16">
                  <c:v>8.6166317991631797E-2</c:v>
                </c:pt>
                <c:pt idx="17">
                  <c:v>8.3182857830745152E-2</c:v>
                </c:pt>
                <c:pt idx="18">
                  <c:v>7.1571460324516556E-2</c:v>
                </c:pt>
                <c:pt idx="19">
                  <c:v>1.0475005185646131E-2</c:v>
                </c:pt>
                <c:pt idx="20">
                  <c:v>3.2844093195114441E-3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8-45F0-9A21-1A4285C81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265887"/>
        <c:axId val="421684959"/>
      </c:lineChart>
      <c:dateAx>
        <c:axId val="417265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84959"/>
        <c:crosses val="autoZero"/>
        <c:auto val="1"/>
        <c:lblOffset val="100"/>
        <c:baseTimeUnit val="days"/>
      </c:dateAx>
      <c:valAx>
        <c:axId val="4216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6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Cases</a:t>
            </a:r>
          </a:p>
          <a:p>
            <a:pPr>
              <a:defRPr/>
            </a:pPr>
            <a:r>
              <a:rPr lang="en-US"/>
              <a:t>3/31 - 5/2</a:t>
            </a:r>
          </a:p>
        </c:rich>
      </c:tx>
      <c:layout>
        <c:manualLayout>
          <c:xMode val="edge"/>
          <c:yMode val="edge"/>
          <c:x val="0.38505889100131568"/>
          <c:y val="2.53826974612305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'Updated Daily Data'!$C$1</c:f>
              <c:strCache>
                <c:ptCount val="1"/>
                <c:pt idx="0">
                  <c:v>Total Cases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numRef>
              <c:f>'Updated Daily Data'!$A$31:$A$63</c:f>
              <c:numCache>
                <c:formatCode>m/d/yyyy</c:formatCode>
                <c:ptCount val="33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  <c:pt idx="7">
                  <c:v>43928</c:v>
                </c:pt>
                <c:pt idx="8">
                  <c:v>43929</c:v>
                </c:pt>
                <c:pt idx="9">
                  <c:v>43930</c:v>
                </c:pt>
                <c:pt idx="10">
                  <c:v>43931</c:v>
                </c:pt>
                <c:pt idx="11">
                  <c:v>43932</c:v>
                </c:pt>
                <c:pt idx="12">
                  <c:v>43933</c:v>
                </c:pt>
                <c:pt idx="13">
                  <c:v>43934</c:v>
                </c:pt>
                <c:pt idx="14">
                  <c:v>43935</c:v>
                </c:pt>
                <c:pt idx="15">
                  <c:v>43936</c:v>
                </c:pt>
                <c:pt idx="16">
                  <c:v>43937</c:v>
                </c:pt>
                <c:pt idx="17">
                  <c:v>43938</c:v>
                </c:pt>
                <c:pt idx="18">
                  <c:v>43939</c:v>
                </c:pt>
                <c:pt idx="19">
                  <c:v>43940</c:v>
                </c:pt>
                <c:pt idx="20">
                  <c:v>43941</c:v>
                </c:pt>
                <c:pt idx="21">
                  <c:v>43942</c:v>
                </c:pt>
                <c:pt idx="22">
                  <c:v>43943</c:v>
                </c:pt>
                <c:pt idx="23">
                  <c:v>43944</c:v>
                </c:pt>
                <c:pt idx="24">
                  <c:v>43945</c:v>
                </c:pt>
                <c:pt idx="25">
                  <c:v>43946</c:v>
                </c:pt>
                <c:pt idx="26">
                  <c:v>43947</c:v>
                </c:pt>
                <c:pt idx="27">
                  <c:v>43948</c:v>
                </c:pt>
                <c:pt idx="28">
                  <c:v>43949</c:v>
                </c:pt>
                <c:pt idx="29">
                  <c:v>43950</c:v>
                </c:pt>
                <c:pt idx="30">
                  <c:v>43951</c:v>
                </c:pt>
                <c:pt idx="31">
                  <c:v>43952</c:v>
                </c:pt>
                <c:pt idx="32">
                  <c:v>43953</c:v>
                </c:pt>
              </c:numCache>
            </c:numRef>
          </c:cat>
          <c:val>
            <c:numRef>
              <c:f>'Updated Daily Data'!$C$31:$C$63</c:f>
              <c:numCache>
                <c:formatCode>General</c:formatCode>
                <c:ptCount val="33"/>
                <c:pt idx="0">
                  <c:v>63834</c:v>
                </c:pt>
                <c:pt idx="1">
                  <c:v>68859</c:v>
                </c:pt>
                <c:pt idx="2">
                  <c:v>74504</c:v>
                </c:pt>
                <c:pt idx="3">
                  <c:v>80020</c:v>
                </c:pt>
                <c:pt idx="4">
                  <c:v>83772</c:v>
                </c:pt>
                <c:pt idx="5">
                  <c:v>87386</c:v>
                </c:pt>
                <c:pt idx="6">
                  <c:v>93592</c:v>
                </c:pt>
                <c:pt idx="7">
                  <c:v>99511</c:v>
                </c:pt>
                <c:pt idx="8">
                  <c:v>104915</c:v>
                </c:pt>
                <c:pt idx="9">
                  <c:v>109781</c:v>
                </c:pt>
                <c:pt idx="10">
                  <c:v>114022</c:v>
                </c:pt>
                <c:pt idx="11">
                  <c:v>117588</c:v>
                </c:pt>
                <c:pt idx="12">
                  <c:v>120304</c:v>
                </c:pt>
                <c:pt idx="13">
                  <c:v>123514</c:v>
                </c:pt>
                <c:pt idx="14">
                  <c:v>127569</c:v>
                </c:pt>
                <c:pt idx="15">
                  <c:v>131366</c:v>
                </c:pt>
                <c:pt idx="16">
                  <c:v>134819</c:v>
                </c:pt>
                <c:pt idx="17">
                  <c:v>138318</c:v>
                </c:pt>
                <c:pt idx="18">
                  <c:v>140397</c:v>
                </c:pt>
                <c:pt idx="19">
                  <c:v>142679</c:v>
                </c:pt>
                <c:pt idx="20">
                  <c:v>146393</c:v>
                </c:pt>
                <c:pt idx="21">
                  <c:v>149395</c:v>
                </c:pt>
                <c:pt idx="22">
                  <c:v>152809</c:v>
                </c:pt>
                <c:pt idx="23">
                  <c:v>155596</c:v>
                </c:pt>
                <c:pt idx="24">
                  <c:v>157994</c:v>
                </c:pt>
                <c:pt idx="25">
                  <c:v>159508</c:v>
                </c:pt>
                <c:pt idx="26">
                  <c:v>160498</c:v>
                </c:pt>
                <c:pt idx="27">
                  <c:v>162728</c:v>
                </c:pt>
                <c:pt idx="28">
                  <c:v>165369</c:v>
                </c:pt>
                <c:pt idx="29">
                  <c:v>167633</c:v>
                </c:pt>
                <c:pt idx="30">
                  <c:v>169555</c:v>
                </c:pt>
                <c:pt idx="31">
                  <c:v>171236</c:v>
                </c:pt>
                <c:pt idx="32">
                  <c:v>172225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3-4648-A447-5A4BD5421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3216"/>
        <c:axId val="4601616"/>
      </c:areaChart>
      <c:dateAx>
        <c:axId val="15503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616"/>
        <c:crosses val="autoZero"/>
        <c:auto val="1"/>
        <c:lblOffset val="100"/>
        <c:baseTimeUnit val="days"/>
      </c:dateAx>
      <c:valAx>
        <c:axId val="46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96267011662019E-2"/>
          <c:y val="0.14217776124714002"/>
          <c:w val="0.86819141095890107"/>
          <c:h val="0.63206277295157687"/>
        </c:manualLayout>
      </c:layout>
      <c:lineChart>
        <c:grouping val="standard"/>
        <c:varyColors val="0"/>
        <c:ser>
          <c:idx val="0"/>
          <c:order val="0"/>
          <c:tx>
            <c:strRef>
              <c:f>'Updated Daily Data'!$L$1</c:f>
              <c:strCache>
                <c:ptCount val="1"/>
                <c:pt idx="0">
                  <c:v>Survival Rate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'Updated Daily Data'!$A$14:$A$62</c:f>
              <c:numCache>
                <c:formatCode>m/d/yyyy</c:formatCode>
                <c:ptCount val="49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</c:numCache>
            </c:numRef>
          </c:cat>
          <c:val>
            <c:numRef>
              <c:f>'Updated Daily Data'!$L$14:$L$62</c:f>
              <c:numCache>
                <c:formatCode>0%</c:formatCode>
                <c:ptCount val="49"/>
                <c:pt idx="0">
                  <c:v>0.99607843137254903</c:v>
                </c:pt>
                <c:pt idx="1">
                  <c:v>0.99154135338345861</c:v>
                </c:pt>
                <c:pt idx="2">
                  <c:v>0.98717034925160374</c:v>
                </c:pt>
                <c:pt idx="3">
                  <c:v>0.98643516006511123</c:v>
                </c:pt>
                <c:pt idx="4">
                  <c:v>0.98063157894736841</c:v>
                </c:pt>
                <c:pt idx="5">
                  <c:v>0.97665110073382255</c:v>
                </c:pt>
                <c:pt idx="6">
                  <c:v>0.96857923497267762</c:v>
                </c:pt>
                <c:pt idx="7">
                  <c:v>0.96413793103448275</c:v>
                </c:pt>
                <c:pt idx="8">
                  <c:v>0.9620323841429369</c:v>
                </c:pt>
                <c:pt idx="9">
                  <c:v>0.95590720540789675</c:v>
                </c:pt>
                <c:pt idx="10">
                  <c:v>0.95090838809431777</c:v>
                </c:pt>
                <c:pt idx="11">
                  <c:v>0.94511261753772136</c:v>
                </c:pt>
                <c:pt idx="12">
                  <c:v>0.93450281247020683</c:v>
                </c:pt>
                <c:pt idx="13">
                  <c:v>0.92380952380952386</c:v>
                </c:pt>
                <c:pt idx="14">
                  <c:v>0.91144840210510258</c:v>
                </c:pt>
                <c:pt idx="15">
                  <c:v>0.90215622457282341</c:v>
                </c:pt>
                <c:pt idx="16">
                  <c:v>0.89179196450579246</c:v>
                </c:pt>
                <c:pt idx="17">
                  <c:v>0.87980089371570791</c:v>
                </c:pt>
                <c:pt idx="18">
                  <c:v>0.86807716241443678</c:v>
                </c:pt>
                <c:pt idx="19">
                  <c:v>0.85629430925464645</c:v>
                </c:pt>
                <c:pt idx="20">
                  <c:v>0.84411142612843704</c:v>
                </c:pt>
                <c:pt idx="21">
                  <c:v>0.83274625472138519</c:v>
                </c:pt>
                <c:pt idx="22">
                  <c:v>0.8227767874826698</c:v>
                </c:pt>
                <c:pt idx="23">
                  <c:v>0.81226640753475854</c:v>
                </c:pt>
                <c:pt idx="24">
                  <c:v>0.80132732370372994</c:v>
                </c:pt>
                <c:pt idx="25">
                  <c:v>0.79240480553858683</c:v>
                </c:pt>
                <c:pt idx="26">
                  <c:v>0.7836842448341047</c:v>
                </c:pt>
                <c:pt idx="27">
                  <c:v>0.77471903018057842</c:v>
                </c:pt>
                <c:pt idx="28">
                  <c:v>0.76553585669590829</c:v>
                </c:pt>
                <c:pt idx="29">
                  <c:v>0.75754428651968786</c:v>
                </c:pt>
                <c:pt idx="30">
                  <c:v>0.74911304046843008</c:v>
                </c:pt>
                <c:pt idx="31">
                  <c:v>0.74156132991751356</c:v>
                </c:pt>
                <c:pt idx="32">
                  <c:v>0.7347491093866505</c:v>
                </c:pt>
                <c:pt idx="33">
                  <c:v>0.72959653398321156</c:v>
                </c:pt>
                <c:pt idx="34">
                  <c:v>0.72410018156573752</c:v>
                </c:pt>
                <c:pt idx="35">
                  <c:v>0.71836519446275537</c:v>
                </c:pt>
                <c:pt idx="36">
                  <c:v>0.71323089722590538</c:v>
                </c:pt>
                <c:pt idx="37">
                  <c:v>0.70878965862166254</c:v>
                </c:pt>
                <c:pt idx="38">
                  <c:v>0.70475127470130139</c:v>
                </c:pt>
                <c:pt idx="39">
                  <c:v>0.70034431626831539</c:v>
                </c:pt>
                <c:pt idx="40">
                  <c:v>0.6959272636691991</c:v>
                </c:pt>
                <c:pt idx="41">
                  <c:v>0.69122850426821725</c:v>
                </c:pt>
                <c:pt idx="42">
                  <c:v>0.68789965568125921</c:v>
                </c:pt>
                <c:pt idx="43">
                  <c:v>0.68521501439937516</c:v>
                </c:pt>
                <c:pt idx="44">
                  <c:v>0.68219383921863264</c:v>
                </c:pt>
                <c:pt idx="45">
                  <c:v>0.67952643888795117</c:v>
                </c:pt>
                <c:pt idx="46">
                  <c:v>0.67694044730583514</c:v>
                </c:pt>
                <c:pt idx="47">
                  <c:v>0.67509862522414821</c:v>
                </c:pt>
                <c:pt idx="48">
                  <c:v>0.67312504468434975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C-409A-BB36-A291CB949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348528"/>
        <c:axId val="704817024"/>
      </c:lineChart>
      <c:dateAx>
        <c:axId val="707348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17024"/>
        <c:crosses val="autoZero"/>
        <c:auto val="1"/>
        <c:lblOffset val="100"/>
        <c:baseTimeUnit val="days"/>
      </c:dateAx>
      <c:valAx>
        <c:axId val="7048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4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Hosp - NYC</a:t>
            </a:r>
          </a:p>
          <a:p>
            <a:pPr>
              <a:defRPr/>
            </a:pPr>
            <a:r>
              <a:rPr lang="en-US"/>
              <a:t>(up to 5/2)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'Updated Daily Data'!$F$1</c:f>
              <c:strCache>
                <c:ptCount val="1"/>
                <c:pt idx="0">
                  <c:v>Total Hosp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'Updated Daily Data'!$A$2:$A$63</c:f>
              <c:numCache>
                <c:formatCode>m/d/yyyy</c:formatCode>
                <c:ptCount val="62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</c:numCache>
            </c:numRef>
          </c:cat>
          <c:val>
            <c:numRef>
              <c:f>'Updated Daily Data'!$F$2:$F$63</c:f>
              <c:numCache>
                <c:formatCode>General</c:formatCode>
                <c:ptCount val="62"/>
                <c:pt idx="0">
                  <c:v>7</c:v>
                </c:pt>
                <c:pt idx="1">
                  <c:v>15</c:v>
                </c:pt>
                <c:pt idx="2">
                  <c:v>28</c:v>
                </c:pt>
                <c:pt idx="3">
                  <c:v>41</c:v>
                </c:pt>
                <c:pt idx="4">
                  <c:v>51</c:v>
                </c:pt>
                <c:pt idx="5">
                  <c:v>65</c:v>
                </c:pt>
                <c:pt idx="6">
                  <c:v>101</c:v>
                </c:pt>
                <c:pt idx="7">
                  <c:v>147</c:v>
                </c:pt>
                <c:pt idx="8">
                  <c:v>217</c:v>
                </c:pt>
                <c:pt idx="9">
                  <c:v>291</c:v>
                </c:pt>
                <c:pt idx="10">
                  <c:v>426</c:v>
                </c:pt>
                <c:pt idx="11">
                  <c:v>578</c:v>
                </c:pt>
                <c:pt idx="12">
                  <c:v>765</c:v>
                </c:pt>
                <c:pt idx="13">
                  <c:v>1064</c:v>
                </c:pt>
                <c:pt idx="14">
                  <c:v>1403</c:v>
                </c:pt>
                <c:pt idx="15">
                  <c:v>1843</c:v>
                </c:pt>
                <c:pt idx="16">
                  <c:v>2375</c:v>
                </c:pt>
                <c:pt idx="17">
                  <c:v>2998</c:v>
                </c:pt>
                <c:pt idx="18">
                  <c:v>3660</c:v>
                </c:pt>
                <c:pt idx="19">
                  <c:v>4350</c:v>
                </c:pt>
                <c:pt idx="20">
                  <c:v>5373</c:v>
                </c:pt>
                <c:pt idx="21">
                  <c:v>6509</c:v>
                </c:pt>
                <c:pt idx="22">
                  <c:v>7761</c:v>
                </c:pt>
                <c:pt idx="23">
                  <c:v>9146</c:v>
                </c:pt>
                <c:pt idx="24">
                  <c:v>10489</c:v>
                </c:pt>
                <c:pt idx="25">
                  <c:v>11760</c:v>
                </c:pt>
                <c:pt idx="26">
                  <c:v>13111</c:v>
                </c:pt>
                <c:pt idx="27">
                  <c:v>14748</c:v>
                </c:pt>
                <c:pt idx="28">
                  <c:v>16228</c:v>
                </c:pt>
                <c:pt idx="29">
                  <c:v>17679</c:v>
                </c:pt>
                <c:pt idx="30">
                  <c:v>19284</c:v>
                </c:pt>
                <c:pt idx="31">
                  <c:v>20876</c:v>
                </c:pt>
                <c:pt idx="32">
                  <c:v>22221</c:v>
                </c:pt>
                <c:pt idx="33">
                  <c:v>23563</c:v>
                </c:pt>
                <c:pt idx="34">
                  <c:v>25245</c:v>
                </c:pt>
                <c:pt idx="35">
                  <c:v>26756</c:v>
                </c:pt>
                <c:pt idx="36">
                  <c:v>28177</c:v>
                </c:pt>
                <c:pt idx="37">
                  <c:v>29466</c:v>
                </c:pt>
                <c:pt idx="38">
                  <c:v>30682</c:v>
                </c:pt>
                <c:pt idx="39">
                  <c:v>31676</c:v>
                </c:pt>
                <c:pt idx="40">
                  <c:v>32602</c:v>
                </c:pt>
                <c:pt idx="41">
                  <c:v>33701</c:v>
                </c:pt>
                <c:pt idx="42">
                  <c:v>34669</c:v>
                </c:pt>
                <c:pt idx="43">
                  <c:v>35521</c:v>
                </c:pt>
                <c:pt idx="44">
                  <c:v>36211</c:v>
                </c:pt>
                <c:pt idx="45">
                  <c:v>36930</c:v>
                </c:pt>
                <c:pt idx="46">
                  <c:v>37452</c:v>
                </c:pt>
                <c:pt idx="47">
                  <c:v>37925</c:v>
                </c:pt>
                <c:pt idx="48">
                  <c:v>38463</c:v>
                </c:pt>
                <c:pt idx="49">
                  <c:v>38989</c:v>
                </c:pt>
                <c:pt idx="50">
                  <c:v>39421</c:v>
                </c:pt>
                <c:pt idx="51">
                  <c:v>39789</c:v>
                </c:pt>
                <c:pt idx="52">
                  <c:v>40145</c:v>
                </c:pt>
                <c:pt idx="53">
                  <c:v>40415</c:v>
                </c:pt>
                <c:pt idx="54">
                  <c:v>40660</c:v>
                </c:pt>
                <c:pt idx="55">
                  <c:v>40974</c:v>
                </c:pt>
                <c:pt idx="56">
                  <c:v>41261</c:v>
                </c:pt>
                <c:pt idx="57">
                  <c:v>41473</c:v>
                </c:pt>
                <c:pt idx="58">
                  <c:v>41627</c:v>
                </c:pt>
                <c:pt idx="59">
                  <c:v>41825</c:v>
                </c:pt>
                <c:pt idx="60">
                  <c:v>41961</c:v>
                </c:pt>
                <c:pt idx="61">
                  <c:v>42078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4-41A7-BFDE-9A731050E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04048"/>
        <c:axId val="1792083088"/>
      </c:areaChart>
      <c:dateAx>
        <c:axId val="514304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83088"/>
        <c:crosses val="autoZero"/>
        <c:auto val="1"/>
        <c:lblOffset val="100"/>
        <c:baseTimeUnit val="days"/>
      </c:dateAx>
      <c:valAx>
        <c:axId val="17920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0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 - NYC</a:t>
            </a:r>
          </a:p>
          <a:p>
            <a:pPr>
              <a:defRPr/>
            </a:pPr>
            <a:r>
              <a:rPr lang="en-US"/>
              <a:t>(up</a:t>
            </a:r>
            <a:r>
              <a:rPr lang="en-US" baseline="0"/>
              <a:t> to 5/2)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2537182852142"/>
          <c:y val="0.18300925925925926"/>
          <c:w val="0.87539807524059488"/>
          <c:h val="0.59724044911052787"/>
        </c:manualLayout>
      </c:layout>
      <c:areaChart>
        <c:grouping val="standard"/>
        <c:varyColors val="0"/>
        <c:ser>
          <c:idx val="0"/>
          <c:order val="0"/>
          <c:tx>
            <c:strRef>
              <c:f>'Updated Daily Data'!$I$1</c:f>
              <c:strCache>
                <c:ptCount val="1"/>
                <c:pt idx="0">
                  <c:v>Total Deaths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'Updated Daily Data'!$A$11:$A$62</c:f>
              <c:numCache>
                <c:formatCode>m/d/yyyy</c:formatCode>
                <c:ptCount val="52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</c:numCache>
            </c:numRef>
          </c:cat>
          <c:val>
            <c:numRef>
              <c:f>'Updated Daily Data'!$I$11:$I$62</c:f>
              <c:numCache>
                <c:formatCode>General</c:formatCode>
                <c:ptCount val="5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  <c:pt idx="5">
                  <c:v>18</c:v>
                </c:pt>
                <c:pt idx="6">
                  <c:v>25</c:v>
                </c:pt>
                <c:pt idx="7">
                  <c:v>46</c:v>
                </c:pt>
                <c:pt idx="8">
                  <c:v>70</c:v>
                </c:pt>
                <c:pt idx="9">
                  <c:v>115</c:v>
                </c:pt>
                <c:pt idx="10">
                  <c:v>156</c:v>
                </c:pt>
                <c:pt idx="11">
                  <c:v>204</c:v>
                </c:pt>
                <c:pt idx="12">
                  <c:v>287</c:v>
                </c:pt>
                <c:pt idx="13">
                  <c:v>381</c:v>
                </c:pt>
                <c:pt idx="14">
                  <c:v>502</c:v>
                </c:pt>
                <c:pt idx="15">
                  <c:v>687</c:v>
                </c:pt>
                <c:pt idx="16">
                  <c:v>896</c:v>
                </c:pt>
                <c:pt idx="17">
                  <c:v>1161</c:v>
                </c:pt>
                <c:pt idx="18">
                  <c:v>1443</c:v>
                </c:pt>
                <c:pt idx="19">
                  <c:v>1756</c:v>
                </c:pt>
                <c:pt idx="20">
                  <c:v>2125</c:v>
                </c:pt>
                <c:pt idx="21">
                  <c:v>2544</c:v>
                </c:pt>
                <c:pt idx="22">
                  <c:v>3000</c:v>
                </c:pt>
                <c:pt idx="23">
                  <c:v>3464</c:v>
                </c:pt>
                <c:pt idx="24">
                  <c:v>3941</c:v>
                </c:pt>
                <c:pt idx="25">
                  <c:v>4474</c:v>
                </c:pt>
                <c:pt idx="26">
                  <c:v>5023</c:v>
                </c:pt>
                <c:pt idx="27">
                  <c:v>5598</c:v>
                </c:pt>
                <c:pt idx="28">
                  <c:v>6117</c:v>
                </c:pt>
                <c:pt idx="29">
                  <c:v>6637</c:v>
                </c:pt>
                <c:pt idx="30">
                  <c:v>7136</c:v>
                </c:pt>
                <c:pt idx="31">
                  <c:v>7644</c:v>
                </c:pt>
                <c:pt idx="32">
                  <c:v>8171</c:v>
                </c:pt>
                <c:pt idx="33">
                  <c:v>8698</c:v>
                </c:pt>
                <c:pt idx="34">
                  <c:v>9180</c:v>
                </c:pt>
                <c:pt idx="35">
                  <c:v>9605</c:v>
                </c:pt>
                <c:pt idx="36">
                  <c:v>9986</c:v>
                </c:pt>
                <c:pt idx="37">
                  <c:v>10333</c:v>
                </c:pt>
                <c:pt idx="38">
                  <c:v>10681</c:v>
                </c:pt>
                <c:pt idx="39">
                  <c:v>11030</c:v>
                </c:pt>
                <c:pt idx="40">
                  <c:v>11354</c:v>
                </c:pt>
                <c:pt idx="41">
                  <c:v>11639</c:v>
                </c:pt>
                <c:pt idx="42">
                  <c:v>11923</c:v>
                </c:pt>
                <c:pt idx="43">
                  <c:v>12207</c:v>
                </c:pt>
                <c:pt idx="44">
                  <c:v>12479</c:v>
                </c:pt>
                <c:pt idx="45">
                  <c:v>12690</c:v>
                </c:pt>
                <c:pt idx="46">
                  <c:v>12898</c:v>
                </c:pt>
                <c:pt idx="47">
                  <c:v>13113</c:v>
                </c:pt>
                <c:pt idx="48">
                  <c:v>13291</c:v>
                </c:pt>
                <c:pt idx="49">
                  <c:v>13448</c:v>
                </c:pt>
                <c:pt idx="50">
                  <c:v>13589</c:v>
                </c:pt>
                <c:pt idx="51">
                  <c:v>13716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D-4928-A166-930C4A373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07040"/>
        <c:axId val="1792088432"/>
      </c:areaChart>
      <c:dateAx>
        <c:axId val="515507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88432"/>
        <c:crosses val="autoZero"/>
        <c:auto val="1"/>
        <c:lblOffset val="100"/>
        <c:baseTimeUnit val="days"/>
      </c:dateAx>
      <c:valAx>
        <c:axId val="17920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0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COVID19 Cases - NYC</a:t>
            </a:r>
          </a:p>
          <a:p>
            <a:pPr>
              <a:defRPr/>
            </a:pPr>
            <a:r>
              <a:rPr lang="en-US"/>
              <a:t>(up to 5/2)</a:t>
            </a:r>
          </a:p>
        </c:rich>
      </c:tx>
      <c:layout>
        <c:manualLayout>
          <c:xMode val="edge"/>
          <c:yMode val="edge"/>
          <c:x val="0.29163677263256671"/>
          <c:y val="3.1133751858744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13876909650019"/>
          <c:y val="0.23906136435869985"/>
          <c:w val="0.85843523938104493"/>
          <c:h val="0.52759910252018394"/>
        </c:manualLayout>
      </c:layout>
      <c:lineChart>
        <c:grouping val="standard"/>
        <c:varyColors val="0"/>
        <c:ser>
          <c:idx val="0"/>
          <c:order val="0"/>
          <c:tx>
            <c:strRef>
              <c:f>'Updated Daily Data'!$C$1</c:f>
              <c:strCache>
                <c:ptCount val="1"/>
                <c:pt idx="0">
                  <c:v>Total Cases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'Updated Daily Data'!$A$2:$A$63</c:f>
              <c:numCache>
                <c:formatCode>m/d/yyyy</c:formatCode>
                <c:ptCount val="62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</c:numCache>
            </c:numRef>
          </c:cat>
          <c:val>
            <c:numRef>
              <c:f>'Updated Daily Data'!$C$2:$C$63</c:f>
              <c:numCache>
                <c:formatCode>General</c:formatCode>
                <c:ptCount val="62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11</c:v>
                </c:pt>
                <c:pt idx="4">
                  <c:v>18</c:v>
                </c:pt>
                <c:pt idx="5">
                  <c:v>25</c:v>
                </c:pt>
                <c:pt idx="6">
                  <c:v>46</c:v>
                </c:pt>
                <c:pt idx="7">
                  <c:v>103</c:v>
                </c:pt>
                <c:pt idx="8">
                  <c:v>173</c:v>
                </c:pt>
                <c:pt idx="9">
                  <c:v>326</c:v>
                </c:pt>
                <c:pt idx="10">
                  <c:v>681</c:v>
                </c:pt>
                <c:pt idx="11">
                  <c:v>1299</c:v>
                </c:pt>
                <c:pt idx="12">
                  <c:v>1941</c:v>
                </c:pt>
                <c:pt idx="13">
                  <c:v>2969</c:v>
                </c:pt>
                <c:pt idx="14">
                  <c:v>5085</c:v>
                </c:pt>
                <c:pt idx="15">
                  <c:v>7532</c:v>
                </c:pt>
                <c:pt idx="16">
                  <c:v>10481</c:v>
                </c:pt>
                <c:pt idx="17">
                  <c:v>14159</c:v>
                </c:pt>
                <c:pt idx="18">
                  <c:v>18144</c:v>
                </c:pt>
                <c:pt idx="19">
                  <c:v>20744</c:v>
                </c:pt>
                <c:pt idx="20">
                  <c:v>23288</c:v>
                </c:pt>
                <c:pt idx="21">
                  <c:v>26790</c:v>
                </c:pt>
                <c:pt idx="22">
                  <c:v>31180</c:v>
                </c:pt>
                <c:pt idx="23">
                  <c:v>35914</c:v>
                </c:pt>
                <c:pt idx="24">
                  <c:v>40840</c:v>
                </c:pt>
                <c:pt idx="25">
                  <c:v>45829</c:v>
                </c:pt>
                <c:pt idx="26">
                  <c:v>49214</c:v>
                </c:pt>
                <c:pt idx="27">
                  <c:v>52651</c:v>
                </c:pt>
                <c:pt idx="28">
                  <c:v>58666</c:v>
                </c:pt>
                <c:pt idx="29">
                  <c:v>63834</c:v>
                </c:pt>
                <c:pt idx="30">
                  <c:v>68859</c:v>
                </c:pt>
                <c:pt idx="31">
                  <c:v>74504</c:v>
                </c:pt>
                <c:pt idx="32">
                  <c:v>80020</c:v>
                </c:pt>
                <c:pt idx="33">
                  <c:v>83772</c:v>
                </c:pt>
                <c:pt idx="34">
                  <c:v>87386</c:v>
                </c:pt>
                <c:pt idx="35">
                  <c:v>93592</c:v>
                </c:pt>
                <c:pt idx="36">
                  <c:v>99511</c:v>
                </c:pt>
                <c:pt idx="37">
                  <c:v>104915</c:v>
                </c:pt>
                <c:pt idx="38">
                  <c:v>109781</c:v>
                </c:pt>
                <c:pt idx="39">
                  <c:v>114022</c:v>
                </c:pt>
                <c:pt idx="40">
                  <c:v>117588</c:v>
                </c:pt>
                <c:pt idx="41">
                  <c:v>120304</c:v>
                </c:pt>
                <c:pt idx="42">
                  <c:v>123514</c:v>
                </c:pt>
                <c:pt idx="43">
                  <c:v>127569</c:v>
                </c:pt>
                <c:pt idx="44">
                  <c:v>131366</c:v>
                </c:pt>
                <c:pt idx="45">
                  <c:v>134819</c:v>
                </c:pt>
                <c:pt idx="46">
                  <c:v>138318</c:v>
                </c:pt>
                <c:pt idx="47">
                  <c:v>140397</c:v>
                </c:pt>
                <c:pt idx="48">
                  <c:v>142679</c:v>
                </c:pt>
                <c:pt idx="49">
                  <c:v>146393</c:v>
                </c:pt>
                <c:pt idx="50">
                  <c:v>149395</c:v>
                </c:pt>
                <c:pt idx="51">
                  <c:v>152809</c:v>
                </c:pt>
                <c:pt idx="52">
                  <c:v>155596</c:v>
                </c:pt>
                <c:pt idx="53">
                  <c:v>157994</c:v>
                </c:pt>
                <c:pt idx="54">
                  <c:v>159508</c:v>
                </c:pt>
                <c:pt idx="55">
                  <c:v>160498</c:v>
                </c:pt>
                <c:pt idx="56">
                  <c:v>162728</c:v>
                </c:pt>
                <c:pt idx="57">
                  <c:v>165369</c:v>
                </c:pt>
                <c:pt idx="58">
                  <c:v>167633</c:v>
                </c:pt>
                <c:pt idx="59">
                  <c:v>169555</c:v>
                </c:pt>
                <c:pt idx="60">
                  <c:v>171236</c:v>
                </c:pt>
                <c:pt idx="61">
                  <c:v>172225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323-4521-AE3D-7AC601D55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63673487"/>
        <c:axId val="2070053967"/>
      </c:lineChart>
      <c:dateAx>
        <c:axId val="20636734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053967"/>
        <c:crosses val="autoZero"/>
        <c:auto val="0"/>
        <c:lblOffset val="100"/>
        <c:baseTimeUnit val="days"/>
      </c:dateAx>
      <c:valAx>
        <c:axId val="2070053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67348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Lag (4/6 to 4/7)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Lag'!$L$1</c:f>
              <c:strCache>
                <c:ptCount val="1"/>
                <c:pt idx="0">
                  <c:v>LAG Daily Cases (4/7 - 4/6)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Lag'!$L$2:$L$38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3">
                  <c:v>17</c:v>
                </c:pt>
                <c:pt idx="14">
                  <c:v>62</c:v>
                </c:pt>
                <c:pt idx="15">
                  <c:v>52</c:v>
                </c:pt>
                <c:pt idx="16">
                  <c:v>93</c:v>
                </c:pt>
                <c:pt idx="17">
                  <c:v>108</c:v>
                </c:pt>
                <c:pt idx="18">
                  <c:v>63</c:v>
                </c:pt>
                <c:pt idx="19">
                  <c:v>30</c:v>
                </c:pt>
                <c:pt idx="20">
                  <c:v>13</c:v>
                </c:pt>
                <c:pt idx="21">
                  <c:v>36</c:v>
                </c:pt>
                <c:pt idx="22">
                  <c:v>136</c:v>
                </c:pt>
                <c:pt idx="23">
                  <c:v>80</c:v>
                </c:pt>
                <c:pt idx="24">
                  <c:v>102</c:v>
                </c:pt>
                <c:pt idx="25">
                  <c:v>92</c:v>
                </c:pt>
                <c:pt idx="26">
                  <c:v>144</c:v>
                </c:pt>
                <c:pt idx="27">
                  <c:v>143</c:v>
                </c:pt>
                <c:pt idx="28">
                  <c:v>198</c:v>
                </c:pt>
                <c:pt idx="29">
                  <c:v>119</c:v>
                </c:pt>
                <c:pt idx="30">
                  <c:v>194</c:v>
                </c:pt>
                <c:pt idx="31">
                  <c:v>278</c:v>
                </c:pt>
                <c:pt idx="32">
                  <c:v>462</c:v>
                </c:pt>
                <c:pt idx="33">
                  <c:v>618</c:v>
                </c:pt>
                <c:pt idx="34">
                  <c:v>1158</c:v>
                </c:pt>
                <c:pt idx="35">
                  <c:v>1512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4-41DA-90C8-B2A4E889D15D}"/>
            </c:ext>
          </c:extLst>
        </c:ser>
        <c:ser>
          <c:idx val="1"/>
          <c:order val="1"/>
          <c:tx>
            <c:strRef>
              <c:f>'Data Lag'!$N$1</c:f>
              <c:strCache>
                <c:ptCount val="1"/>
                <c:pt idx="0">
                  <c:v>LAG Hosps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Lag'!$N$2:$N$38</c:f>
              <c:numCache>
                <c:formatCode>General</c:formatCode>
                <c:ptCount val="37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7</c:v>
                </c:pt>
                <c:pt idx="11">
                  <c:v>5</c:v>
                </c:pt>
                <c:pt idx="12">
                  <c:v>2</c:v>
                </c:pt>
                <c:pt idx="13">
                  <c:v>-6</c:v>
                </c:pt>
                <c:pt idx="14">
                  <c:v>0</c:v>
                </c:pt>
                <c:pt idx="15">
                  <c:v>13</c:v>
                </c:pt>
                <c:pt idx="16">
                  <c:v>25</c:v>
                </c:pt>
                <c:pt idx="17">
                  <c:v>17</c:v>
                </c:pt>
                <c:pt idx="18">
                  <c:v>15</c:v>
                </c:pt>
                <c:pt idx="19">
                  <c:v>69</c:v>
                </c:pt>
                <c:pt idx="20">
                  <c:v>76</c:v>
                </c:pt>
                <c:pt idx="21">
                  <c:v>143</c:v>
                </c:pt>
                <c:pt idx="22">
                  <c:v>199</c:v>
                </c:pt>
                <c:pt idx="23">
                  <c:v>294</c:v>
                </c:pt>
                <c:pt idx="24">
                  <c:v>350</c:v>
                </c:pt>
                <c:pt idx="25">
                  <c:v>283</c:v>
                </c:pt>
                <c:pt idx="26">
                  <c:v>326</c:v>
                </c:pt>
                <c:pt idx="27">
                  <c:v>331</c:v>
                </c:pt>
                <c:pt idx="28">
                  <c:v>391</c:v>
                </c:pt>
                <c:pt idx="29">
                  <c:v>357</c:v>
                </c:pt>
                <c:pt idx="30">
                  <c:v>194</c:v>
                </c:pt>
                <c:pt idx="31">
                  <c:v>170</c:v>
                </c:pt>
                <c:pt idx="32">
                  <c:v>143</c:v>
                </c:pt>
                <c:pt idx="33">
                  <c:v>109</c:v>
                </c:pt>
                <c:pt idx="34">
                  <c:v>163</c:v>
                </c:pt>
                <c:pt idx="3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4-41DA-90C8-B2A4E889D15D}"/>
            </c:ext>
          </c:extLst>
        </c:ser>
        <c:ser>
          <c:idx val="2"/>
          <c:order val="2"/>
          <c:tx>
            <c:strRef>
              <c:f>'Data Lag'!$O$1</c:f>
              <c:strCache>
                <c:ptCount val="1"/>
                <c:pt idx="0">
                  <c:v>LAG Deaths 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Lag'!$O$2:$O$38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8</c:v>
                </c:pt>
                <c:pt idx="25">
                  <c:v>8</c:v>
                </c:pt>
                <c:pt idx="26">
                  <c:v>29</c:v>
                </c:pt>
                <c:pt idx="27">
                  <c:v>26</c:v>
                </c:pt>
                <c:pt idx="28">
                  <c:v>34</c:v>
                </c:pt>
                <c:pt idx="29">
                  <c:v>47</c:v>
                </c:pt>
                <c:pt idx="30">
                  <c:v>86</c:v>
                </c:pt>
                <c:pt idx="31">
                  <c:v>100</c:v>
                </c:pt>
                <c:pt idx="32">
                  <c:v>68</c:v>
                </c:pt>
                <c:pt idx="33">
                  <c:v>82</c:v>
                </c:pt>
                <c:pt idx="34">
                  <c:v>106</c:v>
                </c:pt>
                <c:pt idx="35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4-41DA-90C8-B2A4E889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567407"/>
        <c:axId val="1822217695"/>
      </c:lineChart>
      <c:dateAx>
        <c:axId val="19245674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217695"/>
        <c:crosses val="autoZero"/>
        <c:auto val="1"/>
        <c:lblOffset val="100"/>
        <c:baseTimeUnit val="days"/>
      </c:dateAx>
      <c:valAx>
        <c:axId val="18222176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56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 Lag 4/6 - 4/7</a:t>
            </a:r>
          </a:p>
        </c:rich>
      </c:tx>
      <c:layout>
        <c:manualLayout>
          <c:xMode val="edge"/>
          <c:yMode val="edge"/>
          <c:x val="0.392826334208224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'Data Lag'!$L$1</c:f>
              <c:strCache>
                <c:ptCount val="1"/>
                <c:pt idx="0">
                  <c:v>LAG Daily Cases (4/7 - 4/6)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Lag'!$L$2:$L$38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3">
                  <c:v>17</c:v>
                </c:pt>
                <c:pt idx="14">
                  <c:v>62</c:v>
                </c:pt>
                <c:pt idx="15">
                  <c:v>52</c:v>
                </c:pt>
                <c:pt idx="16">
                  <c:v>93</c:v>
                </c:pt>
                <c:pt idx="17">
                  <c:v>108</c:v>
                </c:pt>
                <c:pt idx="18">
                  <c:v>63</c:v>
                </c:pt>
                <c:pt idx="19">
                  <c:v>30</c:v>
                </c:pt>
                <c:pt idx="20">
                  <c:v>13</c:v>
                </c:pt>
                <c:pt idx="21">
                  <c:v>36</c:v>
                </c:pt>
                <c:pt idx="22">
                  <c:v>136</c:v>
                </c:pt>
                <c:pt idx="23">
                  <c:v>80</c:v>
                </c:pt>
                <c:pt idx="24">
                  <c:v>102</c:v>
                </c:pt>
                <c:pt idx="25">
                  <c:v>92</c:v>
                </c:pt>
                <c:pt idx="26">
                  <c:v>144</c:v>
                </c:pt>
                <c:pt idx="27">
                  <c:v>143</c:v>
                </c:pt>
                <c:pt idx="28">
                  <c:v>198</c:v>
                </c:pt>
                <c:pt idx="29">
                  <c:v>119</c:v>
                </c:pt>
                <c:pt idx="30">
                  <c:v>194</c:v>
                </c:pt>
                <c:pt idx="31">
                  <c:v>278</c:v>
                </c:pt>
                <c:pt idx="32">
                  <c:v>462</c:v>
                </c:pt>
                <c:pt idx="33">
                  <c:v>618</c:v>
                </c:pt>
                <c:pt idx="34">
                  <c:v>1158</c:v>
                </c:pt>
                <c:pt idx="35">
                  <c:v>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9-41F0-AA72-BD3317EB140F}"/>
            </c:ext>
          </c:extLst>
        </c:ser>
        <c:ser>
          <c:idx val="1"/>
          <c:order val="1"/>
          <c:tx>
            <c:strRef>
              <c:f>'Data Lag'!$N$1</c:f>
              <c:strCache>
                <c:ptCount val="1"/>
                <c:pt idx="0">
                  <c:v>LAG Hosps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Lag'!$N$2:$N$38</c:f>
              <c:numCache>
                <c:formatCode>General</c:formatCode>
                <c:ptCount val="37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7</c:v>
                </c:pt>
                <c:pt idx="11">
                  <c:v>5</c:v>
                </c:pt>
                <c:pt idx="12">
                  <c:v>2</c:v>
                </c:pt>
                <c:pt idx="13">
                  <c:v>-6</c:v>
                </c:pt>
                <c:pt idx="14">
                  <c:v>0</c:v>
                </c:pt>
                <c:pt idx="15">
                  <c:v>13</c:v>
                </c:pt>
                <c:pt idx="16">
                  <c:v>25</c:v>
                </c:pt>
                <c:pt idx="17">
                  <c:v>17</c:v>
                </c:pt>
                <c:pt idx="18">
                  <c:v>15</c:v>
                </c:pt>
                <c:pt idx="19">
                  <c:v>69</c:v>
                </c:pt>
                <c:pt idx="20">
                  <c:v>76</c:v>
                </c:pt>
                <c:pt idx="21">
                  <c:v>143</c:v>
                </c:pt>
                <c:pt idx="22">
                  <c:v>199</c:v>
                </c:pt>
                <c:pt idx="23">
                  <c:v>294</c:v>
                </c:pt>
                <c:pt idx="24">
                  <c:v>350</c:v>
                </c:pt>
                <c:pt idx="25">
                  <c:v>283</c:v>
                </c:pt>
                <c:pt idx="26">
                  <c:v>326</c:v>
                </c:pt>
                <c:pt idx="27">
                  <c:v>331</c:v>
                </c:pt>
                <c:pt idx="28">
                  <c:v>391</c:v>
                </c:pt>
                <c:pt idx="29">
                  <c:v>357</c:v>
                </c:pt>
                <c:pt idx="30">
                  <c:v>194</c:v>
                </c:pt>
                <c:pt idx="31">
                  <c:v>170</c:v>
                </c:pt>
                <c:pt idx="32">
                  <c:v>143</c:v>
                </c:pt>
                <c:pt idx="33">
                  <c:v>109</c:v>
                </c:pt>
                <c:pt idx="34">
                  <c:v>163</c:v>
                </c:pt>
                <c:pt idx="3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9-41F0-AA72-BD3317EB140F}"/>
            </c:ext>
          </c:extLst>
        </c:ser>
        <c:ser>
          <c:idx val="2"/>
          <c:order val="2"/>
          <c:tx>
            <c:strRef>
              <c:f>'Data Lag'!$O$1</c:f>
              <c:strCache>
                <c:ptCount val="1"/>
                <c:pt idx="0">
                  <c:v>LAG Deaths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Lag'!$O$2:$O$38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8</c:v>
                </c:pt>
                <c:pt idx="25">
                  <c:v>8</c:v>
                </c:pt>
                <c:pt idx="26">
                  <c:v>29</c:v>
                </c:pt>
                <c:pt idx="27">
                  <c:v>26</c:v>
                </c:pt>
                <c:pt idx="28">
                  <c:v>34</c:v>
                </c:pt>
                <c:pt idx="29">
                  <c:v>47</c:v>
                </c:pt>
                <c:pt idx="30">
                  <c:v>86</c:v>
                </c:pt>
                <c:pt idx="31">
                  <c:v>100</c:v>
                </c:pt>
                <c:pt idx="32">
                  <c:v>68</c:v>
                </c:pt>
                <c:pt idx="33">
                  <c:v>82</c:v>
                </c:pt>
                <c:pt idx="34">
                  <c:v>106</c:v>
                </c:pt>
                <c:pt idx="35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69-41F0-AA72-BD3317EB1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704895"/>
        <c:axId val="944982495"/>
      </c:areaChart>
      <c:dateAx>
        <c:axId val="19367048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82495"/>
        <c:crosses val="autoZero"/>
        <c:auto val="1"/>
        <c:lblOffset val="100"/>
        <c:baseTimeUnit val="days"/>
      </c:dateAx>
      <c:valAx>
        <c:axId val="9449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0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2day</a:t>
            </a:r>
            <a:r>
              <a:rPr lang="en-US" baseline="0"/>
              <a:t> Lag (4/6 - 4/8)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Lag'!#REF!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Lag'!$AB$2:$AB$38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E-43EC-9E63-21157BEBAA45}"/>
            </c:ext>
          </c:extLst>
        </c:ser>
        <c:ser>
          <c:idx val="1"/>
          <c:order val="1"/>
          <c:tx>
            <c:strRef>
              <c:f>'Data Lag'!$AC$1</c:f>
              <c:strCache>
                <c:ptCount val="1"/>
                <c:pt idx="0">
                  <c:v>Daily Cases (4/9)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Lag'!$AB$2:$AB$38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Lag'!$AC$2:$AC$38</c:f>
              <c:numCache>
                <c:formatCode>General</c:formatCode>
                <c:ptCount val="37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8</c:v>
                </c:pt>
                <c:pt idx="5">
                  <c:v>14</c:v>
                </c:pt>
                <c:pt idx="6">
                  <c:v>20</c:v>
                </c:pt>
                <c:pt idx="7">
                  <c:v>53</c:v>
                </c:pt>
                <c:pt idx="8">
                  <c:v>75</c:v>
                </c:pt>
                <c:pt idx="9">
                  <c:v>156</c:v>
                </c:pt>
                <c:pt idx="10">
                  <c:v>358</c:v>
                </c:pt>
                <c:pt idx="11">
                  <c:v>621</c:v>
                </c:pt>
                <c:pt idx="12">
                  <c:v>642</c:v>
                </c:pt>
                <c:pt idx="13">
                  <c:v>1027</c:v>
                </c:pt>
                <c:pt idx="14">
                  <c:v>2106</c:v>
                </c:pt>
                <c:pt idx="15">
                  <c:v>2387</c:v>
                </c:pt>
                <c:pt idx="16">
                  <c:v>2893</c:v>
                </c:pt>
                <c:pt idx="17">
                  <c:v>3576</c:v>
                </c:pt>
                <c:pt idx="18">
                  <c:v>3812</c:v>
                </c:pt>
                <c:pt idx="19">
                  <c:v>2280</c:v>
                </c:pt>
                <c:pt idx="20">
                  <c:v>2200</c:v>
                </c:pt>
                <c:pt idx="21">
                  <c:v>3253</c:v>
                </c:pt>
                <c:pt idx="22">
                  <c:v>3929</c:v>
                </c:pt>
                <c:pt idx="23">
                  <c:v>4164</c:v>
                </c:pt>
                <c:pt idx="24">
                  <c:v>4519</c:v>
                </c:pt>
                <c:pt idx="25">
                  <c:v>4583</c:v>
                </c:pt>
                <c:pt idx="26">
                  <c:v>3053</c:v>
                </c:pt>
                <c:pt idx="27">
                  <c:v>3131</c:v>
                </c:pt>
                <c:pt idx="28">
                  <c:v>5546</c:v>
                </c:pt>
                <c:pt idx="29">
                  <c:v>4689</c:v>
                </c:pt>
                <c:pt idx="30">
                  <c:v>4287</c:v>
                </c:pt>
                <c:pt idx="31">
                  <c:v>5168</c:v>
                </c:pt>
                <c:pt idx="32">
                  <c:v>4821</c:v>
                </c:pt>
                <c:pt idx="33">
                  <c:v>3136</c:v>
                </c:pt>
                <c:pt idx="34">
                  <c:v>3037</c:v>
                </c:pt>
                <c:pt idx="35">
                  <c:v>4237</c:v>
                </c:pt>
                <c:pt idx="36">
                  <c:v>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E-43EC-9E63-21157BEBAA45}"/>
            </c:ext>
          </c:extLst>
        </c:ser>
        <c:ser>
          <c:idx val="2"/>
          <c:order val="2"/>
          <c:tx>
            <c:strRef>
              <c:f>'Data Lag'!$AD$1</c:f>
              <c:strCache>
                <c:ptCount val="1"/>
                <c:pt idx="0">
                  <c:v>Hospitalized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Lag'!$AB$2:$AB$38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Lag'!$AD$2:$AD$38</c:f>
              <c:numCache>
                <c:formatCode>General</c:formatCode>
                <c:ptCount val="37"/>
                <c:pt idx="0">
                  <c:v>11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10</c:v>
                </c:pt>
                <c:pt idx="5">
                  <c:v>9</c:v>
                </c:pt>
                <c:pt idx="6">
                  <c:v>14</c:v>
                </c:pt>
                <c:pt idx="7">
                  <c:v>30</c:v>
                </c:pt>
                <c:pt idx="8">
                  <c:v>43</c:v>
                </c:pt>
                <c:pt idx="9">
                  <c:v>65</c:v>
                </c:pt>
                <c:pt idx="10">
                  <c:v>71</c:v>
                </c:pt>
                <c:pt idx="11">
                  <c:v>129</c:v>
                </c:pt>
                <c:pt idx="12">
                  <c:v>153</c:v>
                </c:pt>
                <c:pt idx="13">
                  <c:v>185</c:v>
                </c:pt>
                <c:pt idx="14">
                  <c:v>304</c:v>
                </c:pt>
                <c:pt idx="15">
                  <c:v>342</c:v>
                </c:pt>
                <c:pt idx="16">
                  <c:v>423</c:v>
                </c:pt>
                <c:pt idx="17">
                  <c:v>502</c:v>
                </c:pt>
                <c:pt idx="18">
                  <c:v>570</c:v>
                </c:pt>
                <c:pt idx="19">
                  <c:v>630</c:v>
                </c:pt>
                <c:pt idx="20">
                  <c:v>669</c:v>
                </c:pt>
                <c:pt idx="21">
                  <c:v>941</c:v>
                </c:pt>
                <c:pt idx="22">
                  <c:v>990</c:v>
                </c:pt>
                <c:pt idx="23">
                  <c:v>1159</c:v>
                </c:pt>
                <c:pt idx="24">
                  <c:v>1239</c:v>
                </c:pt>
                <c:pt idx="25">
                  <c:v>1213</c:v>
                </c:pt>
                <c:pt idx="26">
                  <c:v>1104</c:v>
                </c:pt>
                <c:pt idx="27">
                  <c:v>1188</c:v>
                </c:pt>
                <c:pt idx="28">
                  <c:v>1399</c:v>
                </c:pt>
                <c:pt idx="29">
                  <c:v>1230</c:v>
                </c:pt>
                <c:pt idx="30">
                  <c:v>1162</c:v>
                </c:pt>
                <c:pt idx="31">
                  <c:v>1221</c:v>
                </c:pt>
                <c:pt idx="32">
                  <c:v>1214</c:v>
                </c:pt>
                <c:pt idx="33">
                  <c:v>1018</c:v>
                </c:pt>
                <c:pt idx="34">
                  <c:v>947</c:v>
                </c:pt>
                <c:pt idx="35">
                  <c:v>864</c:v>
                </c:pt>
                <c:pt idx="36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E-43EC-9E63-21157BEBA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258143"/>
        <c:axId val="1921536687"/>
      </c:lineChart>
      <c:dateAx>
        <c:axId val="20172581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36687"/>
        <c:crosses val="autoZero"/>
        <c:auto val="1"/>
        <c:lblOffset val="100"/>
        <c:baseTimeUnit val="days"/>
      </c:dateAx>
      <c:valAx>
        <c:axId val="19215366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5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6199227336403421E-2"/>
          <c:y val="0.15897433516565146"/>
          <c:w val="0.92748498659798662"/>
          <c:h val="0.7323386198187490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'Data Lag'!$B$1</c:f>
              <c:strCache>
                <c:ptCount val="1"/>
                <c:pt idx="0">
                  <c:v>Daily Cases (4/6)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Lag'!$A$16:$A$37</c:f>
              <c:numCache>
                <c:formatCode>m/d/yyyy</c:formatCode>
                <c:ptCount val="2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</c:numCache>
            </c:numRef>
          </c:cat>
          <c:val>
            <c:numRef>
              <c:f>'Data Lag'!$B$16:$B$37</c:f>
              <c:numCache>
                <c:formatCode>General</c:formatCode>
                <c:ptCount val="22"/>
                <c:pt idx="0">
                  <c:v>2033</c:v>
                </c:pt>
                <c:pt idx="1">
                  <c:v>2337</c:v>
                </c:pt>
                <c:pt idx="2">
                  <c:v>2799</c:v>
                </c:pt>
                <c:pt idx="3">
                  <c:v>3465</c:v>
                </c:pt>
                <c:pt idx="4">
                  <c:v>3699</c:v>
                </c:pt>
                <c:pt idx="5">
                  <c:v>2179</c:v>
                </c:pt>
                <c:pt idx="6">
                  <c:v>2062</c:v>
                </c:pt>
                <c:pt idx="7">
                  <c:v>3115</c:v>
                </c:pt>
                <c:pt idx="8">
                  <c:v>3534</c:v>
                </c:pt>
                <c:pt idx="9">
                  <c:v>3844</c:v>
                </c:pt>
                <c:pt idx="10">
                  <c:v>3982</c:v>
                </c:pt>
                <c:pt idx="11">
                  <c:v>4046</c:v>
                </c:pt>
                <c:pt idx="12">
                  <c:v>2673</c:v>
                </c:pt>
                <c:pt idx="13">
                  <c:v>2714</c:v>
                </c:pt>
                <c:pt idx="14">
                  <c:v>4374</c:v>
                </c:pt>
                <c:pt idx="15">
                  <c:v>3735</c:v>
                </c:pt>
                <c:pt idx="16">
                  <c:v>3823</c:v>
                </c:pt>
                <c:pt idx="17">
                  <c:v>4461</c:v>
                </c:pt>
                <c:pt idx="18">
                  <c:v>3711</c:v>
                </c:pt>
                <c:pt idx="19">
                  <c:v>2112</c:v>
                </c:pt>
                <c:pt idx="20">
                  <c:v>1054</c:v>
                </c:pt>
                <c:pt idx="2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2-4F0D-AFD3-89FC907AE8E0}"/>
            </c:ext>
          </c:extLst>
        </c:ser>
        <c:ser>
          <c:idx val="1"/>
          <c:order val="1"/>
          <c:tx>
            <c:strRef>
              <c:f>'Data Lag'!$L$1</c:f>
              <c:strCache>
                <c:ptCount val="1"/>
                <c:pt idx="0">
                  <c:v>LAG Daily Cases (4/7 - 4/6)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Lag'!$A$16:$A$37</c:f>
              <c:numCache>
                <c:formatCode>m/d/yyyy</c:formatCode>
                <c:ptCount val="2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</c:numCache>
            </c:numRef>
          </c:cat>
          <c:val>
            <c:numRef>
              <c:f>'Data Lag'!$L$16:$L$38</c:f>
              <c:numCache>
                <c:formatCode>General</c:formatCode>
                <c:ptCount val="23"/>
                <c:pt idx="0">
                  <c:v>62</c:v>
                </c:pt>
                <c:pt idx="1">
                  <c:v>52</c:v>
                </c:pt>
                <c:pt idx="2">
                  <c:v>93</c:v>
                </c:pt>
                <c:pt idx="3">
                  <c:v>108</c:v>
                </c:pt>
                <c:pt idx="4">
                  <c:v>63</c:v>
                </c:pt>
                <c:pt idx="5">
                  <c:v>30</c:v>
                </c:pt>
                <c:pt idx="6">
                  <c:v>13</c:v>
                </c:pt>
                <c:pt idx="7">
                  <c:v>36</c:v>
                </c:pt>
                <c:pt idx="8">
                  <c:v>136</c:v>
                </c:pt>
                <c:pt idx="9">
                  <c:v>80</c:v>
                </c:pt>
                <c:pt idx="10">
                  <c:v>102</c:v>
                </c:pt>
                <c:pt idx="11">
                  <c:v>92</c:v>
                </c:pt>
                <c:pt idx="12">
                  <c:v>144</c:v>
                </c:pt>
                <c:pt idx="13">
                  <c:v>143</c:v>
                </c:pt>
                <c:pt idx="14">
                  <c:v>198</c:v>
                </c:pt>
                <c:pt idx="15">
                  <c:v>119</c:v>
                </c:pt>
                <c:pt idx="16">
                  <c:v>194</c:v>
                </c:pt>
                <c:pt idx="17">
                  <c:v>278</c:v>
                </c:pt>
                <c:pt idx="18">
                  <c:v>462</c:v>
                </c:pt>
                <c:pt idx="19">
                  <c:v>618</c:v>
                </c:pt>
                <c:pt idx="20">
                  <c:v>1158</c:v>
                </c:pt>
                <c:pt idx="21">
                  <c:v>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2-4F0D-AFD3-89FC907AE8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678976"/>
        <c:axId val="84878288"/>
        <c:axId val="0"/>
      </c:bar3DChart>
      <c:dateAx>
        <c:axId val="21678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8288"/>
        <c:crosses val="autoZero"/>
        <c:auto val="1"/>
        <c:lblOffset val="100"/>
        <c:baseTimeUnit val="days"/>
      </c:dateAx>
      <c:valAx>
        <c:axId val="848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777066857834934"/>
          <c:y val="4.6601995978597155E-2"/>
          <c:w val="0.37458392522666889"/>
          <c:h val="9.1317398772715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 Case</a:t>
            </a:r>
            <a:r>
              <a:rPr lang="en-US" baseline="0"/>
              <a:t> Numbers</a:t>
            </a:r>
          </a:p>
          <a:p>
            <a:pPr>
              <a:defRPr/>
            </a:pPr>
            <a:r>
              <a:rPr lang="en-US" baseline="0"/>
              <a:t>4/6, 4/7, 4/8</a:t>
            </a:r>
            <a:endParaRPr lang="en-US"/>
          </a:p>
        </c:rich>
      </c:tx>
      <c:layout>
        <c:manualLayout>
          <c:xMode val="edge"/>
          <c:yMode val="edge"/>
          <c:x val="0.28593744531933507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324375025203859E-2"/>
          <c:y val="0.24262287406130301"/>
          <c:w val="0.87753018372703417"/>
          <c:h val="0.4858869203849519"/>
        </c:manualLayout>
      </c:layout>
      <c:lineChart>
        <c:grouping val="standard"/>
        <c:varyColors val="0"/>
        <c:ser>
          <c:idx val="0"/>
          <c:order val="0"/>
          <c:tx>
            <c:strRef>
              <c:f>'Data Lag'!$B$1</c:f>
              <c:strCache>
                <c:ptCount val="1"/>
                <c:pt idx="0">
                  <c:v>Daily Cases (4/6)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'Data Lag'!$A$31:$A$37</c:f>
              <c:numCache>
                <c:formatCode>m/d/yyyy</c:formatCode>
                <c:ptCount val="7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</c:numCache>
            </c:numRef>
          </c:cat>
          <c:val>
            <c:numRef>
              <c:f>'Data Lag'!$B$31:$B$37</c:f>
              <c:numCache>
                <c:formatCode>General</c:formatCode>
                <c:ptCount val="7"/>
                <c:pt idx="0">
                  <c:v>3735</c:v>
                </c:pt>
                <c:pt idx="1">
                  <c:v>3823</c:v>
                </c:pt>
                <c:pt idx="2">
                  <c:v>4461</c:v>
                </c:pt>
                <c:pt idx="3">
                  <c:v>3711</c:v>
                </c:pt>
                <c:pt idx="4">
                  <c:v>2112</c:v>
                </c:pt>
                <c:pt idx="5">
                  <c:v>1054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D-4628-A3C4-8EBFAD0A49CD}"/>
            </c:ext>
          </c:extLst>
        </c:ser>
        <c:ser>
          <c:idx val="1"/>
          <c:order val="1"/>
          <c:tx>
            <c:strRef>
              <c:f>'Data Lag'!$G$1</c:f>
              <c:strCache>
                <c:ptCount val="1"/>
                <c:pt idx="0">
                  <c:v>Daily Cases (4/7)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'Data Lag'!$A$31:$A$37</c:f>
              <c:numCache>
                <c:formatCode>m/d/yyyy</c:formatCode>
                <c:ptCount val="7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</c:numCache>
            </c:numRef>
          </c:cat>
          <c:val>
            <c:numRef>
              <c:f>'Data Lag'!$G$31:$G$38</c:f>
              <c:numCache>
                <c:formatCode>General</c:formatCode>
                <c:ptCount val="8"/>
                <c:pt idx="0">
                  <c:v>3854</c:v>
                </c:pt>
                <c:pt idx="1">
                  <c:v>4017</c:v>
                </c:pt>
                <c:pt idx="2">
                  <c:v>4739</c:v>
                </c:pt>
                <c:pt idx="3">
                  <c:v>4173</c:v>
                </c:pt>
                <c:pt idx="4">
                  <c:v>2730</c:v>
                </c:pt>
                <c:pt idx="5">
                  <c:v>2212</c:v>
                </c:pt>
                <c:pt idx="6">
                  <c:v>1587</c:v>
                </c:pt>
                <c:pt idx="7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D-4628-A3C4-8EBFAD0A49CD}"/>
            </c:ext>
          </c:extLst>
        </c:ser>
        <c:ser>
          <c:idx val="2"/>
          <c:order val="2"/>
          <c:tx>
            <c:strRef>
              <c:f>'Data Lag'!$R$1</c:f>
              <c:strCache>
                <c:ptCount val="1"/>
                <c:pt idx="0">
                  <c:v>Daily Cases (4/8)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'Data Lag'!$A$31:$A$37</c:f>
              <c:numCache>
                <c:formatCode>m/d/yyyy</c:formatCode>
                <c:ptCount val="7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</c:numCache>
            </c:numRef>
          </c:cat>
          <c:val>
            <c:numRef>
              <c:f>'Data Lag'!$R$31:$R$39</c:f>
              <c:numCache>
                <c:formatCode>General</c:formatCode>
                <c:ptCount val="9"/>
                <c:pt idx="0">
                  <c:v>3986</c:v>
                </c:pt>
                <c:pt idx="1">
                  <c:v>4089</c:v>
                </c:pt>
                <c:pt idx="2">
                  <c:v>5013</c:v>
                </c:pt>
                <c:pt idx="3">
                  <c:v>4464</c:v>
                </c:pt>
                <c:pt idx="4">
                  <c:v>3026</c:v>
                </c:pt>
                <c:pt idx="5">
                  <c:v>2614</c:v>
                </c:pt>
                <c:pt idx="6">
                  <c:v>3086</c:v>
                </c:pt>
                <c:pt idx="7">
                  <c:v>1378</c:v>
                </c:pt>
                <c:pt idx="8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D-4628-A3C4-8EBFAD0A4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66976"/>
        <c:axId val="2063656064"/>
      </c:lineChart>
      <c:dateAx>
        <c:axId val="95266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656064"/>
        <c:crosses val="autoZero"/>
        <c:auto val="1"/>
        <c:lblOffset val="100"/>
        <c:baseTimeUnit val="days"/>
      </c:dateAx>
      <c:valAx>
        <c:axId val="20636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Old Data (1)'!$AW$3</c:f>
              <c:strCache>
                <c:ptCount val="1"/>
                <c:pt idx="0">
                  <c:v>Daily Survival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Old Data (1)'!$A$17:$A$24</c:f>
              <c:numCache>
                <c:formatCode>d\-mmm</c:formatCode>
                <c:ptCount val="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</c:numCache>
            </c:numRef>
          </c:cat>
          <c:val>
            <c:numRef>
              <c:f>' Old Data (1)'!$AW$17:$AW$25</c:f>
              <c:numCache>
                <c:formatCode>0%</c:formatCode>
                <c:ptCount val="9"/>
                <c:pt idx="1">
                  <c:v>0.94379429701664741</c:v>
                </c:pt>
                <c:pt idx="2">
                  <c:v>0.9355403237567449</c:v>
                </c:pt>
                <c:pt idx="3">
                  <c:v>0.9239016736401674</c:v>
                </c:pt>
                <c:pt idx="4">
                  <c:v>0.9128445889009269</c:v>
                </c:pt>
                <c:pt idx="5">
                  <c:v>0.9030895754612136</c:v>
                </c:pt>
                <c:pt idx="6">
                  <c:v>0.89286455092304506</c:v>
                </c:pt>
                <c:pt idx="7">
                  <c:v>0.87847685517807661</c:v>
                </c:pt>
                <c:pt idx="8">
                  <c:v>0.8637340153452685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9-41C7-A9F3-84ED992C6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905568"/>
        <c:axId val="1627719840"/>
      </c:lineChart>
      <c:dateAx>
        <c:axId val="1625905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719840"/>
        <c:crosses val="autoZero"/>
        <c:auto val="1"/>
        <c:lblOffset val="100"/>
        <c:baseTimeUnit val="days"/>
      </c:dateAx>
      <c:valAx>
        <c:axId val="16277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90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LAG Hosps (4/7 - 4/6)</a:t>
            </a:r>
          </a:p>
        </c:rich>
      </c:tx>
      <c:layout>
        <c:manualLayout>
          <c:xMode val="edge"/>
          <c:yMode val="edge"/>
          <c:x val="0.3903471128608924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Lag'!$N$1</c:f>
              <c:strCache>
                <c:ptCount val="1"/>
                <c:pt idx="0">
                  <c:v>LAG Hosps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Lag'!$N$2:$N$38</c:f>
              <c:numCache>
                <c:formatCode>General</c:formatCode>
                <c:ptCount val="37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7</c:v>
                </c:pt>
                <c:pt idx="11">
                  <c:v>5</c:v>
                </c:pt>
                <c:pt idx="12">
                  <c:v>2</c:v>
                </c:pt>
                <c:pt idx="13">
                  <c:v>-6</c:v>
                </c:pt>
                <c:pt idx="14">
                  <c:v>0</c:v>
                </c:pt>
                <c:pt idx="15">
                  <c:v>13</c:v>
                </c:pt>
                <c:pt idx="16">
                  <c:v>25</c:v>
                </c:pt>
                <c:pt idx="17">
                  <c:v>17</c:v>
                </c:pt>
                <c:pt idx="18">
                  <c:v>15</c:v>
                </c:pt>
                <c:pt idx="19">
                  <c:v>69</c:v>
                </c:pt>
                <c:pt idx="20">
                  <c:v>76</c:v>
                </c:pt>
                <c:pt idx="21">
                  <c:v>143</c:v>
                </c:pt>
                <c:pt idx="22">
                  <c:v>199</c:v>
                </c:pt>
                <c:pt idx="23">
                  <c:v>294</c:v>
                </c:pt>
                <c:pt idx="24">
                  <c:v>350</c:v>
                </c:pt>
                <c:pt idx="25">
                  <c:v>283</c:v>
                </c:pt>
                <c:pt idx="26">
                  <c:v>326</c:v>
                </c:pt>
                <c:pt idx="27">
                  <c:v>331</c:v>
                </c:pt>
                <c:pt idx="28">
                  <c:v>391</c:v>
                </c:pt>
                <c:pt idx="29">
                  <c:v>357</c:v>
                </c:pt>
                <c:pt idx="30">
                  <c:v>194</c:v>
                </c:pt>
                <c:pt idx="31">
                  <c:v>170</c:v>
                </c:pt>
                <c:pt idx="32">
                  <c:v>143</c:v>
                </c:pt>
                <c:pt idx="33">
                  <c:v>109</c:v>
                </c:pt>
                <c:pt idx="34">
                  <c:v>163</c:v>
                </c:pt>
                <c:pt idx="3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E-4FFE-9C36-6AFF3275B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664447"/>
        <c:axId val="1357875535"/>
      </c:barChart>
      <c:dateAx>
        <c:axId val="45664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75535"/>
        <c:crosses val="autoZero"/>
        <c:auto val="1"/>
        <c:lblOffset val="100"/>
        <c:baseTimeUnit val="days"/>
      </c:dateAx>
      <c:valAx>
        <c:axId val="13578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Lag'!$O$1</c:f>
              <c:strCache>
                <c:ptCount val="1"/>
                <c:pt idx="0">
                  <c:v>LAG Deaths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'Data Lag'!$K$2:$K$37</c:f>
              <c:numCache>
                <c:formatCode>m/d/yyyy</c:formatCode>
                <c:ptCount val="36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</c:numCache>
            </c:numRef>
          </c:cat>
          <c:val>
            <c:numRef>
              <c:f>'Data Lag'!$O$2:$O$37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8</c:v>
                </c:pt>
                <c:pt idx="25">
                  <c:v>8</c:v>
                </c:pt>
                <c:pt idx="26">
                  <c:v>29</c:v>
                </c:pt>
                <c:pt idx="27">
                  <c:v>26</c:v>
                </c:pt>
                <c:pt idx="28">
                  <c:v>34</c:v>
                </c:pt>
                <c:pt idx="29">
                  <c:v>47</c:v>
                </c:pt>
                <c:pt idx="30">
                  <c:v>86</c:v>
                </c:pt>
                <c:pt idx="31">
                  <c:v>100</c:v>
                </c:pt>
                <c:pt idx="32">
                  <c:v>68</c:v>
                </c:pt>
                <c:pt idx="33">
                  <c:v>82</c:v>
                </c:pt>
                <c:pt idx="34">
                  <c:v>106</c:v>
                </c:pt>
                <c:pt idx="35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D-45BD-94CF-ADF5129C2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696559"/>
        <c:axId val="57273999"/>
      </c:barChart>
      <c:dateAx>
        <c:axId val="516965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3999"/>
        <c:crosses val="autoZero"/>
        <c:auto val="1"/>
        <c:lblOffset val="100"/>
        <c:baseTimeUnit val="days"/>
      </c:dateAx>
      <c:valAx>
        <c:axId val="572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Lag'!$AN$1</c:f>
              <c:strCache>
                <c:ptCount val="1"/>
                <c:pt idx="0">
                  <c:v>Daily Cases (4/10)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Lag'!$AM$2:$AM$40</c:f>
              <c:numCache>
                <c:formatCode>m/d/yyyy</c:formatCode>
                <c:ptCount val="39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</c:numCache>
            </c:numRef>
          </c:cat>
          <c:val>
            <c:numRef>
              <c:f>'Data Lag'!$AN$2:$AN$40</c:f>
              <c:numCache>
                <c:formatCode>General</c:formatCode>
                <c:ptCount val="39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8</c:v>
                </c:pt>
                <c:pt idx="5">
                  <c:v>14</c:v>
                </c:pt>
                <c:pt idx="6">
                  <c:v>20</c:v>
                </c:pt>
                <c:pt idx="7">
                  <c:v>53</c:v>
                </c:pt>
                <c:pt idx="8">
                  <c:v>75</c:v>
                </c:pt>
                <c:pt idx="9">
                  <c:v>156</c:v>
                </c:pt>
                <c:pt idx="10">
                  <c:v>358</c:v>
                </c:pt>
                <c:pt idx="11">
                  <c:v>621</c:v>
                </c:pt>
                <c:pt idx="12">
                  <c:v>642</c:v>
                </c:pt>
                <c:pt idx="13">
                  <c:v>1027</c:v>
                </c:pt>
                <c:pt idx="14">
                  <c:v>2106</c:v>
                </c:pt>
                <c:pt idx="15">
                  <c:v>2388</c:v>
                </c:pt>
                <c:pt idx="16">
                  <c:v>2893</c:v>
                </c:pt>
                <c:pt idx="17">
                  <c:v>3577</c:v>
                </c:pt>
                <c:pt idx="18">
                  <c:v>3818</c:v>
                </c:pt>
                <c:pt idx="19">
                  <c:v>2477</c:v>
                </c:pt>
                <c:pt idx="20">
                  <c:v>2413</c:v>
                </c:pt>
                <c:pt idx="21">
                  <c:v>3287</c:v>
                </c:pt>
                <c:pt idx="22">
                  <c:v>4133</c:v>
                </c:pt>
                <c:pt idx="23">
                  <c:v>4488</c:v>
                </c:pt>
                <c:pt idx="24">
                  <c:v>4627</c:v>
                </c:pt>
                <c:pt idx="25">
                  <c:v>4680</c:v>
                </c:pt>
                <c:pt idx="26">
                  <c:v>3137</c:v>
                </c:pt>
                <c:pt idx="27">
                  <c:v>3184</c:v>
                </c:pt>
                <c:pt idx="28">
                  <c:v>5633</c:v>
                </c:pt>
                <c:pt idx="29">
                  <c:v>4922</c:v>
                </c:pt>
                <c:pt idx="30">
                  <c:v>4684</c:v>
                </c:pt>
                <c:pt idx="31">
                  <c:v>5206</c:v>
                </c:pt>
                <c:pt idx="32">
                  <c:v>4899</c:v>
                </c:pt>
                <c:pt idx="33">
                  <c:v>3230</c:v>
                </c:pt>
                <c:pt idx="34">
                  <c:v>3184</c:v>
                </c:pt>
                <c:pt idx="35">
                  <c:v>5024</c:v>
                </c:pt>
                <c:pt idx="36">
                  <c:v>3876</c:v>
                </c:pt>
                <c:pt idx="37">
                  <c:v>2507</c:v>
                </c:pt>
                <c:pt idx="38">
                  <c:v>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D-4D2B-899D-4457C37CF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96175"/>
        <c:axId val="2126568847"/>
      </c:barChart>
      <c:lineChart>
        <c:grouping val="standard"/>
        <c:varyColors val="0"/>
        <c:ser>
          <c:idx val="1"/>
          <c:order val="1"/>
          <c:tx>
            <c:strRef>
              <c:f>'Data Lag'!$AS$1</c:f>
              <c:strCache>
                <c:ptCount val="1"/>
                <c:pt idx="0">
                  <c:v>LAG Daily Cases (4/10-4/9)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Lag'!$AM$2:$AM$40</c:f>
              <c:numCache>
                <c:formatCode>m/d/yyyy</c:formatCode>
                <c:ptCount val="39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</c:numCache>
            </c:numRef>
          </c:cat>
          <c:val>
            <c:numRef>
              <c:f>'Data Lag'!$AS$2:$AS$40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6</c:v>
                </c:pt>
                <c:pt idx="19">
                  <c:v>197</c:v>
                </c:pt>
                <c:pt idx="20">
                  <c:v>213</c:v>
                </c:pt>
                <c:pt idx="21">
                  <c:v>34</c:v>
                </c:pt>
                <c:pt idx="22">
                  <c:v>204</c:v>
                </c:pt>
                <c:pt idx="23">
                  <c:v>324</c:v>
                </c:pt>
                <c:pt idx="24">
                  <c:v>108</c:v>
                </c:pt>
                <c:pt idx="25">
                  <c:v>97</c:v>
                </c:pt>
                <c:pt idx="26">
                  <c:v>84</c:v>
                </c:pt>
                <c:pt idx="27">
                  <c:v>53</c:v>
                </c:pt>
                <c:pt idx="28">
                  <c:v>87</c:v>
                </c:pt>
                <c:pt idx="29">
                  <c:v>233</c:v>
                </c:pt>
                <c:pt idx="30">
                  <c:v>397</c:v>
                </c:pt>
                <c:pt idx="31">
                  <c:v>38</c:v>
                </c:pt>
                <c:pt idx="32">
                  <c:v>78</c:v>
                </c:pt>
                <c:pt idx="33">
                  <c:v>94</c:v>
                </c:pt>
                <c:pt idx="34">
                  <c:v>147</c:v>
                </c:pt>
                <c:pt idx="35">
                  <c:v>787</c:v>
                </c:pt>
                <c:pt idx="36">
                  <c:v>1197</c:v>
                </c:pt>
                <c:pt idx="37">
                  <c:v>1346</c:v>
                </c:pt>
                <c:pt idx="38">
                  <c:v>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D-4D2B-899D-4457C37CF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004575"/>
        <c:axId val="2126567183"/>
      </c:lineChart>
      <c:dateAx>
        <c:axId val="8889961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68847"/>
        <c:crosses val="autoZero"/>
        <c:auto val="1"/>
        <c:lblOffset val="100"/>
        <c:baseTimeUnit val="days"/>
      </c:dateAx>
      <c:valAx>
        <c:axId val="21265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96175"/>
        <c:crosses val="autoZero"/>
        <c:crossBetween val="between"/>
      </c:valAx>
      <c:valAx>
        <c:axId val="21265671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04575"/>
        <c:crosses val="max"/>
        <c:crossBetween val="between"/>
      </c:valAx>
      <c:dateAx>
        <c:axId val="88900457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12656718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7634259259259263"/>
          <c:w val="0.81096303587051621"/>
          <c:h val="0.4858869203849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Lag'!$L$1</c:f>
              <c:strCache>
                <c:ptCount val="1"/>
                <c:pt idx="0">
                  <c:v>LAG Daily Cases (4/7 - 4/6)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Lag'!$K$2:$K$37</c:f>
              <c:numCache>
                <c:formatCode>m/d/yyyy</c:formatCode>
                <c:ptCount val="36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</c:numCache>
            </c:numRef>
          </c:cat>
          <c:val>
            <c:numRef>
              <c:f>'Data Lag'!$L$2:$L$37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3">
                  <c:v>17</c:v>
                </c:pt>
                <c:pt idx="14">
                  <c:v>62</c:v>
                </c:pt>
                <c:pt idx="15">
                  <c:v>52</c:v>
                </c:pt>
                <c:pt idx="16">
                  <c:v>93</c:v>
                </c:pt>
                <c:pt idx="17">
                  <c:v>108</c:v>
                </c:pt>
                <c:pt idx="18">
                  <c:v>63</c:v>
                </c:pt>
                <c:pt idx="19">
                  <c:v>30</c:v>
                </c:pt>
                <c:pt idx="20">
                  <c:v>13</c:v>
                </c:pt>
                <c:pt idx="21">
                  <c:v>36</c:v>
                </c:pt>
                <c:pt idx="22">
                  <c:v>136</c:v>
                </c:pt>
                <c:pt idx="23">
                  <c:v>80</c:v>
                </c:pt>
                <c:pt idx="24">
                  <c:v>102</c:v>
                </c:pt>
                <c:pt idx="25">
                  <c:v>92</c:v>
                </c:pt>
                <c:pt idx="26">
                  <c:v>144</c:v>
                </c:pt>
                <c:pt idx="27">
                  <c:v>143</c:v>
                </c:pt>
                <c:pt idx="28">
                  <c:v>198</c:v>
                </c:pt>
                <c:pt idx="29">
                  <c:v>119</c:v>
                </c:pt>
                <c:pt idx="30">
                  <c:v>194</c:v>
                </c:pt>
                <c:pt idx="31">
                  <c:v>278</c:v>
                </c:pt>
                <c:pt idx="32">
                  <c:v>462</c:v>
                </c:pt>
                <c:pt idx="33">
                  <c:v>618</c:v>
                </c:pt>
                <c:pt idx="34">
                  <c:v>1158</c:v>
                </c:pt>
                <c:pt idx="35">
                  <c:v>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5-4D56-AF1C-0B803795F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341392"/>
        <c:axId val="1864912000"/>
      </c:barChart>
      <c:lineChart>
        <c:grouping val="standard"/>
        <c:varyColors val="0"/>
        <c:ser>
          <c:idx val="1"/>
          <c:order val="1"/>
          <c:tx>
            <c:strRef>
              <c:f>'Data Lag'!$M$1</c:f>
              <c:strCache>
                <c:ptCount val="1"/>
                <c:pt idx="0">
                  <c:v>Lag Percent of Daily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Lag'!$K$2:$K$37</c:f>
              <c:numCache>
                <c:formatCode>m/d/yyyy</c:formatCode>
                <c:ptCount val="36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</c:numCache>
            </c:numRef>
          </c:cat>
          <c:val>
            <c:numRef>
              <c:f>'Data Lag'!$M$2:$M$37</c:f>
              <c:numCache>
                <c:formatCode>0%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2.7397260273972601E-2</c:v>
                </c:pt>
                <c:pt idx="9">
                  <c:v>0</c:v>
                </c:pt>
                <c:pt idx="10">
                  <c:v>2.7932960893854749E-3</c:v>
                </c:pt>
                <c:pt idx="11">
                  <c:v>4.8622366288492711E-3</c:v>
                </c:pt>
                <c:pt idx="12">
                  <c:v>1.098901098901099E-2</c:v>
                </c:pt>
                <c:pt idx="13">
                  <c:v>1.6569200779727095E-2</c:v>
                </c:pt>
                <c:pt idx="14">
                  <c:v>2.9594272076372316E-2</c:v>
                </c:pt>
                <c:pt idx="15">
                  <c:v>2.1766429468396818E-2</c:v>
                </c:pt>
                <c:pt idx="16">
                  <c:v>3.2157676348547715E-2</c:v>
                </c:pt>
                <c:pt idx="17">
                  <c:v>3.0226700251889168E-2</c:v>
                </c:pt>
                <c:pt idx="18">
                  <c:v>1.6746411483253589E-2</c:v>
                </c:pt>
                <c:pt idx="19">
                  <c:v>1.3580805794477138E-2</c:v>
                </c:pt>
                <c:pt idx="20">
                  <c:v>6.265060240963855E-3</c:v>
                </c:pt>
                <c:pt idx="21">
                  <c:v>1.1424944462075532E-2</c:v>
                </c:pt>
                <c:pt idx="22">
                  <c:v>3.7057220708446865E-2</c:v>
                </c:pt>
                <c:pt idx="23">
                  <c:v>2.0387359836901122E-2</c:v>
                </c:pt>
                <c:pt idx="24">
                  <c:v>2.4975514201762979E-2</c:v>
                </c:pt>
                <c:pt idx="25">
                  <c:v>2.2232962783953602E-2</c:v>
                </c:pt>
                <c:pt idx="26">
                  <c:v>5.1118210862619806E-2</c:v>
                </c:pt>
                <c:pt idx="27">
                  <c:v>5.0052502625131258E-2</c:v>
                </c:pt>
                <c:pt idx="28">
                  <c:v>4.3307086614173228E-2</c:v>
                </c:pt>
                <c:pt idx="29">
                  <c:v>3.0877010897768554E-2</c:v>
                </c:pt>
                <c:pt idx="30">
                  <c:v>4.8294747323873538E-2</c:v>
                </c:pt>
                <c:pt idx="31">
                  <c:v>5.8662165013715975E-2</c:v>
                </c:pt>
                <c:pt idx="32">
                  <c:v>0.11071171818835371</c:v>
                </c:pt>
                <c:pt idx="33">
                  <c:v>0.22637362637362637</c:v>
                </c:pt>
                <c:pt idx="34">
                  <c:v>0.52350813743218805</c:v>
                </c:pt>
                <c:pt idx="35">
                  <c:v>0.95274102079395084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5-4D56-AF1C-0B803795F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212272"/>
        <c:axId val="1864919488"/>
      </c:lineChart>
      <c:dateAx>
        <c:axId val="1747341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12000"/>
        <c:crosses val="autoZero"/>
        <c:auto val="1"/>
        <c:lblOffset val="100"/>
        <c:baseTimeUnit val="days"/>
      </c:dateAx>
      <c:valAx>
        <c:axId val="18649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341392"/>
        <c:crosses val="autoZero"/>
        <c:crossBetween val="between"/>
      </c:valAx>
      <c:valAx>
        <c:axId val="18649194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212272"/>
        <c:crosses val="max"/>
        <c:crossBetween val="between"/>
      </c:valAx>
      <c:dateAx>
        <c:axId val="17542122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64919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Cases and Lag % of Total</a:t>
            </a:r>
          </a:p>
          <a:p>
            <a:pPr>
              <a:defRPr/>
            </a:pPr>
            <a:r>
              <a:rPr lang="en-US" baseline="0"/>
              <a:t>(4/11 - 4/10)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Lag'!$AY$1</c:f>
              <c:strCache>
                <c:ptCount val="1"/>
                <c:pt idx="0">
                  <c:v>Daily Cases (4/11)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Lag'!$AX$2:$AX$41</c:f>
              <c:numCache>
                <c:formatCode>m/d/yyyy</c:formatCode>
                <c:ptCount val="4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</c:numCache>
            </c:numRef>
          </c:cat>
          <c:val>
            <c:numRef>
              <c:f>'Data Lag'!$AY$2:$AY$41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8</c:v>
                </c:pt>
                <c:pt idx="5">
                  <c:v>14</c:v>
                </c:pt>
                <c:pt idx="6">
                  <c:v>20</c:v>
                </c:pt>
                <c:pt idx="7">
                  <c:v>53</c:v>
                </c:pt>
                <c:pt idx="8">
                  <c:v>75</c:v>
                </c:pt>
                <c:pt idx="9">
                  <c:v>156</c:v>
                </c:pt>
                <c:pt idx="10">
                  <c:v>358</c:v>
                </c:pt>
                <c:pt idx="11">
                  <c:v>621</c:v>
                </c:pt>
                <c:pt idx="12">
                  <c:v>642</c:v>
                </c:pt>
                <c:pt idx="13">
                  <c:v>1027</c:v>
                </c:pt>
                <c:pt idx="14">
                  <c:v>2106</c:v>
                </c:pt>
                <c:pt idx="15">
                  <c:v>2388</c:v>
                </c:pt>
                <c:pt idx="16">
                  <c:v>2894</c:v>
                </c:pt>
                <c:pt idx="17">
                  <c:v>3578</c:v>
                </c:pt>
                <c:pt idx="18">
                  <c:v>3818</c:v>
                </c:pt>
                <c:pt idx="19">
                  <c:v>2477</c:v>
                </c:pt>
                <c:pt idx="20">
                  <c:v>2413</c:v>
                </c:pt>
                <c:pt idx="21">
                  <c:v>3287</c:v>
                </c:pt>
                <c:pt idx="22">
                  <c:v>4133</c:v>
                </c:pt>
                <c:pt idx="23">
                  <c:v>4495</c:v>
                </c:pt>
                <c:pt idx="24">
                  <c:v>4637</c:v>
                </c:pt>
                <c:pt idx="25">
                  <c:v>4685</c:v>
                </c:pt>
                <c:pt idx="26">
                  <c:v>3143</c:v>
                </c:pt>
                <c:pt idx="27">
                  <c:v>3184</c:v>
                </c:pt>
                <c:pt idx="28">
                  <c:v>5638</c:v>
                </c:pt>
                <c:pt idx="29">
                  <c:v>4928</c:v>
                </c:pt>
                <c:pt idx="30">
                  <c:v>4708</c:v>
                </c:pt>
                <c:pt idx="31">
                  <c:v>5273</c:v>
                </c:pt>
                <c:pt idx="32">
                  <c:v>4945</c:v>
                </c:pt>
                <c:pt idx="33">
                  <c:v>3287</c:v>
                </c:pt>
                <c:pt idx="34">
                  <c:v>3285</c:v>
                </c:pt>
                <c:pt idx="35">
                  <c:v>5466</c:v>
                </c:pt>
                <c:pt idx="36">
                  <c:v>4279</c:v>
                </c:pt>
                <c:pt idx="37">
                  <c:v>3290</c:v>
                </c:pt>
                <c:pt idx="38">
                  <c:v>2510</c:v>
                </c:pt>
                <c:pt idx="39">
                  <c:v>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A-4C7A-A6AA-333F6F7D4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833584"/>
        <c:axId val="1008232880"/>
      </c:barChart>
      <c:lineChart>
        <c:grouping val="standard"/>
        <c:varyColors val="0"/>
        <c:ser>
          <c:idx val="1"/>
          <c:order val="1"/>
          <c:tx>
            <c:strRef>
              <c:f>'Data Lag'!$BE$1</c:f>
              <c:strCache>
                <c:ptCount val="1"/>
                <c:pt idx="0">
                  <c:v>Lag Percent of Daily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Lag'!$AX$2:$AX$41</c:f>
              <c:numCache>
                <c:formatCode>m/d/yyyy</c:formatCode>
                <c:ptCount val="4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</c:numCache>
            </c:numRef>
          </c:cat>
          <c:val>
            <c:numRef>
              <c:f>'Data Lag'!$BE$2:$BE$41</c:f>
              <c:numCache>
                <c:formatCode>0%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3.455425017277125E-4</c:v>
                </c:pt>
                <c:pt idx="17">
                  <c:v>2.7948574622694243E-4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1.5572858731924359E-3</c:v>
                </c:pt>
                <c:pt idx="24">
                  <c:v>2.1565667457407807E-3</c:v>
                </c:pt>
                <c:pt idx="25">
                  <c:v>1.0672358591248667E-3</c:v>
                </c:pt>
                <c:pt idx="26">
                  <c:v>1.9090041361756285E-3</c:v>
                </c:pt>
                <c:pt idx="27">
                  <c:v>0</c:v>
                </c:pt>
                <c:pt idx="28">
                  <c:v>8.8683930471798505E-4</c:v>
                </c:pt>
                <c:pt idx="29">
                  <c:v>1.2175324675324675E-3</c:v>
                </c:pt>
                <c:pt idx="30">
                  <c:v>5.0977060322854716E-3</c:v>
                </c:pt>
                <c:pt idx="31">
                  <c:v>1.2706239332448322E-2</c:v>
                </c:pt>
                <c:pt idx="32">
                  <c:v>9.3023255813953487E-3</c:v>
                </c:pt>
                <c:pt idx="33">
                  <c:v>1.7341040462427744E-2</c:v>
                </c:pt>
                <c:pt idx="34">
                  <c:v>3.0745814307458142E-2</c:v>
                </c:pt>
                <c:pt idx="35">
                  <c:v>8.0863519941456269E-2</c:v>
                </c:pt>
                <c:pt idx="36">
                  <c:v>9.4180883383968211E-2</c:v>
                </c:pt>
                <c:pt idx="37">
                  <c:v>0.23799392097264438</c:v>
                </c:pt>
                <c:pt idx="38">
                  <c:v>0.61474103585657369</c:v>
                </c:pt>
                <c:pt idx="39">
                  <c:v>0.91324736225087921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A-4C7A-A6AA-333F6F7D4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772224"/>
        <c:axId val="1008231216"/>
      </c:lineChart>
      <c:dateAx>
        <c:axId val="1218833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32880"/>
        <c:crosses val="autoZero"/>
        <c:auto val="1"/>
        <c:lblOffset val="100"/>
        <c:baseTimeUnit val="days"/>
      </c:dateAx>
      <c:valAx>
        <c:axId val="10082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833584"/>
        <c:crosses val="autoZero"/>
        <c:crossBetween val="between"/>
      </c:valAx>
      <c:valAx>
        <c:axId val="100823121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772224"/>
        <c:crosses val="max"/>
        <c:crossBetween val="between"/>
      </c:valAx>
      <c:dateAx>
        <c:axId val="20847722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082312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Lag'!$BJ$1</c:f>
              <c:strCache>
                <c:ptCount val="1"/>
                <c:pt idx="0">
                  <c:v>Daily Cases (4/12)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Lag'!$BI$2:$BI$42</c:f>
              <c:numCache>
                <c:formatCode>m/d/yyyy</c:formatCode>
                <c:ptCount val="41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</c:numCache>
            </c:numRef>
          </c:cat>
          <c:val>
            <c:numRef>
              <c:f>'Data Lag'!$BJ$2:$BJ$42</c:f>
              <c:numCache>
                <c:formatCode>General</c:formatCode>
                <c:ptCount val="41"/>
                <c:pt idx="0" formatCode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8</c:v>
                </c:pt>
                <c:pt idx="5">
                  <c:v>14</c:v>
                </c:pt>
                <c:pt idx="6">
                  <c:v>20</c:v>
                </c:pt>
                <c:pt idx="7">
                  <c:v>53</c:v>
                </c:pt>
                <c:pt idx="8">
                  <c:v>75</c:v>
                </c:pt>
                <c:pt idx="9">
                  <c:v>156</c:v>
                </c:pt>
                <c:pt idx="10">
                  <c:v>358</c:v>
                </c:pt>
                <c:pt idx="11">
                  <c:v>621</c:v>
                </c:pt>
                <c:pt idx="12">
                  <c:v>643</c:v>
                </c:pt>
                <c:pt idx="13">
                  <c:v>1027</c:v>
                </c:pt>
                <c:pt idx="14">
                  <c:v>2106</c:v>
                </c:pt>
                <c:pt idx="15">
                  <c:v>2389</c:v>
                </c:pt>
                <c:pt idx="16">
                  <c:v>2895</c:v>
                </c:pt>
                <c:pt idx="17">
                  <c:v>3578</c:v>
                </c:pt>
                <c:pt idx="18">
                  <c:v>3818</c:v>
                </c:pt>
                <c:pt idx="19">
                  <c:v>2477</c:v>
                </c:pt>
                <c:pt idx="20">
                  <c:v>2414</c:v>
                </c:pt>
                <c:pt idx="21">
                  <c:v>3288</c:v>
                </c:pt>
                <c:pt idx="22">
                  <c:v>4133</c:v>
                </c:pt>
                <c:pt idx="23">
                  <c:v>4494</c:v>
                </c:pt>
                <c:pt idx="24">
                  <c:v>4638</c:v>
                </c:pt>
                <c:pt idx="25">
                  <c:v>4689</c:v>
                </c:pt>
                <c:pt idx="26">
                  <c:v>3148</c:v>
                </c:pt>
                <c:pt idx="27">
                  <c:v>3186</c:v>
                </c:pt>
                <c:pt idx="28">
                  <c:v>5642</c:v>
                </c:pt>
                <c:pt idx="29">
                  <c:v>4931</c:v>
                </c:pt>
                <c:pt idx="30">
                  <c:v>4717</c:v>
                </c:pt>
                <c:pt idx="31">
                  <c:v>5431</c:v>
                </c:pt>
                <c:pt idx="32">
                  <c:v>4982</c:v>
                </c:pt>
                <c:pt idx="33">
                  <c:v>3567</c:v>
                </c:pt>
                <c:pt idx="34">
                  <c:v>3394</c:v>
                </c:pt>
                <c:pt idx="35">
                  <c:v>5872</c:v>
                </c:pt>
                <c:pt idx="36">
                  <c:v>5254</c:v>
                </c:pt>
                <c:pt idx="37">
                  <c:v>4049</c:v>
                </c:pt>
                <c:pt idx="38">
                  <c:v>3099</c:v>
                </c:pt>
                <c:pt idx="39">
                  <c:v>2390</c:v>
                </c:pt>
                <c:pt idx="40">
                  <c:v>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6-4B74-9D0E-C77A5E399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840784"/>
        <c:axId val="678302096"/>
      </c:barChart>
      <c:lineChart>
        <c:grouping val="standard"/>
        <c:varyColors val="0"/>
        <c:ser>
          <c:idx val="1"/>
          <c:order val="1"/>
          <c:tx>
            <c:strRef>
              <c:f>'Data Lag'!$BP$1</c:f>
              <c:strCache>
                <c:ptCount val="1"/>
                <c:pt idx="0">
                  <c:v>Lag Percent of Daily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Lag'!$BI$2:$BI$42</c:f>
              <c:numCache>
                <c:formatCode>m/d/yyyy</c:formatCode>
                <c:ptCount val="41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</c:numCache>
            </c:numRef>
          </c:cat>
          <c:val>
            <c:numRef>
              <c:f>'Data Lag'!$BP$2:$BP$42</c:f>
              <c:numCache>
                <c:formatCode>0%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1.5552099533437014E-3</c:v>
                </c:pt>
                <c:pt idx="13">
                  <c:v>0</c:v>
                </c:pt>
                <c:pt idx="14">
                  <c:v>0</c:v>
                </c:pt>
                <c:pt idx="15">
                  <c:v>4.1858518208455421E-4</c:v>
                </c:pt>
                <c:pt idx="16">
                  <c:v>3.4542314335060447E-4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4.1425020712510354E-4</c:v>
                </c:pt>
                <c:pt idx="21">
                  <c:v>3.0413625304136254E-4</c:v>
                </c:pt>
                <c:pt idx="22">
                  <c:v>0</c:v>
                </c:pt>
                <c:pt idx="23">
                  <c:v>-2.2251891410769915E-4</c:v>
                </c:pt>
                <c:pt idx="24">
                  <c:v>2.1561017680034498E-4</c:v>
                </c:pt>
                <c:pt idx="25">
                  <c:v>8.5306035402004689E-4</c:v>
                </c:pt>
                <c:pt idx="26">
                  <c:v>1.5883100381194409E-3</c:v>
                </c:pt>
                <c:pt idx="27">
                  <c:v>6.2774639045825491E-4</c:v>
                </c:pt>
                <c:pt idx="28">
                  <c:v>7.0896845090393477E-4</c:v>
                </c:pt>
                <c:pt idx="29">
                  <c:v>6.0839586290813217E-4</c:v>
                </c:pt>
                <c:pt idx="30">
                  <c:v>1.9079923680305278E-3</c:v>
                </c:pt>
                <c:pt idx="31">
                  <c:v>2.9092248204750506E-2</c:v>
                </c:pt>
                <c:pt idx="32">
                  <c:v>7.4267362505018066E-3</c:v>
                </c:pt>
                <c:pt idx="33">
                  <c:v>7.8497336697504902E-2</c:v>
                </c:pt>
                <c:pt idx="34">
                  <c:v>3.2115497937536833E-2</c:v>
                </c:pt>
                <c:pt idx="35">
                  <c:v>6.9141689373296997E-2</c:v>
                </c:pt>
                <c:pt idx="36">
                  <c:v>0.18557289684050249</c:v>
                </c:pt>
                <c:pt idx="37">
                  <c:v>0.18745369226969621</c:v>
                </c:pt>
                <c:pt idx="38">
                  <c:v>0.19006131010003227</c:v>
                </c:pt>
                <c:pt idx="39">
                  <c:v>0.64309623430962348</c:v>
                </c:pt>
                <c:pt idx="40">
                  <c:v>0.97300944669365719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6-4B74-9D0E-C77A5E399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702480"/>
        <c:axId val="678303344"/>
      </c:lineChart>
      <c:dateAx>
        <c:axId val="595840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02096"/>
        <c:crosses val="autoZero"/>
        <c:auto val="1"/>
        <c:lblOffset val="100"/>
        <c:baseTimeUnit val="days"/>
      </c:dateAx>
      <c:valAx>
        <c:axId val="6783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40784"/>
        <c:crosses val="autoZero"/>
        <c:crossBetween val="between"/>
      </c:valAx>
      <c:valAx>
        <c:axId val="678303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02480"/>
        <c:crosses val="max"/>
        <c:crossBetween val="between"/>
      </c:valAx>
      <c:dateAx>
        <c:axId val="5987024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78303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Cases 4/15 and Daily</a:t>
            </a:r>
            <a:r>
              <a:rPr lang="en-US" baseline="0"/>
              <a:t> Difference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8300925925925926"/>
          <c:w val="0.87753018372703417"/>
          <c:h val="0.49133712452610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 Lag'!$CG$1</c:f>
              <c:strCache>
                <c:ptCount val="1"/>
                <c:pt idx="0">
                  <c:v>Daily Cases (4/15)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6"/>
              <c:layout>
                <c:manualLayout>
                  <c:x val="-5.0925337632079971E-17"/>
                  <c:y val="-9.259259259259343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78-4674-BCE6-44AC232F75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Lag'!$CF$30:$CF$44</c:f>
              <c:numCache>
                <c:formatCode>m/d/yyyy</c:formatCode>
                <c:ptCount val="15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</c:numCache>
            </c:numRef>
          </c:cat>
          <c:val>
            <c:numRef>
              <c:f>'Data Lag'!$CG$30:$CG$44</c:f>
              <c:numCache>
                <c:formatCode>General</c:formatCode>
                <c:ptCount val="15"/>
                <c:pt idx="0">
                  <c:v>5961</c:v>
                </c:pt>
                <c:pt idx="1">
                  <c:v>5133</c:v>
                </c:pt>
                <c:pt idx="2">
                  <c:v>4885</c:v>
                </c:pt>
                <c:pt idx="3">
                  <c:v>5528</c:v>
                </c:pt>
                <c:pt idx="4">
                  <c:v>5389</c:v>
                </c:pt>
                <c:pt idx="5">
                  <c:v>3657</c:v>
                </c:pt>
                <c:pt idx="6">
                  <c:v>3549</c:v>
                </c:pt>
                <c:pt idx="7">
                  <c:v>6088</c:v>
                </c:pt>
                <c:pt idx="8">
                  <c:v>5654</c:v>
                </c:pt>
                <c:pt idx="9">
                  <c:v>5101</c:v>
                </c:pt>
                <c:pt idx="10">
                  <c:v>4104</c:v>
                </c:pt>
                <c:pt idx="11">
                  <c:v>3743</c:v>
                </c:pt>
                <c:pt idx="12">
                  <c:v>2407</c:v>
                </c:pt>
                <c:pt idx="13">
                  <c:v>1374</c:v>
                </c:pt>
                <c:pt idx="14">
                  <c:v>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8-4674-BCE6-44AC232F7514}"/>
            </c:ext>
          </c:extLst>
        </c:ser>
        <c:ser>
          <c:idx val="1"/>
          <c:order val="1"/>
          <c:tx>
            <c:strRef>
              <c:f>'Data Lag'!$CI$1</c:f>
              <c:strCache>
                <c:ptCount val="1"/>
                <c:pt idx="0">
                  <c:v>LAG Daily Cases (4/15-4/14)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-1.388888888888899E-2"/>
                  <c:y val="4.629629629629544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1C-450E-8DF7-E6CD8FDABA5C}"/>
                </c:ext>
              </c:extLst>
            </c:dLbl>
            <c:dLbl>
              <c:idx val="5"/>
              <c:layout>
                <c:manualLayout>
                  <c:x val="-8.333333333333333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1C-450E-8DF7-E6CD8FDABA5C}"/>
                </c:ext>
              </c:extLst>
            </c:dLbl>
            <c:dLbl>
              <c:idx val="10"/>
              <c:layout>
                <c:manualLayout>
                  <c:x val="-1.1111111111111112E-2"/>
                  <c:y val="-8.487556272013328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1C-450E-8DF7-E6CD8FDABA5C}"/>
                </c:ext>
              </c:extLst>
            </c:dLbl>
            <c:dLbl>
              <c:idx val="13"/>
              <c:layout>
                <c:manualLayout>
                  <c:x val="-1.1111111111111212E-2"/>
                  <c:y val="-8.487556272013328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1C-450E-8DF7-E6CD8FDAB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Lag'!$CF$30:$CF$44</c:f>
              <c:numCache>
                <c:formatCode>m/d/yyyy</c:formatCode>
                <c:ptCount val="15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</c:numCache>
            </c:numRef>
          </c:cat>
          <c:val>
            <c:numRef>
              <c:f>'Data Lag'!$CI$30:$CI$44</c:f>
              <c:numCache>
                <c:formatCode>0</c:formatCode>
                <c:ptCount val="15"/>
                <c:pt idx="0">
                  <c:v>311</c:v>
                </c:pt>
                <c:pt idx="1">
                  <c:v>196</c:v>
                </c:pt>
                <c:pt idx="2">
                  <c:v>162</c:v>
                </c:pt>
                <c:pt idx="3">
                  <c:v>68</c:v>
                </c:pt>
                <c:pt idx="4">
                  <c:v>390</c:v>
                </c:pt>
                <c:pt idx="5">
                  <c:v>42</c:v>
                </c:pt>
                <c:pt idx="6">
                  <c:v>116</c:v>
                </c:pt>
                <c:pt idx="7">
                  <c:v>131</c:v>
                </c:pt>
                <c:pt idx="8">
                  <c:v>230</c:v>
                </c:pt>
                <c:pt idx="9">
                  <c:v>462</c:v>
                </c:pt>
                <c:pt idx="10">
                  <c:v>699</c:v>
                </c:pt>
                <c:pt idx="11">
                  <c:v>1033</c:v>
                </c:pt>
                <c:pt idx="12">
                  <c:v>1015</c:v>
                </c:pt>
                <c:pt idx="13">
                  <c:v>812</c:v>
                </c:pt>
                <c:pt idx="14">
                  <c:v>1770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8-4674-BCE6-44AC232F75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02907104"/>
        <c:axId val="1601379568"/>
      </c:barChart>
      <c:dateAx>
        <c:axId val="1602907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379568"/>
        <c:crosses val="autoZero"/>
        <c:auto val="1"/>
        <c:lblOffset val="100"/>
        <c:baseTimeUnit val="days"/>
      </c:dateAx>
      <c:valAx>
        <c:axId val="16013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90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Cases</a:t>
            </a:r>
            <a:r>
              <a:rPr lang="en-US" baseline="0"/>
              <a:t> and Lag % of Daily</a:t>
            </a:r>
            <a:endParaRPr lang="en-US"/>
          </a:p>
        </c:rich>
      </c:tx>
      <c:layout>
        <c:manualLayout>
          <c:xMode val="edge"/>
          <c:yMode val="edge"/>
          <c:x val="0.272909667541557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Lag'!$CG$1</c:f>
              <c:strCache>
                <c:ptCount val="1"/>
                <c:pt idx="0">
                  <c:v>Daily Cases (4/15)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Lag'!$CF$2:$CF$44</c:f>
              <c:numCache>
                <c:formatCode>m/d/yyyy</c:formatCode>
                <c:ptCount val="43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</c:numCache>
            </c:numRef>
          </c:cat>
          <c:val>
            <c:numRef>
              <c:f>'Data Lag'!$CG$2:$CG$44</c:f>
              <c:numCache>
                <c:formatCode>General</c:formatCode>
                <c:ptCount val="43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8</c:v>
                </c:pt>
                <c:pt idx="5">
                  <c:v>14</c:v>
                </c:pt>
                <c:pt idx="6">
                  <c:v>21</c:v>
                </c:pt>
                <c:pt idx="7">
                  <c:v>54</c:v>
                </c:pt>
                <c:pt idx="8">
                  <c:v>75</c:v>
                </c:pt>
                <c:pt idx="9">
                  <c:v>157</c:v>
                </c:pt>
                <c:pt idx="10">
                  <c:v>358</c:v>
                </c:pt>
                <c:pt idx="11">
                  <c:v>622</c:v>
                </c:pt>
                <c:pt idx="12">
                  <c:v>645</c:v>
                </c:pt>
                <c:pt idx="13">
                  <c:v>1028</c:v>
                </c:pt>
                <c:pt idx="14">
                  <c:v>2106</c:v>
                </c:pt>
                <c:pt idx="15">
                  <c:v>2392</c:v>
                </c:pt>
                <c:pt idx="16">
                  <c:v>2929</c:v>
                </c:pt>
                <c:pt idx="17">
                  <c:v>3653</c:v>
                </c:pt>
                <c:pt idx="18">
                  <c:v>3957</c:v>
                </c:pt>
                <c:pt idx="19">
                  <c:v>2589</c:v>
                </c:pt>
                <c:pt idx="20">
                  <c:v>2542</c:v>
                </c:pt>
                <c:pt idx="21">
                  <c:v>3475</c:v>
                </c:pt>
                <c:pt idx="22">
                  <c:v>4367</c:v>
                </c:pt>
                <c:pt idx="23">
                  <c:v>4704</c:v>
                </c:pt>
                <c:pt idx="24">
                  <c:v>4869</c:v>
                </c:pt>
                <c:pt idx="25">
                  <c:v>4952</c:v>
                </c:pt>
                <c:pt idx="26">
                  <c:v>3348</c:v>
                </c:pt>
                <c:pt idx="27">
                  <c:v>3423</c:v>
                </c:pt>
                <c:pt idx="28">
                  <c:v>5961</c:v>
                </c:pt>
                <c:pt idx="29">
                  <c:v>5133</c:v>
                </c:pt>
                <c:pt idx="30">
                  <c:v>4885</c:v>
                </c:pt>
                <c:pt idx="31">
                  <c:v>5528</c:v>
                </c:pt>
                <c:pt idx="32">
                  <c:v>5389</c:v>
                </c:pt>
                <c:pt idx="33">
                  <c:v>3657</c:v>
                </c:pt>
                <c:pt idx="34">
                  <c:v>3549</c:v>
                </c:pt>
                <c:pt idx="35">
                  <c:v>6088</c:v>
                </c:pt>
                <c:pt idx="36">
                  <c:v>5654</c:v>
                </c:pt>
                <c:pt idx="37">
                  <c:v>5101</c:v>
                </c:pt>
                <c:pt idx="38">
                  <c:v>4104</c:v>
                </c:pt>
                <c:pt idx="39">
                  <c:v>3743</c:v>
                </c:pt>
                <c:pt idx="40">
                  <c:v>2407</c:v>
                </c:pt>
                <c:pt idx="41">
                  <c:v>1374</c:v>
                </c:pt>
                <c:pt idx="42">
                  <c:v>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B-4860-A3D3-00CCF26A8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8181520"/>
        <c:axId val="1690026000"/>
      </c:barChart>
      <c:lineChart>
        <c:grouping val="standard"/>
        <c:varyColors val="0"/>
        <c:ser>
          <c:idx val="1"/>
          <c:order val="1"/>
          <c:tx>
            <c:strRef>
              <c:f>'Data Lag'!$CJ$1</c:f>
              <c:strCache>
                <c:ptCount val="1"/>
                <c:pt idx="0">
                  <c:v>Lag Percent of Daily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Lag'!$CF$2:$CF$44</c:f>
              <c:numCache>
                <c:formatCode>m/d/yyyy</c:formatCode>
                <c:ptCount val="43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</c:numCache>
            </c:numRef>
          </c:cat>
          <c:val>
            <c:numRef>
              <c:f>'Data Lag'!$CJ$2:$CJ$44</c:f>
              <c:numCache>
                <c:formatCode>0%</c:formatCode>
                <c:ptCount val="43"/>
                <c:pt idx="0">
                  <c:v>0</c:v>
                </c:pt>
                <c:pt idx="1">
                  <c:v>-0.33333333333333331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4.7619047619047616E-2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1.6077170418006431E-3</c:v>
                </c:pt>
                <c:pt idx="12">
                  <c:v>3.1007751937984496E-3</c:v>
                </c:pt>
                <c:pt idx="13">
                  <c:v>0</c:v>
                </c:pt>
                <c:pt idx="14">
                  <c:v>0</c:v>
                </c:pt>
                <c:pt idx="15">
                  <c:v>4.1806020066889631E-4</c:v>
                </c:pt>
                <c:pt idx="16">
                  <c:v>1.1608057357459884E-2</c:v>
                </c:pt>
                <c:pt idx="17">
                  <c:v>2.0257322748425951E-2</c:v>
                </c:pt>
                <c:pt idx="18">
                  <c:v>3.4874905231235785E-2</c:v>
                </c:pt>
                <c:pt idx="19">
                  <c:v>4.3259945925067593E-2</c:v>
                </c:pt>
                <c:pt idx="20">
                  <c:v>5.035405192761605E-2</c:v>
                </c:pt>
                <c:pt idx="21">
                  <c:v>5.3812949640287773E-2</c:v>
                </c:pt>
                <c:pt idx="22">
                  <c:v>5.3354705747652852E-2</c:v>
                </c:pt>
                <c:pt idx="23">
                  <c:v>4.4430272108843538E-2</c:v>
                </c:pt>
                <c:pt idx="24">
                  <c:v>4.7443006777572398E-2</c:v>
                </c:pt>
                <c:pt idx="25">
                  <c:v>5.2705977382875607E-2</c:v>
                </c:pt>
                <c:pt idx="26">
                  <c:v>5.6152927120669056E-2</c:v>
                </c:pt>
                <c:pt idx="27">
                  <c:v>6.3394683026584867E-2</c:v>
                </c:pt>
                <c:pt idx="28">
                  <c:v>5.217245428619359E-2</c:v>
                </c:pt>
                <c:pt idx="29">
                  <c:v>3.8184297681667638E-2</c:v>
                </c:pt>
                <c:pt idx="30">
                  <c:v>3.3162743091095188E-2</c:v>
                </c:pt>
                <c:pt idx="31">
                  <c:v>1.2301013024602027E-2</c:v>
                </c:pt>
                <c:pt idx="32">
                  <c:v>7.2369641863054376E-2</c:v>
                </c:pt>
                <c:pt idx="33">
                  <c:v>1.1484823625922888E-2</c:v>
                </c:pt>
                <c:pt idx="34">
                  <c:v>3.2685263454494226E-2</c:v>
                </c:pt>
                <c:pt idx="35">
                  <c:v>2.1517739816031538E-2</c:v>
                </c:pt>
                <c:pt idx="36">
                  <c:v>4.0679165192783868E-2</c:v>
                </c:pt>
                <c:pt idx="37">
                  <c:v>9.057047637718095E-2</c:v>
                </c:pt>
                <c:pt idx="38">
                  <c:v>0.1703216374269006</c:v>
                </c:pt>
                <c:pt idx="39">
                  <c:v>0.27598183275447502</c:v>
                </c:pt>
                <c:pt idx="40">
                  <c:v>0.42168674698795183</c:v>
                </c:pt>
                <c:pt idx="41">
                  <c:v>0.59097525473071322</c:v>
                </c:pt>
                <c:pt idx="42">
                  <c:v>0.96405228758169936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B-4860-A3D3-00CCF26A8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217920"/>
        <c:axId val="1690020592"/>
      </c:lineChart>
      <c:dateAx>
        <c:axId val="1518181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026000"/>
        <c:crosses val="autoZero"/>
        <c:auto val="1"/>
        <c:lblOffset val="100"/>
        <c:baseTimeUnit val="days"/>
      </c:dateAx>
      <c:valAx>
        <c:axId val="16900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81520"/>
        <c:crosses val="autoZero"/>
        <c:crossBetween val="between"/>
      </c:valAx>
      <c:valAx>
        <c:axId val="169002059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217920"/>
        <c:crosses val="max"/>
        <c:crossBetween val="between"/>
      </c:valAx>
      <c:dateAx>
        <c:axId val="15182179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00205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Cases and Lag (4/16 - 4/15)</a:t>
            </a:r>
          </a:p>
        </c:rich>
      </c:tx>
      <c:layout>
        <c:manualLayout>
          <c:xMode val="edge"/>
          <c:yMode val="edge"/>
          <c:x val="0.2706041119860018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Lag'!$CM$1</c:f>
              <c:strCache>
                <c:ptCount val="1"/>
                <c:pt idx="0">
                  <c:v>Daily Cases (4/16)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Lag'!$CL$2:$CL$46</c:f>
              <c:numCache>
                <c:formatCode>m/d/yyyy</c:formatCode>
                <c:ptCount val="4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</c:numCache>
            </c:numRef>
          </c:cat>
          <c:val>
            <c:numRef>
              <c:f>'Data Lag'!$CM$2:$CM$46</c:f>
              <c:numCache>
                <c:formatCode>General</c:formatCode>
                <c:ptCount val="4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8</c:v>
                </c:pt>
                <c:pt idx="5">
                  <c:v>14</c:v>
                </c:pt>
                <c:pt idx="6">
                  <c:v>21</c:v>
                </c:pt>
                <c:pt idx="7">
                  <c:v>54</c:v>
                </c:pt>
                <c:pt idx="8">
                  <c:v>75</c:v>
                </c:pt>
                <c:pt idx="9">
                  <c:v>157</c:v>
                </c:pt>
                <c:pt idx="10">
                  <c:v>358</c:v>
                </c:pt>
                <c:pt idx="11">
                  <c:v>622</c:v>
                </c:pt>
                <c:pt idx="12">
                  <c:v>645</c:v>
                </c:pt>
                <c:pt idx="13">
                  <c:v>1029</c:v>
                </c:pt>
                <c:pt idx="14">
                  <c:v>2106</c:v>
                </c:pt>
                <c:pt idx="15">
                  <c:v>2392</c:v>
                </c:pt>
                <c:pt idx="16">
                  <c:v>2928</c:v>
                </c:pt>
                <c:pt idx="17">
                  <c:v>3653</c:v>
                </c:pt>
                <c:pt idx="18">
                  <c:v>3958</c:v>
                </c:pt>
                <c:pt idx="19">
                  <c:v>2591</c:v>
                </c:pt>
                <c:pt idx="20">
                  <c:v>2542</c:v>
                </c:pt>
                <c:pt idx="21">
                  <c:v>3477</c:v>
                </c:pt>
                <c:pt idx="22">
                  <c:v>4365</c:v>
                </c:pt>
                <c:pt idx="23">
                  <c:v>4705</c:v>
                </c:pt>
                <c:pt idx="24">
                  <c:v>4872</c:v>
                </c:pt>
                <c:pt idx="25">
                  <c:v>4953</c:v>
                </c:pt>
                <c:pt idx="26">
                  <c:v>3350</c:v>
                </c:pt>
                <c:pt idx="27">
                  <c:v>3424</c:v>
                </c:pt>
                <c:pt idx="28">
                  <c:v>5973</c:v>
                </c:pt>
                <c:pt idx="29">
                  <c:v>5136</c:v>
                </c:pt>
                <c:pt idx="30">
                  <c:v>4888</c:v>
                </c:pt>
                <c:pt idx="31">
                  <c:v>5533</c:v>
                </c:pt>
                <c:pt idx="32">
                  <c:v>5396</c:v>
                </c:pt>
                <c:pt idx="33">
                  <c:v>3666</c:v>
                </c:pt>
                <c:pt idx="34">
                  <c:v>3566</c:v>
                </c:pt>
                <c:pt idx="35">
                  <c:v>6118</c:v>
                </c:pt>
                <c:pt idx="36">
                  <c:v>5706</c:v>
                </c:pt>
                <c:pt idx="37">
                  <c:v>5229</c:v>
                </c:pt>
                <c:pt idx="38">
                  <c:v>4647</c:v>
                </c:pt>
                <c:pt idx="39">
                  <c:v>3979</c:v>
                </c:pt>
                <c:pt idx="40">
                  <c:v>3113</c:v>
                </c:pt>
                <c:pt idx="41">
                  <c:v>2034</c:v>
                </c:pt>
                <c:pt idx="42">
                  <c:v>2214</c:v>
                </c:pt>
                <c:pt idx="43">
                  <c:v>1851</c:v>
                </c:pt>
                <c:pt idx="44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E-4EB3-8698-8E1FC3A0B947}"/>
            </c:ext>
          </c:extLst>
        </c:ser>
        <c:ser>
          <c:idx val="1"/>
          <c:order val="1"/>
          <c:tx>
            <c:strRef>
              <c:f>'Data Lag'!$CO$1</c:f>
              <c:strCache>
                <c:ptCount val="1"/>
                <c:pt idx="0">
                  <c:v>LAG Daily Cases (4/16-4/15)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'Data Lag'!$CL$2:$CL$46</c:f>
              <c:numCache>
                <c:formatCode>m/d/yyyy</c:formatCode>
                <c:ptCount val="4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</c:numCache>
            </c:numRef>
          </c:cat>
          <c:val>
            <c:numRef>
              <c:f>'Data Lag'!$CO$2:$CO$46</c:f>
              <c:numCache>
                <c:formatCode>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-1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-2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12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7</c:v>
                </c:pt>
                <c:pt idx="33">
                  <c:v>9</c:v>
                </c:pt>
                <c:pt idx="34">
                  <c:v>17</c:v>
                </c:pt>
                <c:pt idx="35">
                  <c:v>30</c:v>
                </c:pt>
                <c:pt idx="36">
                  <c:v>52</c:v>
                </c:pt>
                <c:pt idx="37">
                  <c:v>128</c:v>
                </c:pt>
                <c:pt idx="38">
                  <c:v>543</c:v>
                </c:pt>
                <c:pt idx="39">
                  <c:v>236</c:v>
                </c:pt>
                <c:pt idx="40">
                  <c:v>706</c:v>
                </c:pt>
                <c:pt idx="41">
                  <c:v>660</c:v>
                </c:pt>
                <c:pt idx="42">
                  <c:v>378</c:v>
                </c:pt>
                <c:pt idx="43">
                  <c:v>1035</c:v>
                </c:pt>
                <c:pt idx="44">
                  <c:v>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E-4EB3-8698-8E1FC3A0B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1414607"/>
        <c:axId val="72975695"/>
      </c:barChart>
      <c:dateAx>
        <c:axId val="2414146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5695"/>
        <c:crosses val="autoZero"/>
        <c:auto val="1"/>
        <c:lblOffset val="100"/>
        <c:baseTimeUnit val="days"/>
      </c:dateAx>
      <c:valAx>
        <c:axId val="729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1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Cases and %Lag</a:t>
            </a:r>
            <a:r>
              <a:rPr lang="en-US" baseline="0"/>
              <a:t> (4/16 - 4/15)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Lag'!$CM$1</c:f>
              <c:strCache>
                <c:ptCount val="1"/>
                <c:pt idx="0">
                  <c:v>Daily Cases (4/16)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Lag'!$CL$2:$CL$46</c:f>
              <c:numCache>
                <c:formatCode>m/d/yyyy</c:formatCode>
                <c:ptCount val="4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</c:numCache>
            </c:numRef>
          </c:cat>
          <c:val>
            <c:numRef>
              <c:f>'Data Lag'!$CM$2:$CM$46</c:f>
              <c:numCache>
                <c:formatCode>General</c:formatCode>
                <c:ptCount val="4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8</c:v>
                </c:pt>
                <c:pt idx="5">
                  <c:v>14</c:v>
                </c:pt>
                <c:pt idx="6">
                  <c:v>21</c:v>
                </c:pt>
                <c:pt idx="7">
                  <c:v>54</c:v>
                </c:pt>
                <c:pt idx="8">
                  <c:v>75</c:v>
                </c:pt>
                <c:pt idx="9">
                  <c:v>157</c:v>
                </c:pt>
                <c:pt idx="10">
                  <c:v>358</c:v>
                </c:pt>
                <c:pt idx="11">
                  <c:v>622</c:v>
                </c:pt>
                <c:pt idx="12">
                  <c:v>645</c:v>
                </c:pt>
                <c:pt idx="13">
                  <c:v>1029</c:v>
                </c:pt>
                <c:pt idx="14">
                  <c:v>2106</c:v>
                </c:pt>
                <c:pt idx="15">
                  <c:v>2392</c:v>
                </c:pt>
                <c:pt idx="16">
                  <c:v>2928</c:v>
                </c:pt>
                <c:pt idx="17">
                  <c:v>3653</c:v>
                </c:pt>
                <c:pt idx="18">
                  <c:v>3958</c:v>
                </c:pt>
                <c:pt idx="19">
                  <c:v>2591</c:v>
                </c:pt>
                <c:pt idx="20">
                  <c:v>2542</c:v>
                </c:pt>
                <c:pt idx="21">
                  <c:v>3477</c:v>
                </c:pt>
                <c:pt idx="22">
                  <c:v>4365</c:v>
                </c:pt>
                <c:pt idx="23">
                  <c:v>4705</c:v>
                </c:pt>
                <c:pt idx="24">
                  <c:v>4872</c:v>
                </c:pt>
                <c:pt idx="25">
                  <c:v>4953</c:v>
                </c:pt>
                <c:pt idx="26">
                  <c:v>3350</c:v>
                </c:pt>
                <c:pt idx="27">
                  <c:v>3424</c:v>
                </c:pt>
                <c:pt idx="28">
                  <c:v>5973</c:v>
                </c:pt>
                <c:pt idx="29">
                  <c:v>5136</c:v>
                </c:pt>
                <c:pt idx="30">
                  <c:v>4888</c:v>
                </c:pt>
                <c:pt idx="31">
                  <c:v>5533</c:v>
                </c:pt>
                <c:pt idx="32">
                  <c:v>5396</c:v>
                </c:pt>
                <c:pt idx="33">
                  <c:v>3666</c:v>
                </c:pt>
                <c:pt idx="34">
                  <c:v>3566</c:v>
                </c:pt>
                <c:pt idx="35">
                  <c:v>6118</c:v>
                </c:pt>
                <c:pt idx="36">
                  <c:v>5706</c:v>
                </c:pt>
                <c:pt idx="37">
                  <c:v>5229</c:v>
                </c:pt>
                <c:pt idx="38">
                  <c:v>4647</c:v>
                </c:pt>
                <c:pt idx="39">
                  <c:v>3979</c:v>
                </c:pt>
                <c:pt idx="40">
                  <c:v>3113</c:v>
                </c:pt>
                <c:pt idx="41">
                  <c:v>2034</c:v>
                </c:pt>
                <c:pt idx="42">
                  <c:v>2214</c:v>
                </c:pt>
                <c:pt idx="43">
                  <c:v>1851</c:v>
                </c:pt>
                <c:pt idx="44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7-4ECA-BC50-5EEE04BA8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627167"/>
        <c:axId val="1377144576"/>
      </c:barChart>
      <c:lineChart>
        <c:grouping val="standard"/>
        <c:varyColors val="0"/>
        <c:ser>
          <c:idx val="1"/>
          <c:order val="1"/>
          <c:tx>
            <c:strRef>
              <c:f>'Data Lag'!$CP$1</c:f>
              <c:strCache>
                <c:ptCount val="1"/>
                <c:pt idx="0">
                  <c:v>Lag Percent of Daily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Lag'!$CL$2:$CL$46</c:f>
              <c:numCache>
                <c:formatCode>m/d/yyyy</c:formatCode>
                <c:ptCount val="4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</c:numCache>
            </c:numRef>
          </c:cat>
          <c:val>
            <c:numRef>
              <c:f>'Data Lag'!$CP$2:$CP$46</c:f>
              <c:numCache>
                <c:formatCode>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9.7181729834791054E-4</c:v>
                </c:pt>
                <c:pt idx="14">
                  <c:v>0</c:v>
                </c:pt>
                <c:pt idx="15">
                  <c:v>0</c:v>
                </c:pt>
                <c:pt idx="16">
                  <c:v>-3.4153005464480874E-4</c:v>
                </c:pt>
                <c:pt idx="17">
                  <c:v>0</c:v>
                </c:pt>
                <c:pt idx="18">
                  <c:v>2.5265285497726126E-4</c:v>
                </c:pt>
                <c:pt idx="19">
                  <c:v>7.7190274025472794E-4</c:v>
                </c:pt>
                <c:pt idx="20">
                  <c:v>0</c:v>
                </c:pt>
                <c:pt idx="21">
                  <c:v>5.7520851308599363E-4</c:v>
                </c:pt>
                <c:pt idx="22">
                  <c:v>-4.5819014891179839E-4</c:v>
                </c:pt>
                <c:pt idx="23">
                  <c:v>2.1253985122210415E-4</c:v>
                </c:pt>
                <c:pt idx="24">
                  <c:v>6.1576354679802956E-4</c:v>
                </c:pt>
                <c:pt idx="25">
                  <c:v>2.0189783969311529E-4</c:v>
                </c:pt>
                <c:pt idx="26">
                  <c:v>5.9701492537313433E-4</c:v>
                </c:pt>
                <c:pt idx="27">
                  <c:v>2.9205607476635512E-4</c:v>
                </c:pt>
                <c:pt idx="28">
                  <c:v>2.0090406830738324E-3</c:v>
                </c:pt>
                <c:pt idx="29">
                  <c:v>5.8411214953271024E-4</c:v>
                </c:pt>
                <c:pt idx="30">
                  <c:v>6.1374795417348609E-4</c:v>
                </c:pt>
                <c:pt idx="31">
                  <c:v>9.0366889571660944E-4</c:v>
                </c:pt>
                <c:pt idx="32">
                  <c:v>1.2972572275759822E-3</c:v>
                </c:pt>
                <c:pt idx="33">
                  <c:v>2.4549918166939444E-3</c:v>
                </c:pt>
                <c:pt idx="34">
                  <c:v>4.7672462142456535E-3</c:v>
                </c:pt>
                <c:pt idx="35">
                  <c:v>4.9035632559660015E-3</c:v>
                </c:pt>
                <c:pt idx="36">
                  <c:v>9.1132141605327725E-3</c:v>
                </c:pt>
                <c:pt idx="37">
                  <c:v>2.4478867852361828E-2</c:v>
                </c:pt>
                <c:pt idx="38">
                  <c:v>0.11684958037443512</c:v>
                </c:pt>
                <c:pt idx="39">
                  <c:v>5.9311384770042726E-2</c:v>
                </c:pt>
                <c:pt idx="40">
                  <c:v>0.2267908769675554</c:v>
                </c:pt>
                <c:pt idx="41">
                  <c:v>0.32448377581120946</c:v>
                </c:pt>
                <c:pt idx="42">
                  <c:v>0.17073170731707318</c:v>
                </c:pt>
                <c:pt idx="43">
                  <c:v>0.55915721231766613</c:v>
                </c:pt>
                <c:pt idx="44">
                  <c:v>0.955026455026455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7-4ECA-BC50-5EEE04BA8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93759"/>
        <c:axId val="1377152480"/>
      </c:lineChart>
      <c:dateAx>
        <c:axId val="2396271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144576"/>
        <c:crosses val="autoZero"/>
        <c:auto val="1"/>
        <c:lblOffset val="100"/>
        <c:baseTimeUnit val="days"/>
      </c:dateAx>
      <c:valAx>
        <c:axId val="13771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627167"/>
        <c:crosses val="autoZero"/>
        <c:crossBetween val="between"/>
      </c:valAx>
      <c:valAx>
        <c:axId val="13771524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3759"/>
        <c:crosses val="max"/>
        <c:crossBetween val="between"/>
      </c:valAx>
      <c:dateAx>
        <c:axId val="21409375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771524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Old Data (1)'!$T$3</c:f>
              <c:strCache>
                <c:ptCount val="1"/>
                <c:pt idx="0">
                  <c:v>Death Rate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Old Data (1)'!$A$10:$A$26</c:f>
              <c:numCache>
                <c:formatCode>d\-mmm</c:formatCode>
                <c:ptCount val="17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</c:numCache>
            </c:numRef>
          </c:cat>
          <c:val>
            <c:numRef>
              <c:f>' Old Data (1)'!$T$10:$T$26</c:f>
              <c:numCache>
                <c:formatCode>0%</c:formatCode>
                <c:ptCount val="17"/>
                <c:pt idx="0">
                  <c:v>1</c:v>
                </c:pt>
                <c:pt idx="1">
                  <c:v>0.3888888888888889</c:v>
                </c:pt>
                <c:pt idx="2">
                  <c:v>0.84</c:v>
                </c:pt>
                <c:pt idx="3">
                  <c:v>0.5</c:v>
                </c:pt>
                <c:pt idx="4">
                  <c:v>0.62318840579710144</c:v>
                </c:pt>
                <c:pt idx="5">
                  <c:v>0.29464285714285715</c:v>
                </c:pt>
                <c:pt idx="6">
                  <c:v>0.30344827586206896</c:v>
                </c:pt>
                <c:pt idx="7">
                  <c:v>0.3968253968253968</c:v>
                </c:pt>
                <c:pt idx="8">
                  <c:v>0.29166666666666669</c:v>
                </c:pt>
                <c:pt idx="9">
                  <c:v>0.29618768328445749</c:v>
                </c:pt>
                <c:pt idx="10">
                  <c:v>0.31674208144796379</c:v>
                </c:pt>
                <c:pt idx="11">
                  <c:v>0.24398625429553264</c:v>
                </c:pt>
                <c:pt idx="12">
                  <c:v>0.20441988950276244</c:v>
                </c:pt>
                <c:pt idx="13">
                  <c:v>0.18463302752293578</c:v>
                </c:pt>
                <c:pt idx="14">
                  <c:v>0.14617618586640851</c:v>
                </c:pt>
                <c:pt idx="15">
                  <c:v>0.125</c:v>
                </c:pt>
                <c:pt idx="16">
                  <c:v>4.8798798798798795E-2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5-428F-A3BE-76078026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686512"/>
        <c:axId val="1142769600"/>
      </c:lineChart>
      <c:dateAx>
        <c:axId val="1147686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69600"/>
        <c:crosses val="autoZero"/>
        <c:auto val="1"/>
        <c:lblOffset val="100"/>
        <c:baseTimeUnit val="days"/>
      </c:dateAx>
      <c:valAx>
        <c:axId val="11427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8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7634259259259263"/>
          <c:w val="0.81617147856517935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Lag'!$CY$1:$CY$2</c:f>
              <c:strCache>
                <c:ptCount val="2"/>
                <c:pt idx="0">
                  <c:v>Daily Cases (4/19)</c:v>
                </c:pt>
                <c:pt idx="1">
                  <c:v>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Lag'!$CX$3:$CX$50</c:f>
              <c:numCache>
                <c:formatCode>m/d/yyyy</c:formatCode>
                <c:ptCount val="48"/>
                <c:pt idx="0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</c:numCache>
            </c:numRef>
          </c:cat>
          <c:val>
            <c:numRef>
              <c:f>'Data Lag'!$CY$3:$CY$50</c:f>
              <c:numCache>
                <c:formatCode>General</c:formatCode>
                <c:ptCount val="48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21</c:v>
                </c:pt>
                <c:pt idx="6">
                  <c:v>57</c:v>
                </c:pt>
                <c:pt idx="7">
                  <c:v>70</c:v>
                </c:pt>
                <c:pt idx="8">
                  <c:v>153</c:v>
                </c:pt>
                <c:pt idx="9">
                  <c:v>355</c:v>
                </c:pt>
                <c:pt idx="10">
                  <c:v>616</c:v>
                </c:pt>
                <c:pt idx="11">
                  <c:v>636</c:v>
                </c:pt>
                <c:pt idx="12">
                  <c:v>1023</c:v>
                </c:pt>
                <c:pt idx="13">
                  <c:v>2104</c:v>
                </c:pt>
                <c:pt idx="14">
                  <c:v>2389</c:v>
                </c:pt>
                <c:pt idx="15">
                  <c:v>2934</c:v>
                </c:pt>
                <c:pt idx="16">
                  <c:v>3660</c:v>
                </c:pt>
                <c:pt idx="17">
                  <c:v>3960</c:v>
                </c:pt>
                <c:pt idx="18">
                  <c:v>2594</c:v>
                </c:pt>
                <c:pt idx="19">
                  <c:v>2543</c:v>
                </c:pt>
                <c:pt idx="20">
                  <c:v>3489</c:v>
                </c:pt>
                <c:pt idx="21">
                  <c:v>4373</c:v>
                </c:pt>
                <c:pt idx="22">
                  <c:v>4712</c:v>
                </c:pt>
                <c:pt idx="23">
                  <c:v>4879</c:v>
                </c:pt>
                <c:pt idx="24">
                  <c:v>4970</c:v>
                </c:pt>
                <c:pt idx="25">
                  <c:v>3363</c:v>
                </c:pt>
                <c:pt idx="26">
                  <c:v>3425</c:v>
                </c:pt>
                <c:pt idx="27">
                  <c:v>5987</c:v>
                </c:pt>
                <c:pt idx="28">
                  <c:v>5148</c:v>
                </c:pt>
                <c:pt idx="29">
                  <c:v>4910</c:v>
                </c:pt>
                <c:pt idx="30">
                  <c:v>5542</c:v>
                </c:pt>
                <c:pt idx="31">
                  <c:v>5411</c:v>
                </c:pt>
                <c:pt idx="32">
                  <c:v>3686</c:v>
                </c:pt>
                <c:pt idx="33">
                  <c:v>3574</c:v>
                </c:pt>
                <c:pt idx="34">
                  <c:v>6155</c:v>
                </c:pt>
                <c:pt idx="35">
                  <c:v>5830</c:v>
                </c:pt>
                <c:pt idx="36">
                  <c:v>5341</c:v>
                </c:pt>
                <c:pt idx="37">
                  <c:v>4826</c:v>
                </c:pt>
                <c:pt idx="38">
                  <c:v>4182</c:v>
                </c:pt>
                <c:pt idx="39">
                  <c:v>3467</c:v>
                </c:pt>
                <c:pt idx="40">
                  <c:v>2600</c:v>
                </c:pt>
                <c:pt idx="41">
                  <c:v>2974</c:v>
                </c:pt>
                <c:pt idx="42">
                  <c:v>3586</c:v>
                </c:pt>
                <c:pt idx="43">
                  <c:v>3015</c:v>
                </c:pt>
                <c:pt idx="44">
                  <c:v>2107</c:v>
                </c:pt>
                <c:pt idx="45">
                  <c:v>1389</c:v>
                </c:pt>
                <c:pt idx="46">
                  <c:v>377</c:v>
                </c:pt>
                <c:pt idx="4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3-4C88-A4B5-3CA1EF5EC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985856"/>
        <c:axId val="1284719984"/>
      </c:barChart>
      <c:lineChart>
        <c:grouping val="standard"/>
        <c:varyColors val="0"/>
        <c:ser>
          <c:idx val="1"/>
          <c:order val="1"/>
          <c:tx>
            <c:strRef>
              <c:f>'Data Lag'!$DA$1:$DA$2</c:f>
              <c:strCache>
                <c:ptCount val="2"/>
                <c:pt idx="0">
                  <c:v>LAG Daily Cases (4/19-4/17)</c:v>
                </c:pt>
                <c:pt idx="1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Lag'!$CX$3:$CX$50</c:f>
              <c:numCache>
                <c:formatCode>m/d/yyyy</c:formatCode>
                <c:ptCount val="48"/>
                <c:pt idx="0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</c:numCache>
            </c:numRef>
          </c:cat>
          <c:val>
            <c:numRef>
              <c:f>'Data Lag'!$DA$3:$DA$50</c:f>
              <c:numCache>
                <c:formatCode>0</c:formatCode>
                <c:ptCount val="48"/>
                <c:pt idx="0">
                  <c:v>-2</c:v>
                </c:pt>
                <c:pt idx="1">
                  <c:v>-5</c:v>
                </c:pt>
                <c:pt idx="2">
                  <c:v>1</c:v>
                </c:pt>
                <c:pt idx="3">
                  <c:v>-1</c:v>
                </c:pt>
                <c:pt idx="4">
                  <c:v>-7</c:v>
                </c:pt>
                <c:pt idx="5">
                  <c:v>0</c:v>
                </c:pt>
                <c:pt idx="6">
                  <c:v>3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-6</c:v>
                </c:pt>
                <c:pt idx="11">
                  <c:v>-9</c:v>
                </c:pt>
                <c:pt idx="12">
                  <c:v>-6</c:v>
                </c:pt>
                <c:pt idx="13">
                  <c:v>-3</c:v>
                </c:pt>
                <c:pt idx="14">
                  <c:v>-3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7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13</c:v>
                </c:pt>
                <c:pt idx="26">
                  <c:v>-1</c:v>
                </c:pt>
                <c:pt idx="27">
                  <c:v>8</c:v>
                </c:pt>
                <c:pt idx="28">
                  <c:v>5</c:v>
                </c:pt>
                <c:pt idx="29">
                  <c:v>15</c:v>
                </c:pt>
                <c:pt idx="30">
                  <c:v>2</c:v>
                </c:pt>
                <c:pt idx="31">
                  <c:v>12</c:v>
                </c:pt>
                <c:pt idx="32">
                  <c:v>7</c:v>
                </c:pt>
                <c:pt idx="33">
                  <c:v>7</c:v>
                </c:pt>
                <c:pt idx="34">
                  <c:v>12</c:v>
                </c:pt>
                <c:pt idx="35">
                  <c:v>67</c:v>
                </c:pt>
                <c:pt idx="36">
                  <c:v>51</c:v>
                </c:pt>
                <c:pt idx="37">
                  <c:v>67</c:v>
                </c:pt>
                <c:pt idx="38">
                  <c:v>78</c:v>
                </c:pt>
                <c:pt idx="39">
                  <c:v>182</c:v>
                </c:pt>
                <c:pt idx="40">
                  <c:v>200</c:v>
                </c:pt>
                <c:pt idx="41">
                  <c:v>267</c:v>
                </c:pt>
                <c:pt idx="42">
                  <c:v>799</c:v>
                </c:pt>
                <c:pt idx="43">
                  <c:v>1231</c:v>
                </c:pt>
                <c:pt idx="44">
                  <c:v>1357</c:v>
                </c:pt>
                <c:pt idx="45">
                  <c:v>1351</c:v>
                </c:pt>
                <c:pt idx="46">
                  <c:v>377</c:v>
                </c:pt>
                <c:pt idx="4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C88-A4B5-3CA1EF5EC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148064"/>
        <c:axId val="1284718320"/>
      </c:lineChart>
      <c:dateAx>
        <c:axId val="566985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719984"/>
        <c:crosses val="autoZero"/>
        <c:auto val="1"/>
        <c:lblOffset val="100"/>
        <c:baseTimeUnit val="days"/>
      </c:dateAx>
      <c:valAx>
        <c:axId val="12847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85856"/>
        <c:crosses val="autoZero"/>
        <c:crossBetween val="between"/>
      </c:valAx>
      <c:valAx>
        <c:axId val="128471832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148064"/>
        <c:crosses val="max"/>
        <c:crossBetween val="between"/>
      </c:valAx>
      <c:dateAx>
        <c:axId val="12821480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847183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'Data Lag'!$CY$1:$CY$2</c:f>
              <c:strCache>
                <c:ptCount val="2"/>
                <c:pt idx="0">
                  <c:v>Daily Cases (4/19)</c:v>
                </c:pt>
                <c:pt idx="1">
                  <c:v>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'Data Lag'!$CX$3:$CX$50</c:f>
              <c:numCache>
                <c:formatCode>m/d/yyyy</c:formatCode>
                <c:ptCount val="48"/>
                <c:pt idx="0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</c:numCache>
            </c:numRef>
          </c:cat>
          <c:val>
            <c:numRef>
              <c:f>'Data Lag'!$CY$3:$CY$50</c:f>
              <c:numCache>
                <c:formatCode>General</c:formatCode>
                <c:ptCount val="48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21</c:v>
                </c:pt>
                <c:pt idx="6">
                  <c:v>57</c:v>
                </c:pt>
                <c:pt idx="7">
                  <c:v>70</c:v>
                </c:pt>
                <c:pt idx="8">
                  <c:v>153</c:v>
                </c:pt>
                <c:pt idx="9">
                  <c:v>355</c:v>
                </c:pt>
                <c:pt idx="10">
                  <c:v>616</c:v>
                </c:pt>
                <c:pt idx="11">
                  <c:v>636</c:v>
                </c:pt>
                <c:pt idx="12">
                  <c:v>1023</c:v>
                </c:pt>
                <c:pt idx="13">
                  <c:v>2104</c:v>
                </c:pt>
                <c:pt idx="14">
                  <c:v>2389</c:v>
                </c:pt>
                <c:pt idx="15">
                  <c:v>2934</c:v>
                </c:pt>
                <c:pt idx="16">
                  <c:v>3660</c:v>
                </c:pt>
                <c:pt idx="17">
                  <c:v>3960</c:v>
                </c:pt>
                <c:pt idx="18">
                  <c:v>2594</c:v>
                </c:pt>
                <c:pt idx="19">
                  <c:v>2543</c:v>
                </c:pt>
                <c:pt idx="20">
                  <c:v>3489</c:v>
                </c:pt>
                <c:pt idx="21">
                  <c:v>4373</c:v>
                </c:pt>
                <c:pt idx="22">
                  <c:v>4712</c:v>
                </c:pt>
                <c:pt idx="23">
                  <c:v>4879</c:v>
                </c:pt>
                <c:pt idx="24">
                  <c:v>4970</c:v>
                </c:pt>
                <c:pt idx="25">
                  <c:v>3363</c:v>
                </c:pt>
                <c:pt idx="26">
                  <c:v>3425</c:v>
                </c:pt>
                <c:pt idx="27">
                  <c:v>5987</c:v>
                </c:pt>
                <c:pt idx="28">
                  <c:v>5148</c:v>
                </c:pt>
                <c:pt idx="29">
                  <c:v>4910</c:v>
                </c:pt>
                <c:pt idx="30">
                  <c:v>5542</c:v>
                </c:pt>
                <c:pt idx="31">
                  <c:v>5411</c:v>
                </c:pt>
                <c:pt idx="32">
                  <c:v>3686</c:v>
                </c:pt>
                <c:pt idx="33">
                  <c:v>3574</c:v>
                </c:pt>
                <c:pt idx="34">
                  <c:v>6155</c:v>
                </c:pt>
                <c:pt idx="35">
                  <c:v>5830</c:v>
                </c:pt>
                <c:pt idx="36">
                  <c:v>5341</c:v>
                </c:pt>
                <c:pt idx="37">
                  <c:v>4826</c:v>
                </c:pt>
                <c:pt idx="38">
                  <c:v>4182</c:v>
                </c:pt>
                <c:pt idx="39">
                  <c:v>3467</c:v>
                </c:pt>
                <c:pt idx="40">
                  <c:v>2600</c:v>
                </c:pt>
                <c:pt idx="41">
                  <c:v>2974</c:v>
                </c:pt>
                <c:pt idx="42">
                  <c:v>3586</c:v>
                </c:pt>
                <c:pt idx="43">
                  <c:v>3015</c:v>
                </c:pt>
                <c:pt idx="44">
                  <c:v>2107</c:v>
                </c:pt>
                <c:pt idx="45">
                  <c:v>1389</c:v>
                </c:pt>
                <c:pt idx="46">
                  <c:v>377</c:v>
                </c:pt>
                <c:pt idx="4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4-4782-B837-FD2C26320623}"/>
            </c:ext>
          </c:extLst>
        </c:ser>
        <c:ser>
          <c:idx val="1"/>
          <c:order val="1"/>
          <c:tx>
            <c:strRef>
              <c:f>'Data Lag'!$DA$1:$DA$2</c:f>
              <c:strCache>
                <c:ptCount val="2"/>
                <c:pt idx="0">
                  <c:v>LAG Daily Cases (4/19-4/17)</c:v>
                </c:pt>
                <c:pt idx="1">
                  <c:v>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'Data Lag'!$CX$3:$CX$50</c:f>
              <c:numCache>
                <c:formatCode>m/d/yyyy</c:formatCode>
                <c:ptCount val="48"/>
                <c:pt idx="0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</c:numCache>
            </c:numRef>
          </c:cat>
          <c:val>
            <c:numRef>
              <c:f>'Data Lag'!$DA$3:$DA$50</c:f>
              <c:numCache>
                <c:formatCode>0</c:formatCode>
                <c:ptCount val="48"/>
                <c:pt idx="0">
                  <c:v>-2</c:v>
                </c:pt>
                <c:pt idx="1">
                  <c:v>-5</c:v>
                </c:pt>
                <c:pt idx="2">
                  <c:v>1</c:v>
                </c:pt>
                <c:pt idx="3">
                  <c:v>-1</c:v>
                </c:pt>
                <c:pt idx="4">
                  <c:v>-7</c:v>
                </c:pt>
                <c:pt idx="5">
                  <c:v>0</c:v>
                </c:pt>
                <c:pt idx="6">
                  <c:v>3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-6</c:v>
                </c:pt>
                <c:pt idx="11">
                  <c:v>-9</c:v>
                </c:pt>
                <c:pt idx="12">
                  <c:v>-6</c:v>
                </c:pt>
                <c:pt idx="13">
                  <c:v>-3</c:v>
                </c:pt>
                <c:pt idx="14">
                  <c:v>-3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7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13</c:v>
                </c:pt>
                <c:pt idx="26">
                  <c:v>-1</c:v>
                </c:pt>
                <c:pt idx="27">
                  <c:v>8</c:v>
                </c:pt>
                <c:pt idx="28">
                  <c:v>5</c:v>
                </c:pt>
                <c:pt idx="29">
                  <c:v>15</c:v>
                </c:pt>
                <c:pt idx="30">
                  <c:v>2</c:v>
                </c:pt>
                <c:pt idx="31">
                  <c:v>12</c:v>
                </c:pt>
                <c:pt idx="32">
                  <c:v>7</c:v>
                </c:pt>
                <c:pt idx="33">
                  <c:v>7</c:v>
                </c:pt>
                <c:pt idx="34">
                  <c:v>12</c:v>
                </c:pt>
                <c:pt idx="35">
                  <c:v>67</c:v>
                </c:pt>
                <c:pt idx="36">
                  <c:v>51</c:v>
                </c:pt>
                <c:pt idx="37">
                  <c:v>67</c:v>
                </c:pt>
                <c:pt idx="38">
                  <c:v>78</c:v>
                </c:pt>
                <c:pt idx="39">
                  <c:v>182</c:v>
                </c:pt>
                <c:pt idx="40">
                  <c:v>200</c:v>
                </c:pt>
                <c:pt idx="41">
                  <c:v>267</c:v>
                </c:pt>
                <c:pt idx="42">
                  <c:v>799</c:v>
                </c:pt>
                <c:pt idx="43">
                  <c:v>1231</c:v>
                </c:pt>
                <c:pt idx="44">
                  <c:v>1357</c:v>
                </c:pt>
                <c:pt idx="45">
                  <c:v>1351</c:v>
                </c:pt>
                <c:pt idx="46">
                  <c:v>377</c:v>
                </c:pt>
                <c:pt idx="4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4-4782-B837-FD2C26320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7810128"/>
        <c:axId val="1233108912"/>
        <c:axId val="0"/>
      </c:bar3DChart>
      <c:dateAx>
        <c:axId val="122781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8912"/>
        <c:crosses val="autoZero"/>
        <c:auto val="1"/>
        <c:lblOffset val="100"/>
        <c:baseTimeUnit val="days"/>
      </c:dateAx>
      <c:valAx>
        <c:axId val="12331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1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ER Visits - NYC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6894685039370078"/>
          <c:w val="0.87753018372703417"/>
          <c:h val="0.59179024496937882"/>
        </c:manualLayout>
      </c:layout>
      <c:areaChart>
        <c:grouping val="stacked"/>
        <c:varyColors val="0"/>
        <c:ser>
          <c:idx val="0"/>
          <c:order val="0"/>
          <c:tx>
            <c:strRef>
              <c:f>'ER Visits and Admits'!$H$4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'ER Visits and Admits'!$A$5:$A$71</c:f>
              <c:numCache>
                <c:formatCode>m/d/yyyy</c:formatCode>
                <c:ptCount val="6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</c:numCache>
            </c:numRef>
          </c:cat>
          <c:val>
            <c:numRef>
              <c:f>'ER Visits and Admits'!$H$5:$H$71</c:f>
              <c:numCache>
                <c:formatCode>0</c:formatCode>
                <c:ptCount val="67"/>
                <c:pt idx="0">
                  <c:v>782</c:v>
                </c:pt>
                <c:pt idx="1">
                  <c:v>892.8</c:v>
                </c:pt>
                <c:pt idx="2">
                  <c:v>1003.5999999999999</c:v>
                </c:pt>
                <c:pt idx="3">
                  <c:v>1114.4000000000001</c:v>
                </c:pt>
                <c:pt idx="4">
                  <c:v>1225.2</c:v>
                </c:pt>
                <c:pt idx="5">
                  <c:v>1336</c:v>
                </c:pt>
                <c:pt idx="6">
                  <c:v>1446.8</c:v>
                </c:pt>
                <c:pt idx="7">
                  <c:v>1557.6</c:v>
                </c:pt>
                <c:pt idx="8">
                  <c:v>1668.4</c:v>
                </c:pt>
                <c:pt idx="9">
                  <c:v>1779.1999999999998</c:v>
                </c:pt>
                <c:pt idx="10">
                  <c:v>1890</c:v>
                </c:pt>
                <c:pt idx="11">
                  <c:v>2000.8</c:v>
                </c:pt>
                <c:pt idx="12">
                  <c:v>2111.6</c:v>
                </c:pt>
                <c:pt idx="13">
                  <c:v>2222.4</c:v>
                </c:pt>
                <c:pt idx="14">
                  <c:v>2270.1999999999998</c:v>
                </c:pt>
                <c:pt idx="15">
                  <c:v>2271.6</c:v>
                </c:pt>
                <c:pt idx="16">
                  <c:v>2205</c:v>
                </c:pt>
                <c:pt idx="17">
                  <c:v>2138.4</c:v>
                </c:pt>
                <c:pt idx="18">
                  <c:v>2071.8000000000002</c:v>
                </c:pt>
                <c:pt idx="19">
                  <c:v>2005.1999999999998</c:v>
                </c:pt>
                <c:pt idx="20">
                  <c:v>1980.6</c:v>
                </c:pt>
                <c:pt idx="21">
                  <c:v>2024</c:v>
                </c:pt>
                <c:pt idx="22">
                  <c:v>2067.4</c:v>
                </c:pt>
                <c:pt idx="23">
                  <c:v>2110.8000000000002</c:v>
                </c:pt>
                <c:pt idx="24">
                  <c:v>2154.1999999999998</c:v>
                </c:pt>
                <c:pt idx="25">
                  <c:v>2087.6</c:v>
                </c:pt>
                <c:pt idx="26">
                  <c:v>2021</c:v>
                </c:pt>
                <c:pt idx="27">
                  <c:v>1954.4</c:v>
                </c:pt>
                <c:pt idx="28">
                  <c:v>1887.8000000000002</c:v>
                </c:pt>
                <c:pt idx="29">
                  <c:v>1821.1999999999998</c:v>
                </c:pt>
                <c:pt idx="30">
                  <c:v>1754.6</c:v>
                </c:pt>
                <c:pt idx="31">
                  <c:v>1722.8000000000002</c:v>
                </c:pt>
                <c:pt idx="32">
                  <c:v>1691</c:v>
                </c:pt>
                <c:pt idx="33">
                  <c:v>1659.1999999999998</c:v>
                </c:pt>
                <c:pt idx="34">
                  <c:v>1627.4</c:v>
                </c:pt>
                <c:pt idx="35">
                  <c:v>1595.6</c:v>
                </c:pt>
                <c:pt idx="36">
                  <c:v>1517.4</c:v>
                </c:pt>
                <c:pt idx="37">
                  <c:v>1439.1999999999998</c:v>
                </c:pt>
                <c:pt idx="38">
                  <c:v>1503</c:v>
                </c:pt>
                <c:pt idx="39">
                  <c:v>1337.1999999999998</c:v>
                </c:pt>
                <c:pt idx="40">
                  <c:v>1272</c:v>
                </c:pt>
                <c:pt idx="41">
                  <c:v>1004</c:v>
                </c:pt>
                <c:pt idx="42">
                  <c:v>1052.5999999999999</c:v>
                </c:pt>
                <c:pt idx="43">
                  <c:v>1153.1999999999998</c:v>
                </c:pt>
                <c:pt idx="44">
                  <c:v>943.2</c:v>
                </c:pt>
                <c:pt idx="45">
                  <c:v>923.59999999999991</c:v>
                </c:pt>
                <c:pt idx="46">
                  <c:v>858.4</c:v>
                </c:pt>
                <c:pt idx="47">
                  <c:v>835.2</c:v>
                </c:pt>
                <c:pt idx="48">
                  <c:v>757</c:v>
                </c:pt>
                <c:pt idx="49">
                  <c:v>667.2</c:v>
                </c:pt>
                <c:pt idx="50">
                  <c:v>565.79999999999995</c:v>
                </c:pt>
                <c:pt idx="51">
                  <c:v>497</c:v>
                </c:pt>
                <c:pt idx="52">
                  <c:v>462.20000000000005</c:v>
                </c:pt>
                <c:pt idx="53">
                  <c:v>418</c:v>
                </c:pt>
                <c:pt idx="54">
                  <c:v>406.4</c:v>
                </c:pt>
                <c:pt idx="55">
                  <c:v>373.8</c:v>
                </c:pt>
                <c:pt idx="56">
                  <c:v>362.20000000000005</c:v>
                </c:pt>
                <c:pt idx="57">
                  <c:v>394.8</c:v>
                </c:pt>
                <c:pt idx="58">
                  <c:v>383.20000000000005</c:v>
                </c:pt>
                <c:pt idx="59">
                  <c:v>371.6</c:v>
                </c:pt>
                <c:pt idx="60">
                  <c:v>360</c:v>
                </c:pt>
                <c:pt idx="61">
                  <c:v>360</c:v>
                </c:pt>
                <c:pt idx="62">
                  <c:v>360</c:v>
                </c:pt>
                <c:pt idx="63">
                  <c:v>360</c:v>
                </c:pt>
                <c:pt idx="64">
                  <c:v>360</c:v>
                </c:pt>
                <c:pt idx="65">
                  <c:v>360</c:v>
                </c:pt>
                <c:pt idx="66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6-474D-AF13-43914CA77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333151"/>
        <c:axId val="1283290703"/>
      </c:areaChart>
      <c:dateAx>
        <c:axId val="13463331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90703"/>
        <c:crosses val="autoZero"/>
        <c:auto val="1"/>
        <c:lblOffset val="100"/>
        <c:baseTimeUnit val="days"/>
      </c:dateAx>
      <c:valAx>
        <c:axId val="128329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3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ER Admits - NYC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'ER Visits and Admits'!$P$4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'ER Visits and Admits'!$A$5:$A$70</c:f>
              <c:numCache>
                <c:formatCode>m/d/yyyy</c:formatCode>
                <c:ptCount val="6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</c:numCache>
            </c:numRef>
          </c:cat>
          <c:val>
            <c:numRef>
              <c:f>'ER Visits and Admits'!$P$5:$P$70</c:f>
              <c:numCache>
                <c:formatCode>0</c:formatCode>
                <c:ptCount val="66"/>
                <c:pt idx="0">
                  <c:v>232</c:v>
                </c:pt>
                <c:pt idx="1">
                  <c:v>243.60000000000002</c:v>
                </c:pt>
                <c:pt idx="2">
                  <c:v>255.20000000000002</c:v>
                </c:pt>
                <c:pt idx="3">
                  <c:v>266.8</c:v>
                </c:pt>
                <c:pt idx="4">
                  <c:v>278.40000000000003</c:v>
                </c:pt>
                <c:pt idx="5">
                  <c:v>290</c:v>
                </c:pt>
                <c:pt idx="6">
                  <c:v>301.59999999999997</c:v>
                </c:pt>
                <c:pt idx="7">
                  <c:v>313.2</c:v>
                </c:pt>
                <c:pt idx="8">
                  <c:v>324.79999999999995</c:v>
                </c:pt>
                <c:pt idx="9">
                  <c:v>546.4</c:v>
                </c:pt>
                <c:pt idx="10">
                  <c:v>579</c:v>
                </c:pt>
                <c:pt idx="11">
                  <c:v>611.6</c:v>
                </c:pt>
                <c:pt idx="12">
                  <c:v>644.20000000000005</c:v>
                </c:pt>
                <c:pt idx="13">
                  <c:v>676.8</c:v>
                </c:pt>
                <c:pt idx="14">
                  <c:v>709.40000000000009</c:v>
                </c:pt>
                <c:pt idx="15">
                  <c:v>742</c:v>
                </c:pt>
                <c:pt idx="16">
                  <c:v>774.6</c:v>
                </c:pt>
                <c:pt idx="17">
                  <c:v>807.2</c:v>
                </c:pt>
                <c:pt idx="18">
                  <c:v>839.8</c:v>
                </c:pt>
                <c:pt idx="19">
                  <c:v>872.4</c:v>
                </c:pt>
                <c:pt idx="20">
                  <c:v>863</c:v>
                </c:pt>
                <c:pt idx="21">
                  <c:v>853.59999999999991</c:v>
                </c:pt>
                <c:pt idx="22">
                  <c:v>844.2</c:v>
                </c:pt>
                <c:pt idx="23">
                  <c:v>834.8</c:v>
                </c:pt>
                <c:pt idx="24">
                  <c:v>825.40000000000009</c:v>
                </c:pt>
                <c:pt idx="25">
                  <c:v>816</c:v>
                </c:pt>
                <c:pt idx="26">
                  <c:v>806.6</c:v>
                </c:pt>
                <c:pt idx="27">
                  <c:v>797.19999999999993</c:v>
                </c:pt>
                <c:pt idx="28">
                  <c:v>787.80000000000007</c:v>
                </c:pt>
                <c:pt idx="29">
                  <c:v>778.4</c:v>
                </c:pt>
                <c:pt idx="30">
                  <c:v>811</c:v>
                </c:pt>
                <c:pt idx="31">
                  <c:v>843.6</c:v>
                </c:pt>
                <c:pt idx="32">
                  <c:v>876.19999999999993</c:v>
                </c:pt>
                <c:pt idx="33">
                  <c:v>908.8</c:v>
                </c:pt>
                <c:pt idx="34">
                  <c:v>899.4</c:v>
                </c:pt>
                <c:pt idx="35">
                  <c:v>890</c:v>
                </c:pt>
                <c:pt idx="36">
                  <c:v>880.59999999999991</c:v>
                </c:pt>
                <c:pt idx="37">
                  <c:v>871.19999999999993</c:v>
                </c:pt>
                <c:pt idx="38">
                  <c:v>905.99999999999989</c:v>
                </c:pt>
                <c:pt idx="39">
                  <c:v>732</c:v>
                </c:pt>
                <c:pt idx="40">
                  <c:v>632</c:v>
                </c:pt>
                <c:pt idx="41">
                  <c:v>585.6</c:v>
                </c:pt>
                <c:pt idx="42">
                  <c:v>585.6</c:v>
                </c:pt>
                <c:pt idx="43">
                  <c:v>571.79999999999995</c:v>
                </c:pt>
                <c:pt idx="44">
                  <c:v>616</c:v>
                </c:pt>
                <c:pt idx="45">
                  <c:v>562.40000000000009</c:v>
                </c:pt>
                <c:pt idx="46">
                  <c:v>416</c:v>
                </c:pt>
                <c:pt idx="47">
                  <c:v>360.20000000000005</c:v>
                </c:pt>
                <c:pt idx="48">
                  <c:v>316</c:v>
                </c:pt>
                <c:pt idx="49">
                  <c:v>271.8</c:v>
                </c:pt>
                <c:pt idx="50">
                  <c:v>274</c:v>
                </c:pt>
                <c:pt idx="51">
                  <c:v>285.60000000000002</c:v>
                </c:pt>
                <c:pt idx="52">
                  <c:v>250.8</c:v>
                </c:pt>
                <c:pt idx="53">
                  <c:v>206.60000000000002</c:v>
                </c:pt>
                <c:pt idx="54">
                  <c:v>204.39999999999998</c:v>
                </c:pt>
                <c:pt idx="55">
                  <c:v>160.20000000000002</c:v>
                </c:pt>
                <c:pt idx="56">
                  <c:v>137</c:v>
                </c:pt>
                <c:pt idx="57">
                  <c:v>160.20000000000002</c:v>
                </c:pt>
                <c:pt idx="58">
                  <c:v>148.60000000000002</c:v>
                </c:pt>
                <c:pt idx="59">
                  <c:v>158</c:v>
                </c:pt>
                <c:pt idx="60">
                  <c:v>113.80000000000001</c:v>
                </c:pt>
                <c:pt idx="61">
                  <c:v>102.19999999999999</c:v>
                </c:pt>
                <c:pt idx="62">
                  <c:v>79</c:v>
                </c:pt>
                <c:pt idx="63">
                  <c:v>67.400000000000006</c:v>
                </c:pt>
                <c:pt idx="64">
                  <c:v>67.400000000000006</c:v>
                </c:pt>
                <c:pt idx="65">
                  <c:v>67.400000000000006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149-A3B6-A93F6D453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235887"/>
        <c:axId val="1283289455"/>
      </c:areaChart>
      <c:dateAx>
        <c:axId val="13502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89455"/>
        <c:crosses val="autoZero"/>
        <c:auto val="1"/>
        <c:lblOffset val="100"/>
        <c:baseTimeUnit val="days"/>
      </c:dateAx>
      <c:valAx>
        <c:axId val="128328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3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</a:p>
          <a:p>
            <a:pPr>
              <a:defRPr/>
            </a:pPr>
            <a:r>
              <a:rPr lang="en-US"/>
              <a:t> ER Admits to ER Visits</a:t>
            </a:r>
          </a:p>
        </c:rich>
      </c:tx>
      <c:layout>
        <c:manualLayout>
          <c:xMode val="edge"/>
          <c:yMode val="edge"/>
          <c:x val="0.2479374453193350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567147856517937E-2"/>
          <c:y val="0.16708333333333336"/>
          <c:w val="0.88498840769903764"/>
          <c:h val="0.59179024496937882"/>
        </c:manualLayout>
      </c:layout>
      <c:areaChart>
        <c:grouping val="standard"/>
        <c:varyColors val="0"/>
        <c:ser>
          <c:idx val="0"/>
          <c:order val="0"/>
          <c:tx>
            <c:strRef>
              <c:f>'ER Visits and Admits'!$Q$4</c:f>
              <c:strCache>
                <c:ptCount val="1"/>
                <c:pt idx="0">
                  <c:v>Ratio Admits to Visits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'ER Visits and Admits'!$A$5:$A$70</c:f>
              <c:numCache>
                <c:formatCode>m/d/yyyy</c:formatCode>
                <c:ptCount val="6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</c:numCache>
            </c:numRef>
          </c:cat>
          <c:val>
            <c:numRef>
              <c:f>'ER Visits and Admits'!$Q$5:$Q$70</c:f>
              <c:numCache>
                <c:formatCode>0%</c:formatCode>
                <c:ptCount val="66"/>
                <c:pt idx="0">
                  <c:v>0.29667519181585678</c:v>
                </c:pt>
                <c:pt idx="1">
                  <c:v>0.27284946236559143</c:v>
                </c:pt>
                <c:pt idx="2">
                  <c:v>0.25428457552809891</c:v>
                </c:pt>
                <c:pt idx="3">
                  <c:v>0.23941134242641779</c:v>
                </c:pt>
                <c:pt idx="4">
                  <c:v>0.22722820763956908</c:v>
                </c:pt>
                <c:pt idx="5">
                  <c:v>0.21706586826347304</c:v>
                </c:pt>
                <c:pt idx="6">
                  <c:v>0.2084600497649986</c:v>
                </c:pt>
                <c:pt idx="7">
                  <c:v>0.20107858243451465</c:v>
                </c:pt>
                <c:pt idx="8">
                  <c:v>0.19467753536322221</c:v>
                </c:pt>
                <c:pt idx="9">
                  <c:v>0.30710431654676262</c:v>
                </c:pt>
                <c:pt idx="10">
                  <c:v>0.30634920634920637</c:v>
                </c:pt>
                <c:pt idx="11">
                  <c:v>0.30567772890843664</c:v>
                </c:pt>
                <c:pt idx="12">
                  <c:v>0.30507671907558254</c:v>
                </c:pt>
                <c:pt idx="13">
                  <c:v>0.30453563714902804</c:v>
                </c:pt>
                <c:pt idx="14">
                  <c:v>0.31248348163157436</c:v>
                </c:pt>
                <c:pt idx="15">
                  <c:v>0.32664201443916185</c:v>
                </c:pt>
                <c:pt idx="16">
                  <c:v>0.35129251700680275</c:v>
                </c:pt>
                <c:pt idx="17">
                  <c:v>0.3774784885895997</c:v>
                </c:pt>
                <c:pt idx="18">
                  <c:v>0.40534800656434011</c:v>
                </c:pt>
                <c:pt idx="19">
                  <c:v>0.43506882106523043</c:v>
                </c:pt>
                <c:pt idx="20">
                  <c:v>0.43572654751085532</c:v>
                </c:pt>
                <c:pt idx="21">
                  <c:v>0.42173913043478256</c:v>
                </c:pt>
                <c:pt idx="22">
                  <c:v>0.40833897649221246</c:v>
                </c:pt>
                <c:pt idx="23">
                  <c:v>0.3954898616638241</c:v>
                </c:pt>
                <c:pt idx="24">
                  <c:v>0.38315848110667539</c:v>
                </c:pt>
                <c:pt idx="25">
                  <c:v>0.39087947882736157</c:v>
                </c:pt>
                <c:pt idx="26">
                  <c:v>0.39910935180603663</c:v>
                </c:pt>
                <c:pt idx="27">
                  <c:v>0.40790012279983623</c:v>
                </c:pt>
                <c:pt idx="28">
                  <c:v>0.41731115584277995</c:v>
                </c:pt>
                <c:pt idx="29">
                  <c:v>0.4274104985723699</c:v>
                </c:pt>
                <c:pt idx="30">
                  <c:v>0.46221360993958738</c:v>
                </c:pt>
                <c:pt idx="31">
                  <c:v>0.48966798235430692</c:v>
                </c:pt>
                <c:pt idx="32">
                  <c:v>0.51815493790656408</c:v>
                </c:pt>
                <c:pt idx="33">
                  <c:v>0.54773384763741562</c:v>
                </c:pt>
                <c:pt idx="34">
                  <c:v>0.55266068575642124</c:v>
                </c:pt>
                <c:pt idx="35">
                  <c:v>0.55778390574078718</c:v>
                </c:pt>
                <c:pt idx="36">
                  <c:v>0.58033478318175813</c:v>
                </c:pt>
                <c:pt idx="37">
                  <c:v>0.6053362979433019</c:v>
                </c:pt>
                <c:pt idx="38">
                  <c:v>0.60279441117764465</c:v>
                </c:pt>
                <c:pt idx="39">
                  <c:v>0.54741250373915651</c:v>
                </c:pt>
                <c:pt idx="40">
                  <c:v>0.49685534591194969</c:v>
                </c:pt>
                <c:pt idx="41">
                  <c:v>0.58326693227091631</c:v>
                </c:pt>
                <c:pt idx="42">
                  <c:v>0.55633669010070308</c:v>
                </c:pt>
                <c:pt idx="43">
                  <c:v>0.49583766909469307</c:v>
                </c:pt>
                <c:pt idx="44">
                  <c:v>0.65309584393553854</c:v>
                </c:pt>
                <c:pt idx="45">
                  <c:v>0.60892161108705078</c:v>
                </c:pt>
                <c:pt idx="46">
                  <c:v>0.48462255358807083</c:v>
                </c:pt>
                <c:pt idx="47">
                  <c:v>0.43127394636015332</c:v>
                </c:pt>
                <c:pt idx="48">
                  <c:v>0.41743725231175693</c:v>
                </c:pt>
                <c:pt idx="49">
                  <c:v>0.40737410071942443</c:v>
                </c:pt>
                <c:pt idx="50">
                  <c:v>0.48427006009190532</c:v>
                </c:pt>
                <c:pt idx="51">
                  <c:v>0.57464788732394367</c:v>
                </c:pt>
                <c:pt idx="52">
                  <c:v>0.54262224145391602</c:v>
                </c:pt>
                <c:pt idx="53">
                  <c:v>0.49425837320574167</c:v>
                </c:pt>
                <c:pt idx="54">
                  <c:v>0.50295275590551181</c:v>
                </c:pt>
                <c:pt idx="55">
                  <c:v>0.4285714285714286</c:v>
                </c:pt>
                <c:pt idx="56">
                  <c:v>0.37824406405300937</c:v>
                </c:pt>
                <c:pt idx="57">
                  <c:v>0.40577507598784196</c:v>
                </c:pt>
                <c:pt idx="58">
                  <c:v>0.38778705636743216</c:v>
                </c:pt>
                <c:pt idx="59">
                  <c:v>0.42518837459634012</c:v>
                </c:pt>
                <c:pt idx="60">
                  <c:v>0.31611111111111112</c:v>
                </c:pt>
                <c:pt idx="61">
                  <c:v>0.28388888888888886</c:v>
                </c:pt>
                <c:pt idx="62">
                  <c:v>0.21944444444444444</c:v>
                </c:pt>
                <c:pt idx="63">
                  <c:v>0.18722222222222223</c:v>
                </c:pt>
                <c:pt idx="64">
                  <c:v>0.18722222222222223</c:v>
                </c:pt>
                <c:pt idx="65">
                  <c:v>0.18722222222222223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6-486D-B4EC-E5D8E1A83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86975"/>
        <c:axId val="1283276975"/>
      </c:areaChart>
      <c:dateAx>
        <c:axId val="11695869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76975"/>
        <c:crosses val="autoZero"/>
        <c:auto val="1"/>
        <c:lblOffset val="100"/>
        <c:baseTimeUnit val="days"/>
      </c:dateAx>
      <c:valAx>
        <c:axId val="12832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8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 Admit to Visits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'ER Visits and Admits'!$K$4</c:f>
              <c:strCache>
                <c:ptCount val="1"/>
                <c:pt idx="0">
                  <c:v>Admit to Visits (45-64)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'ER Visits and Admits'!$A$5:$A$70</c:f>
              <c:numCache>
                <c:formatCode>m/d/yyyy</c:formatCode>
                <c:ptCount val="6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</c:numCache>
            </c:numRef>
          </c:cat>
          <c:val>
            <c:numRef>
              <c:f>'ER Visits and Admits'!$K$5:$K$70</c:f>
              <c:numCache>
                <c:formatCode>General</c:formatCode>
                <c:ptCount val="66"/>
                <c:pt idx="9" formatCode="0%">
                  <c:v>0.35714285714285715</c:v>
                </c:pt>
                <c:pt idx="10" formatCode="0%">
                  <c:v>0.36666666666666664</c:v>
                </c:pt>
                <c:pt idx="11" formatCode="0%">
                  <c:v>0.375</c:v>
                </c:pt>
                <c:pt idx="12" formatCode="0%">
                  <c:v>0.38235294117647056</c:v>
                </c:pt>
                <c:pt idx="13" formatCode="0%">
                  <c:v>0.3888888888888889</c:v>
                </c:pt>
                <c:pt idx="14" formatCode="0%">
                  <c:v>0.42857142857142855</c:v>
                </c:pt>
                <c:pt idx="15" formatCode="0%">
                  <c:v>0.47058823529411764</c:v>
                </c:pt>
                <c:pt idx="16" formatCode="0%">
                  <c:v>0.51515151515151514</c:v>
                </c:pt>
                <c:pt idx="17" formatCode="0%">
                  <c:v>0.5625</c:v>
                </c:pt>
                <c:pt idx="18" formatCode="0%">
                  <c:v>0.61290322580645162</c:v>
                </c:pt>
                <c:pt idx="19" formatCode="0%">
                  <c:v>0.66666666666666663</c:v>
                </c:pt>
                <c:pt idx="20" formatCode="0%">
                  <c:v>0.61290322580645162</c:v>
                </c:pt>
                <c:pt idx="21" formatCode="0%">
                  <c:v>0.5625</c:v>
                </c:pt>
                <c:pt idx="22" formatCode="0%">
                  <c:v>0.51515151515151514</c:v>
                </c:pt>
                <c:pt idx="23" formatCode="0%">
                  <c:v>0.47058823529411764</c:v>
                </c:pt>
                <c:pt idx="24" formatCode="0%">
                  <c:v>0.42857142857142855</c:v>
                </c:pt>
                <c:pt idx="25" formatCode="0%">
                  <c:v>0.41176470588235292</c:v>
                </c:pt>
                <c:pt idx="26" formatCode="0%">
                  <c:v>0.39393939393939392</c:v>
                </c:pt>
                <c:pt idx="27" formatCode="0%">
                  <c:v>0.375</c:v>
                </c:pt>
                <c:pt idx="28" formatCode="0%">
                  <c:v>0.35483870967741937</c:v>
                </c:pt>
                <c:pt idx="29" formatCode="0%">
                  <c:v>0.33333333333333331</c:v>
                </c:pt>
                <c:pt idx="30" formatCode="0%">
                  <c:v>0.37931034482758619</c:v>
                </c:pt>
                <c:pt idx="31" formatCode="0%">
                  <c:v>0.42857142857142855</c:v>
                </c:pt>
                <c:pt idx="32" formatCode="0%">
                  <c:v>0.48148148148148145</c:v>
                </c:pt>
                <c:pt idx="33" formatCode="0%">
                  <c:v>0.53846153846153844</c:v>
                </c:pt>
                <c:pt idx="34" formatCode="0%">
                  <c:v>0.52</c:v>
                </c:pt>
                <c:pt idx="35" formatCode="0%">
                  <c:v>0.5</c:v>
                </c:pt>
                <c:pt idx="36" formatCode="0%">
                  <c:v>0.47826086956521741</c:v>
                </c:pt>
                <c:pt idx="37" formatCode="0%">
                  <c:v>0.45454545454545453</c:v>
                </c:pt>
                <c:pt idx="38" formatCode="0%">
                  <c:v>0.4</c:v>
                </c:pt>
                <c:pt idx="39" formatCode="0%">
                  <c:v>0.45454545454545453</c:v>
                </c:pt>
                <c:pt idx="40" formatCode="0%">
                  <c:v>0.4</c:v>
                </c:pt>
                <c:pt idx="41" formatCode="0%">
                  <c:v>0.5</c:v>
                </c:pt>
                <c:pt idx="42" formatCode="0%">
                  <c:v>0.53333333333333333</c:v>
                </c:pt>
                <c:pt idx="43" formatCode="0%">
                  <c:v>0.5625</c:v>
                </c:pt>
                <c:pt idx="44" formatCode="0%">
                  <c:v>0.83333333333333337</c:v>
                </c:pt>
                <c:pt idx="45" formatCode="0%">
                  <c:v>0.8</c:v>
                </c:pt>
                <c:pt idx="46" formatCode="0%">
                  <c:v>0.75</c:v>
                </c:pt>
                <c:pt idx="47" formatCode="0%">
                  <c:v>0.625</c:v>
                </c:pt>
                <c:pt idx="48" formatCode="0%">
                  <c:v>0.5714285714285714</c:v>
                </c:pt>
                <c:pt idx="49" formatCode="0%">
                  <c:v>0.5</c:v>
                </c:pt>
                <c:pt idx="50" formatCode="0%">
                  <c:v>0.4</c:v>
                </c:pt>
                <c:pt idx="51" formatCode="0%">
                  <c:v>0.4</c:v>
                </c:pt>
                <c:pt idx="52" formatCode="0%">
                  <c:v>0.4</c:v>
                </c:pt>
                <c:pt idx="53" formatCode="0%">
                  <c:v>0.25</c:v>
                </c:pt>
                <c:pt idx="54" formatCode="0%">
                  <c:v>0.5</c:v>
                </c:pt>
                <c:pt idx="55" formatCode="0%">
                  <c:v>0.33333333333333331</c:v>
                </c:pt>
                <c:pt idx="56" formatCode="0%">
                  <c:v>0.33333333333333331</c:v>
                </c:pt>
                <c:pt idx="57" formatCode="0%">
                  <c:v>0.25</c:v>
                </c:pt>
                <c:pt idx="58" formatCode="0%">
                  <c:v>0.25</c:v>
                </c:pt>
                <c:pt idx="59" formatCode="0%">
                  <c:v>0.5</c:v>
                </c:pt>
                <c:pt idx="60" formatCode="0%">
                  <c:v>0.25</c:v>
                </c:pt>
                <c:pt idx="61" formatCode="0%">
                  <c:v>0.25</c:v>
                </c:pt>
                <c:pt idx="62" formatCode="0%">
                  <c:v>0.25</c:v>
                </c:pt>
                <c:pt idx="63" formatCode="0%">
                  <c:v>0.25</c:v>
                </c:pt>
                <c:pt idx="64" formatCode="0%">
                  <c:v>0.25</c:v>
                </c:pt>
                <c:pt idx="65" formatCode="0%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D-434B-9529-C3163FD38763}"/>
            </c:ext>
          </c:extLst>
        </c:ser>
        <c:ser>
          <c:idx val="1"/>
          <c:order val="1"/>
          <c:tx>
            <c:strRef>
              <c:f>'ER Visits and Admits'!$N$4</c:f>
              <c:strCache>
                <c:ptCount val="1"/>
                <c:pt idx="0">
                  <c:v>Admit to Visits (65+)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'ER Visits and Admits'!$A$5:$A$70</c:f>
              <c:numCache>
                <c:formatCode>m/d/yyyy</c:formatCode>
                <c:ptCount val="6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</c:numCache>
            </c:numRef>
          </c:cat>
          <c:val>
            <c:numRef>
              <c:f>'ER Visits and Admits'!$N$5:$N$70</c:f>
              <c:numCache>
                <c:formatCode>0%</c:formatCode>
                <c:ptCount val="66"/>
                <c:pt idx="0">
                  <c:v>1</c:v>
                </c:pt>
                <c:pt idx="1">
                  <c:v>0.91304347826086962</c:v>
                </c:pt>
                <c:pt idx="2">
                  <c:v>0.84615384615384626</c:v>
                </c:pt>
                <c:pt idx="3">
                  <c:v>0.79310344827586221</c:v>
                </c:pt>
                <c:pt idx="4">
                  <c:v>0.75</c:v>
                </c:pt>
                <c:pt idx="5">
                  <c:v>0.7142857142857143</c:v>
                </c:pt>
                <c:pt idx="6">
                  <c:v>0.68421052631578938</c:v>
                </c:pt>
                <c:pt idx="7">
                  <c:v>0.65853658536585369</c:v>
                </c:pt>
                <c:pt idx="8">
                  <c:v>0.63636363636363624</c:v>
                </c:pt>
                <c:pt idx="9">
                  <c:v>0.61702127659574468</c:v>
                </c:pt>
                <c:pt idx="10">
                  <c:v>0.59999999999999987</c:v>
                </c:pt>
                <c:pt idx="11">
                  <c:v>0.58490566037735858</c:v>
                </c:pt>
                <c:pt idx="12">
                  <c:v>0.57142857142857162</c:v>
                </c:pt>
                <c:pt idx="13">
                  <c:v>0.55932203389830504</c:v>
                </c:pt>
                <c:pt idx="14">
                  <c:v>0.54838709677419362</c:v>
                </c:pt>
                <c:pt idx="15">
                  <c:v>0.57377049180327866</c:v>
                </c:pt>
                <c:pt idx="16">
                  <c:v>0.60000000000000009</c:v>
                </c:pt>
                <c:pt idx="17">
                  <c:v>0.62711864406779649</c:v>
                </c:pt>
                <c:pt idx="18">
                  <c:v>0.65517241379310354</c:v>
                </c:pt>
                <c:pt idx="19">
                  <c:v>0.68421052631578949</c:v>
                </c:pt>
                <c:pt idx="20">
                  <c:v>0.71428571428571441</c:v>
                </c:pt>
                <c:pt idx="21">
                  <c:v>0.74545454545454537</c:v>
                </c:pt>
                <c:pt idx="22">
                  <c:v>0.7777777777777779</c:v>
                </c:pt>
                <c:pt idx="23">
                  <c:v>0.81132075471698117</c:v>
                </c:pt>
                <c:pt idx="24">
                  <c:v>0.84615384615384626</c:v>
                </c:pt>
                <c:pt idx="25">
                  <c:v>0.88235294117647056</c:v>
                </c:pt>
                <c:pt idx="26">
                  <c:v>0.92</c:v>
                </c:pt>
                <c:pt idx="27">
                  <c:v>0.95918367346938771</c:v>
                </c:pt>
                <c:pt idx="28">
                  <c:v>1</c:v>
                </c:pt>
                <c:pt idx="29">
                  <c:v>1.0425531914893618</c:v>
                </c:pt>
                <c:pt idx="30">
                  <c:v>1.0869565217391304</c:v>
                </c:pt>
                <c:pt idx="31">
                  <c:v>1.0625</c:v>
                </c:pt>
                <c:pt idx="32">
                  <c:v>1.0399999999999998</c:v>
                </c:pt>
                <c:pt idx="33">
                  <c:v>1.0192307692307692</c:v>
                </c:pt>
                <c:pt idx="34">
                  <c:v>1</c:v>
                </c:pt>
                <c:pt idx="35">
                  <c:v>0.98214285714285732</c:v>
                </c:pt>
                <c:pt idx="36">
                  <c:v>1.037037037037037</c:v>
                </c:pt>
                <c:pt idx="37">
                  <c:v>1.0961538461538463</c:v>
                </c:pt>
                <c:pt idx="38">
                  <c:v>1.0909090909090908</c:v>
                </c:pt>
                <c:pt idx="39">
                  <c:v>0.86538461538461553</c:v>
                </c:pt>
                <c:pt idx="40">
                  <c:v>0.8</c:v>
                </c:pt>
                <c:pt idx="41">
                  <c:v>0.9</c:v>
                </c:pt>
                <c:pt idx="42">
                  <c:v>0.78260869565217395</c:v>
                </c:pt>
                <c:pt idx="43">
                  <c:v>0.70212765957446821</c:v>
                </c:pt>
                <c:pt idx="44">
                  <c:v>0.83333333333333326</c:v>
                </c:pt>
                <c:pt idx="45">
                  <c:v>0.82926829268292701</c:v>
                </c:pt>
                <c:pt idx="46">
                  <c:v>0.64102564102564108</c:v>
                </c:pt>
                <c:pt idx="47">
                  <c:v>0.59459459459459463</c:v>
                </c:pt>
                <c:pt idx="48">
                  <c:v>0.5714285714285714</c:v>
                </c:pt>
                <c:pt idx="49">
                  <c:v>0.5625</c:v>
                </c:pt>
                <c:pt idx="50">
                  <c:v>0.71428571428571441</c:v>
                </c:pt>
                <c:pt idx="51">
                  <c:v>0.84000000000000008</c:v>
                </c:pt>
                <c:pt idx="52">
                  <c:v>0.81818181818181812</c:v>
                </c:pt>
                <c:pt idx="53">
                  <c:v>0.8</c:v>
                </c:pt>
                <c:pt idx="54">
                  <c:v>0.73684210526315774</c:v>
                </c:pt>
                <c:pt idx="55">
                  <c:v>0.66666666666666674</c:v>
                </c:pt>
                <c:pt idx="56">
                  <c:v>0.58823529411764697</c:v>
                </c:pt>
                <c:pt idx="57">
                  <c:v>0.66666666666666674</c:v>
                </c:pt>
                <c:pt idx="58">
                  <c:v>0.6470588235294118</c:v>
                </c:pt>
                <c:pt idx="59">
                  <c:v>0.62499999999999989</c:v>
                </c:pt>
                <c:pt idx="60">
                  <c:v>0.53333333333333344</c:v>
                </c:pt>
                <c:pt idx="61">
                  <c:v>0.46666666666666667</c:v>
                </c:pt>
                <c:pt idx="62">
                  <c:v>0.33333333333333337</c:v>
                </c:pt>
                <c:pt idx="63">
                  <c:v>0.26666666666666672</c:v>
                </c:pt>
                <c:pt idx="64">
                  <c:v>0.26666666666666672</c:v>
                </c:pt>
                <c:pt idx="65">
                  <c:v>0.26666666666666672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D-434B-9529-C3163FD38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092703"/>
        <c:axId val="107138495"/>
      </c:areaChart>
      <c:dateAx>
        <c:axId val="1207092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8495"/>
        <c:crosses val="autoZero"/>
        <c:auto val="1"/>
        <c:lblOffset val="100"/>
        <c:baseTimeUnit val="days"/>
      </c:dateAx>
      <c:valAx>
        <c:axId val="1071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92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 Visits and % Admit</a:t>
            </a:r>
          </a:p>
          <a:p>
            <a:pPr>
              <a:defRPr/>
            </a:pPr>
            <a:r>
              <a:rPr lang="en-US"/>
              <a:t>45-64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80427940042135E-2"/>
          <c:y val="0.2900226757369615"/>
          <c:w val="0.86086384449969833"/>
          <c:h val="0.374564965093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'ER Visits and Admits'!$E$4</c:f>
              <c:strCache>
                <c:ptCount val="1"/>
                <c:pt idx="0">
                  <c:v>ER Visits (45-64)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'ER Visits and Admits'!$A$24:$A$71</c:f>
              <c:numCache>
                <c:formatCode>m/d/yyyy</c:formatCode>
                <c:ptCount val="48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  <c:pt idx="34">
                  <c:v>43944</c:v>
                </c:pt>
                <c:pt idx="35">
                  <c:v>43945</c:v>
                </c:pt>
                <c:pt idx="36">
                  <c:v>43946</c:v>
                </c:pt>
                <c:pt idx="37">
                  <c:v>43947</c:v>
                </c:pt>
                <c:pt idx="38">
                  <c:v>43948</c:v>
                </c:pt>
                <c:pt idx="39">
                  <c:v>43949</c:v>
                </c:pt>
                <c:pt idx="40">
                  <c:v>43950</c:v>
                </c:pt>
                <c:pt idx="41">
                  <c:v>43951</c:v>
                </c:pt>
                <c:pt idx="42">
                  <c:v>43952</c:v>
                </c:pt>
                <c:pt idx="43">
                  <c:v>43953</c:v>
                </c:pt>
                <c:pt idx="44">
                  <c:v>43954</c:v>
                </c:pt>
                <c:pt idx="45">
                  <c:v>43955</c:v>
                </c:pt>
                <c:pt idx="46">
                  <c:v>43956</c:v>
                </c:pt>
                <c:pt idx="47">
                  <c:v>43957</c:v>
                </c:pt>
              </c:numCache>
            </c:numRef>
          </c:cat>
          <c:val>
            <c:numRef>
              <c:f>'ER Visits and Admits'!$E$24:$E$71</c:f>
              <c:numCache>
                <c:formatCode>General</c:formatCode>
                <c:ptCount val="48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25</c:v>
                </c:pt>
                <c:pt idx="20">
                  <c:v>22</c:v>
                </c:pt>
                <c:pt idx="21">
                  <c:v>20</c:v>
                </c:pt>
                <c:pt idx="22">
                  <c:v>16</c:v>
                </c:pt>
                <c:pt idx="23">
                  <c:v>15</c:v>
                </c:pt>
                <c:pt idx="24">
                  <c:v>16</c:v>
                </c:pt>
                <c:pt idx="25">
                  <c:v>12</c:v>
                </c:pt>
                <c:pt idx="26">
                  <c:v>10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B-4F81-AE23-5416883B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08207"/>
        <c:axId val="1208673023"/>
      </c:barChart>
      <c:lineChart>
        <c:grouping val="standard"/>
        <c:varyColors val="0"/>
        <c:ser>
          <c:idx val="1"/>
          <c:order val="1"/>
          <c:tx>
            <c:strRef>
              <c:f>'ER Visits and Admits'!$K$4</c:f>
              <c:strCache>
                <c:ptCount val="1"/>
                <c:pt idx="0">
                  <c:v>Admit to Visits (45-64)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'ER Visits and Admits'!$A$24:$A$70</c:f>
              <c:numCache>
                <c:formatCode>m/d/yyyy</c:formatCode>
                <c:ptCount val="47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  <c:pt idx="34">
                  <c:v>43944</c:v>
                </c:pt>
                <c:pt idx="35">
                  <c:v>43945</c:v>
                </c:pt>
                <c:pt idx="36">
                  <c:v>43946</c:v>
                </c:pt>
                <c:pt idx="37">
                  <c:v>43947</c:v>
                </c:pt>
                <c:pt idx="38">
                  <c:v>43948</c:v>
                </c:pt>
                <c:pt idx="39">
                  <c:v>43949</c:v>
                </c:pt>
                <c:pt idx="40">
                  <c:v>43950</c:v>
                </c:pt>
                <c:pt idx="41">
                  <c:v>43951</c:v>
                </c:pt>
                <c:pt idx="42">
                  <c:v>43952</c:v>
                </c:pt>
                <c:pt idx="43">
                  <c:v>43953</c:v>
                </c:pt>
                <c:pt idx="44">
                  <c:v>43954</c:v>
                </c:pt>
                <c:pt idx="45">
                  <c:v>43955</c:v>
                </c:pt>
                <c:pt idx="46">
                  <c:v>43956</c:v>
                </c:pt>
              </c:numCache>
            </c:numRef>
          </c:cat>
          <c:val>
            <c:numRef>
              <c:f>'ER Visits and Admits'!$K$24:$K$70</c:f>
              <c:numCache>
                <c:formatCode>0%</c:formatCode>
                <c:ptCount val="47"/>
                <c:pt idx="0">
                  <c:v>0.66666666666666663</c:v>
                </c:pt>
                <c:pt idx="1">
                  <c:v>0.61290322580645162</c:v>
                </c:pt>
                <c:pt idx="2">
                  <c:v>0.5625</c:v>
                </c:pt>
                <c:pt idx="3">
                  <c:v>0.51515151515151514</c:v>
                </c:pt>
                <c:pt idx="4">
                  <c:v>0.47058823529411764</c:v>
                </c:pt>
                <c:pt idx="5">
                  <c:v>0.42857142857142855</c:v>
                </c:pt>
                <c:pt idx="6">
                  <c:v>0.41176470588235292</c:v>
                </c:pt>
                <c:pt idx="7">
                  <c:v>0.39393939393939392</c:v>
                </c:pt>
                <c:pt idx="8">
                  <c:v>0.375</c:v>
                </c:pt>
                <c:pt idx="9">
                  <c:v>0.35483870967741937</c:v>
                </c:pt>
                <c:pt idx="10">
                  <c:v>0.33333333333333331</c:v>
                </c:pt>
                <c:pt idx="11">
                  <c:v>0.37931034482758619</c:v>
                </c:pt>
                <c:pt idx="12">
                  <c:v>0.42857142857142855</c:v>
                </c:pt>
                <c:pt idx="13">
                  <c:v>0.48148148148148145</c:v>
                </c:pt>
                <c:pt idx="14">
                  <c:v>0.53846153846153844</c:v>
                </c:pt>
                <c:pt idx="15">
                  <c:v>0.52</c:v>
                </c:pt>
                <c:pt idx="16">
                  <c:v>0.5</c:v>
                </c:pt>
                <c:pt idx="17">
                  <c:v>0.47826086956521741</c:v>
                </c:pt>
                <c:pt idx="18">
                  <c:v>0.45454545454545453</c:v>
                </c:pt>
                <c:pt idx="19">
                  <c:v>0.4</c:v>
                </c:pt>
                <c:pt idx="20">
                  <c:v>0.45454545454545453</c:v>
                </c:pt>
                <c:pt idx="21">
                  <c:v>0.4</c:v>
                </c:pt>
                <c:pt idx="22">
                  <c:v>0.5</c:v>
                </c:pt>
                <c:pt idx="23">
                  <c:v>0.53333333333333333</c:v>
                </c:pt>
                <c:pt idx="24">
                  <c:v>0.5625</c:v>
                </c:pt>
                <c:pt idx="25">
                  <c:v>0.83333333333333337</c:v>
                </c:pt>
                <c:pt idx="26">
                  <c:v>0.8</c:v>
                </c:pt>
                <c:pt idx="27">
                  <c:v>0.75</c:v>
                </c:pt>
                <c:pt idx="28">
                  <c:v>0.625</c:v>
                </c:pt>
                <c:pt idx="29">
                  <c:v>0.5714285714285714</c:v>
                </c:pt>
                <c:pt idx="30">
                  <c:v>0.5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0.25</c:v>
                </c:pt>
                <c:pt idx="35">
                  <c:v>0.5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0.25</c:v>
                </c:pt>
                <c:pt idx="39">
                  <c:v>0.25</c:v>
                </c:pt>
                <c:pt idx="40">
                  <c:v>0.5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B-4F81-AE23-5416883B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09967"/>
        <c:axId val="1919925599"/>
      </c:lineChart>
      <c:dateAx>
        <c:axId val="350082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73023"/>
        <c:crosses val="autoZero"/>
        <c:auto val="1"/>
        <c:lblOffset val="100"/>
        <c:baseTimeUnit val="days"/>
      </c:dateAx>
      <c:valAx>
        <c:axId val="1208673023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8207"/>
        <c:crosses val="autoZero"/>
        <c:crossBetween val="between"/>
      </c:valAx>
      <c:valAx>
        <c:axId val="1919925599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9967"/>
        <c:crosses val="max"/>
        <c:crossBetween val="between"/>
      </c:valAx>
      <c:dateAx>
        <c:axId val="17660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992559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 Visits and % Admit</a:t>
            </a:r>
          </a:p>
          <a:p>
            <a:pPr>
              <a:defRPr/>
            </a:pPr>
            <a:r>
              <a:rPr lang="en-US"/>
              <a:t>65+</a:t>
            </a:r>
          </a:p>
        </c:rich>
      </c:tx>
      <c:layout>
        <c:manualLayout>
          <c:xMode val="edge"/>
          <c:yMode val="edge"/>
          <c:x val="0.25672512151699928"/>
          <c:y val="2.7777956326887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02916030691239E-2"/>
          <c:y val="0.27071015437303753"/>
          <c:w val="0.83635660801153033"/>
          <c:h val="0.377260866148759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'ER Visits and Admits'!$G$4</c:f>
              <c:strCache>
                <c:ptCount val="1"/>
                <c:pt idx="0">
                  <c:v>ER Visits (65+)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'ER Visits and Admits'!$A$24:$A$71</c:f>
              <c:numCache>
                <c:formatCode>m/d/yyyy</c:formatCode>
                <c:ptCount val="48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  <c:pt idx="34">
                  <c:v>43944</c:v>
                </c:pt>
                <c:pt idx="35">
                  <c:v>43945</c:v>
                </c:pt>
                <c:pt idx="36">
                  <c:v>43946</c:v>
                </c:pt>
                <c:pt idx="37">
                  <c:v>43947</c:v>
                </c:pt>
                <c:pt idx="38">
                  <c:v>43948</c:v>
                </c:pt>
                <c:pt idx="39">
                  <c:v>43949</c:v>
                </c:pt>
                <c:pt idx="40">
                  <c:v>43950</c:v>
                </c:pt>
                <c:pt idx="41">
                  <c:v>43951</c:v>
                </c:pt>
                <c:pt idx="42">
                  <c:v>43952</c:v>
                </c:pt>
                <c:pt idx="43">
                  <c:v>43953</c:v>
                </c:pt>
                <c:pt idx="44">
                  <c:v>43954</c:v>
                </c:pt>
                <c:pt idx="45">
                  <c:v>43955</c:v>
                </c:pt>
                <c:pt idx="46">
                  <c:v>43956</c:v>
                </c:pt>
                <c:pt idx="47">
                  <c:v>43957</c:v>
                </c:pt>
              </c:numCache>
            </c:numRef>
          </c:cat>
          <c:val>
            <c:numRef>
              <c:f>'ER Visits and Admits'!$G$24:$G$71</c:f>
              <c:numCache>
                <c:formatCode>General</c:formatCode>
                <c:ptCount val="48"/>
                <c:pt idx="0">
                  <c:v>57</c:v>
                </c:pt>
                <c:pt idx="1">
                  <c:v>56</c:v>
                </c:pt>
                <c:pt idx="2">
                  <c:v>55</c:v>
                </c:pt>
                <c:pt idx="3">
                  <c:v>54</c:v>
                </c:pt>
                <c:pt idx="4">
                  <c:v>53</c:v>
                </c:pt>
                <c:pt idx="5">
                  <c:v>52</c:v>
                </c:pt>
                <c:pt idx="6">
                  <c:v>51</c:v>
                </c:pt>
                <c:pt idx="7">
                  <c:v>50</c:v>
                </c:pt>
                <c:pt idx="8">
                  <c:v>49</c:v>
                </c:pt>
                <c:pt idx="9">
                  <c:v>48</c:v>
                </c:pt>
                <c:pt idx="10">
                  <c:v>47</c:v>
                </c:pt>
                <c:pt idx="11">
                  <c:v>46</c:v>
                </c:pt>
                <c:pt idx="12">
                  <c:v>48</c:v>
                </c:pt>
                <c:pt idx="13">
                  <c:v>50</c:v>
                </c:pt>
                <c:pt idx="14">
                  <c:v>52</c:v>
                </c:pt>
                <c:pt idx="15">
                  <c:v>54</c:v>
                </c:pt>
                <c:pt idx="16">
                  <c:v>56</c:v>
                </c:pt>
                <c:pt idx="17">
                  <c:v>54</c:v>
                </c:pt>
                <c:pt idx="18">
                  <c:v>52</c:v>
                </c:pt>
                <c:pt idx="19">
                  <c:v>55</c:v>
                </c:pt>
                <c:pt idx="20">
                  <c:v>52</c:v>
                </c:pt>
                <c:pt idx="21">
                  <c:v>50</c:v>
                </c:pt>
                <c:pt idx="22">
                  <c:v>40</c:v>
                </c:pt>
                <c:pt idx="23">
                  <c:v>46</c:v>
                </c:pt>
                <c:pt idx="24">
                  <c:v>47</c:v>
                </c:pt>
                <c:pt idx="25">
                  <c:v>42</c:v>
                </c:pt>
                <c:pt idx="26">
                  <c:v>41</c:v>
                </c:pt>
                <c:pt idx="27">
                  <c:v>39</c:v>
                </c:pt>
                <c:pt idx="28">
                  <c:v>37</c:v>
                </c:pt>
                <c:pt idx="29">
                  <c:v>35</c:v>
                </c:pt>
                <c:pt idx="30">
                  <c:v>32</c:v>
                </c:pt>
                <c:pt idx="31">
                  <c:v>28</c:v>
                </c:pt>
                <c:pt idx="32">
                  <c:v>25</c:v>
                </c:pt>
                <c:pt idx="33">
                  <c:v>22</c:v>
                </c:pt>
                <c:pt idx="34">
                  <c:v>20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18</c:v>
                </c:pt>
                <c:pt idx="39">
                  <c:v>17</c:v>
                </c:pt>
                <c:pt idx="40">
                  <c:v>16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3-4AB2-8558-F273CC5A5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87215"/>
        <c:axId val="1918839167"/>
      </c:barChart>
      <c:lineChart>
        <c:grouping val="standard"/>
        <c:varyColors val="0"/>
        <c:ser>
          <c:idx val="1"/>
          <c:order val="1"/>
          <c:tx>
            <c:strRef>
              <c:f>'ER Visits and Admits'!$N$4</c:f>
              <c:strCache>
                <c:ptCount val="1"/>
                <c:pt idx="0">
                  <c:v>Admit to Visits (65+)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'ER Visits and Admits'!$A$24:$A$70</c:f>
              <c:numCache>
                <c:formatCode>m/d/yyyy</c:formatCode>
                <c:ptCount val="47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43938</c:v>
                </c:pt>
                <c:pt idx="29">
                  <c:v>43939</c:v>
                </c:pt>
                <c:pt idx="30">
                  <c:v>43940</c:v>
                </c:pt>
                <c:pt idx="31">
                  <c:v>43941</c:v>
                </c:pt>
                <c:pt idx="32">
                  <c:v>43942</c:v>
                </c:pt>
                <c:pt idx="33">
                  <c:v>43943</c:v>
                </c:pt>
                <c:pt idx="34">
                  <c:v>43944</c:v>
                </c:pt>
                <c:pt idx="35">
                  <c:v>43945</c:v>
                </c:pt>
                <c:pt idx="36">
                  <c:v>43946</c:v>
                </c:pt>
                <c:pt idx="37">
                  <c:v>43947</c:v>
                </c:pt>
                <c:pt idx="38">
                  <c:v>43948</c:v>
                </c:pt>
                <c:pt idx="39">
                  <c:v>43949</c:v>
                </c:pt>
                <c:pt idx="40">
                  <c:v>43950</c:v>
                </c:pt>
                <c:pt idx="41">
                  <c:v>43951</c:v>
                </c:pt>
                <c:pt idx="42">
                  <c:v>43952</c:v>
                </c:pt>
                <c:pt idx="43">
                  <c:v>43953</c:v>
                </c:pt>
                <c:pt idx="44">
                  <c:v>43954</c:v>
                </c:pt>
                <c:pt idx="45">
                  <c:v>43955</c:v>
                </c:pt>
                <c:pt idx="46">
                  <c:v>43956</c:v>
                </c:pt>
              </c:numCache>
            </c:numRef>
          </c:cat>
          <c:val>
            <c:numRef>
              <c:f>'ER Visits and Admits'!$N$24:$N$70</c:f>
              <c:numCache>
                <c:formatCode>0%</c:formatCode>
                <c:ptCount val="47"/>
                <c:pt idx="0">
                  <c:v>0.68421052631578949</c:v>
                </c:pt>
                <c:pt idx="1">
                  <c:v>0.71428571428571441</c:v>
                </c:pt>
                <c:pt idx="2">
                  <c:v>0.74545454545454537</c:v>
                </c:pt>
                <c:pt idx="3">
                  <c:v>0.7777777777777779</c:v>
                </c:pt>
                <c:pt idx="4">
                  <c:v>0.81132075471698117</c:v>
                </c:pt>
                <c:pt idx="5">
                  <c:v>0.84615384615384626</c:v>
                </c:pt>
                <c:pt idx="6">
                  <c:v>0.88235294117647056</c:v>
                </c:pt>
                <c:pt idx="7">
                  <c:v>0.92</c:v>
                </c:pt>
                <c:pt idx="8">
                  <c:v>0.95918367346938771</c:v>
                </c:pt>
                <c:pt idx="9">
                  <c:v>1</c:v>
                </c:pt>
                <c:pt idx="10">
                  <c:v>1.0425531914893618</c:v>
                </c:pt>
                <c:pt idx="11">
                  <c:v>1.0869565217391304</c:v>
                </c:pt>
                <c:pt idx="12">
                  <c:v>1.0625</c:v>
                </c:pt>
                <c:pt idx="13">
                  <c:v>1.0399999999999998</c:v>
                </c:pt>
                <c:pt idx="14">
                  <c:v>1.0192307692307692</c:v>
                </c:pt>
                <c:pt idx="15">
                  <c:v>1</c:v>
                </c:pt>
                <c:pt idx="16">
                  <c:v>0.98214285714285732</c:v>
                </c:pt>
                <c:pt idx="17">
                  <c:v>1.037037037037037</c:v>
                </c:pt>
                <c:pt idx="18">
                  <c:v>1.0961538461538463</c:v>
                </c:pt>
                <c:pt idx="19">
                  <c:v>1.0909090909090908</c:v>
                </c:pt>
                <c:pt idx="20">
                  <c:v>0.86538461538461553</c:v>
                </c:pt>
                <c:pt idx="21">
                  <c:v>0.8</c:v>
                </c:pt>
                <c:pt idx="22">
                  <c:v>0.9</c:v>
                </c:pt>
                <c:pt idx="23">
                  <c:v>0.78260869565217395</c:v>
                </c:pt>
                <c:pt idx="24">
                  <c:v>0.70212765957446821</c:v>
                </c:pt>
                <c:pt idx="25">
                  <c:v>0.83333333333333326</c:v>
                </c:pt>
                <c:pt idx="26">
                  <c:v>0.82926829268292701</c:v>
                </c:pt>
                <c:pt idx="27">
                  <c:v>0.64102564102564108</c:v>
                </c:pt>
                <c:pt idx="28">
                  <c:v>0.59459459459459463</c:v>
                </c:pt>
                <c:pt idx="29">
                  <c:v>0.5714285714285714</c:v>
                </c:pt>
                <c:pt idx="30">
                  <c:v>0.5625</c:v>
                </c:pt>
                <c:pt idx="31">
                  <c:v>0.71428571428571441</c:v>
                </c:pt>
                <c:pt idx="32">
                  <c:v>0.84000000000000008</c:v>
                </c:pt>
                <c:pt idx="33">
                  <c:v>0.81818181818181812</c:v>
                </c:pt>
                <c:pt idx="34">
                  <c:v>0.8</c:v>
                </c:pt>
                <c:pt idx="35">
                  <c:v>0.73684210526315774</c:v>
                </c:pt>
                <c:pt idx="36">
                  <c:v>0.66666666666666674</c:v>
                </c:pt>
                <c:pt idx="37">
                  <c:v>0.58823529411764697</c:v>
                </c:pt>
                <c:pt idx="38">
                  <c:v>0.66666666666666674</c:v>
                </c:pt>
                <c:pt idx="39">
                  <c:v>0.6470588235294118</c:v>
                </c:pt>
                <c:pt idx="40">
                  <c:v>0.62499999999999989</c:v>
                </c:pt>
                <c:pt idx="41">
                  <c:v>0.53333333333333344</c:v>
                </c:pt>
                <c:pt idx="42">
                  <c:v>0.46666666666666667</c:v>
                </c:pt>
                <c:pt idx="43">
                  <c:v>0.33333333333333337</c:v>
                </c:pt>
                <c:pt idx="44">
                  <c:v>0.26666666666666672</c:v>
                </c:pt>
                <c:pt idx="45">
                  <c:v>0.26666666666666672</c:v>
                </c:pt>
                <c:pt idx="46">
                  <c:v>0.26666666666666672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3-4AB2-8558-F273CC5A5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28815"/>
        <c:axId val="1918839999"/>
      </c:lineChart>
      <c:dateAx>
        <c:axId val="1725872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839167"/>
        <c:crosses val="autoZero"/>
        <c:auto val="1"/>
        <c:lblOffset val="100"/>
        <c:baseTimeUnit val="days"/>
      </c:dateAx>
      <c:valAx>
        <c:axId val="1918839167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87215"/>
        <c:crosses val="autoZero"/>
        <c:crossBetween val="between"/>
      </c:valAx>
      <c:valAx>
        <c:axId val="1918839999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8815"/>
        <c:crosses val="max"/>
        <c:crossBetween val="between"/>
      </c:valAx>
      <c:dateAx>
        <c:axId val="17262881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1883999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Old Data (1)'!$C$3</c:f>
              <c:strCache>
                <c:ptCount val="1"/>
                <c:pt idx="0">
                  <c:v>Daily Change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 Old Data (1)'!$A$4:$A$26</c:f>
              <c:numCache>
                <c:formatCode>d\-mmm</c:formatCode>
                <c:ptCount val="23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</c:numCache>
            </c:numRef>
          </c:cat>
          <c:val>
            <c:numRef>
              <c:f>' Old Data (1)'!$C$4:$C$26</c:f>
              <c:numCache>
                <c:formatCode>General</c:formatCode>
                <c:ptCount val="23"/>
                <c:pt idx="0">
                  <c:v>156</c:v>
                </c:pt>
                <c:pt idx="1">
                  <c:v>355</c:v>
                </c:pt>
                <c:pt idx="2">
                  <c:v>610</c:v>
                </c:pt>
                <c:pt idx="3">
                  <c:v>627</c:v>
                </c:pt>
                <c:pt idx="4">
                  <c:v>1004</c:v>
                </c:pt>
                <c:pt idx="5">
                  <c:v>2025</c:v>
                </c:pt>
                <c:pt idx="6">
                  <c:v>2314</c:v>
                </c:pt>
                <c:pt idx="7">
                  <c:v>2746</c:v>
                </c:pt>
                <c:pt idx="8">
                  <c:v>3431</c:v>
                </c:pt>
                <c:pt idx="9">
                  <c:v>3644</c:v>
                </c:pt>
                <c:pt idx="10">
                  <c:v>2127</c:v>
                </c:pt>
                <c:pt idx="11">
                  <c:v>2005</c:v>
                </c:pt>
                <c:pt idx="12">
                  <c:v>2996</c:v>
                </c:pt>
                <c:pt idx="13">
                  <c:v>3374</c:v>
                </c:pt>
                <c:pt idx="14">
                  <c:v>3436</c:v>
                </c:pt>
                <c:pt idx="15">
                  <c:v>3292</c:v>
                </c:pt>
                <c:pt idx="16">
                  <c:v>3067</c:v>
                </c:pt>
                <c:pt idx="17" formatCode="0">
                  <c:v>2085</c:v>
                </c:pt>
                <c:pt idx="18">
                  <c:v>2237</c:v>
                </c:pt>
                <c:pt idx="19">
                  <c:v>3000</c:v>
                </c:pt>
                <c:pt idx="20">
                  <c:v>953</c:v>
                </c:pt>
                <c:pt idx="21">
                  <c:v>43</c:v>
                </c:pt>
                <c:pt idx="22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7-4C8C-944A-4158A280A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2225328"/>
        <c:axId val="1136300832"/>
      </c:barChart>
      <c:dateAx>
        <c:axId val="12822253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300832"/>
        <c:crosses val="autoZero"/>
        <c:auto val="1"/>
        <c:lblOffset val="100"/>
        <c:baseTimeUnit val="days"/>
      </c:dateAx>
      <c:valAx>
        <c:axId val="11363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Old Data (1)'!$B$3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Old Data (1)'!$A$4:$A$26</c:f>
              <c:numCache>
                <c:formatCode>d\-mmm</c:formatCode>
                <c:ptCount val="23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</c:numCache>
            </c:numRef>
          </c:cat>
          <c:val>
            <c:numRef>
              <c:f>' Old Data (1)'!$B$4:$B$26</c:f>
              <c:numCache>
                <c:formatCode>General</c:formatCode>
                <c:ptCount val="23"/>
                <c:pt idx="0">
                  <c:v>143</c:v>
                </c:pt>
                <c:pt idx="1">
                  <c:v>498</c:v>
                </c:pt>
                <c:pt idx="2">
                  <c:v>1108</c:v>
                </c:pt>
                <c:pt idx="3">
                  <c:v>1735</c:v>
                </c:pt>
                <c:pt idx="4">
                  <c:v>2739</c:v>
                </c:pt>
                <c:pt idx="5">
                  <c:v>4764</c:v>
                </c:pt>
                <c:pt idx="6">
                  <c:v>7078</c:v>
                </c:pt>
                <c:pt idx="7">
                  <c:v>9824</c:v>
                </c:pt>
                <c:pt idx="8">
                  <c:v>13255</c:v>
                </c:pt>
                <c:pt idx="9">
                  <c:v>16899</c:v>
                </c:pt>
                <c:pt idx="10">
                  <c:v>19026</c:v>
                </c:pt>
                <c:pt idx="11">
                  <c:v>21031</c:v>
                </c:pt>
                <c:pt idx="12">
                  <c:v>24027</c:v>
                </c:pt>
                <c:pt idx="13">
                  <c:v>27401</c:v>
                </c:pt>
                <c:pt idx="14">
                  <c:v>30837</c:v>
                </c:pt>
                <c:pt idx="15">
                  <c:v>34129</c:v>
                </c:pt>
                <c:pt idx="16">
                  <c:v>37196</c:v>
                </c:pt>
                <c:pt idx="17">
                  <c:v>39281</c:v>
                </c:pt>
                <c:pt idx="18">
                  <c:v>41518</c:v>
                </c:pt>
                <c:pt idx="19">
                  <c:v>44518</c:v>
                </c:pt>
                <c:pt idx="20">
                  <c:v>45471</c:v>
                </c:pt>
                <c:pt idx="21">
                  <c:v>45514</c:v>
                </c:pt>
                <c:pt idx="22">
                  <c:v>45707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9-4B7D-9337-EFABC334B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809856"/>
        <c:axId val="1278312480"/>
      </c:lineChart>
      <c:dateAx>
        <c:axId val="12788098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312480"/>
        <c:crosses val="autoZero"/>
        <c:auto val="1"/>
        <c:lblOffset val="100"/>
        <c:baseTimeUnit val="days"/>
      </c:dateAx>
      <c:valAx>
        <c:axId val="12783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0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Old Data (1)'!$E$3</c:f>
              <c:strCache>
                <c:ptCount val="1"/>
                <c:pt idx="0">
                  <c:v>Total Case Growth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Old Data (1)'!$A$9:$A$24</c:f>
              <c:numCache>
                <c:formatCode>d\-mmm</c:formatCode>
                <c:ptCount val="1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</c:numCache>
            </c:numRef>
          </c:cat>
          <c:val>
            <c:numRef>
              <c:f>' Old Data (1)'!$E$9:$E$24</c:f>
              <c:numCache>
                <c:formatCode>0%</c:formatCode>
                <c:ptCount val="16"/>
                <c:pt idx="0">
                  <c:v>0.73932092004381156</c:v>
                </c:pt>
                <c:pt idx="1">
                  <c:v>0.48572628043660787</c:v>
                </c:pt>
                <c:pt idx="2">
                  <c:v>0.38796270132805877</c:v>
                </c:pt>
                <c:pt idx="3">
                  <c:v>0.34924674267100975</c:v>
                </c:pt>
                <c:pt idx="4">
                  <c:v>0.2749151263674085</c:v>
                </c:pt>
                <c:pt idx="5">
                  <c:v>0.12586543582460499</c:v>
                </c:pt>
                <c:pt idx="6">
                  <c:v>0.10538210869336698</c:v>
                </c:pt>
                <c:pt idx="7">
                  <c:v>0.14245637392420712</c:v>
                </c:pt>
                <c:pt idx="8">
                  <c:v>0.14042535480917301</c:v>
                </c:pt>
                <c:pt idx="9">
                  <c:v>0.12539688332542609</c:v>
                </c:pt>
                <c:pt idx="10">
                  <c:v>0.1067548723935532</c:v>
                </c:pt>
                <c:pt idx="11">
                  <c:v>8.9864924257962442E-2</c:v>
                </c:pt>
                <c:pt idx="12">
                  <c:v>5.6054414453167008E-2</c:v>
                </c:pt>
                <c:pt idx="13">
                  <c:v>5.6948652020060588E-2</c:v>
                </c:pt>
                <c:pt idx="14">
                  <c:v>7.2257815887085117E-2</c:v>
                </c:pt>
                <c:pt idx="15">
                  <c:v>2.140707129700346E-2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D-448A-AB39-26CA77A61B02}"/>
            </c:ext>
          </c:extLst>
        </c:ser>
        <c:ser>
          <c:idx val="1"/>
          <c:order val="1"/>
          <c:tx>
            <c:strRef>
              <c:f>' Old Data (1)'!$F$3</c:f>
              <c:strCache>
                <c:ptCount val="1"/>
                <c:pt idx="0">
                  <c:v>Death Rate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Old Data (1)'!$A$9:$A$24</c:f>
              <c:numCache>
                <c:formatCode>d\-mmm</c:formatCode>
                <c:ptCount val="1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</c:numCache>
            </c:numRef>
          </c:cat>
          <c:val>
            <c:numRef>
              <c:f>' Old Data (1)'!$F$9:$F$24</c:f>
              <c:numCache>
                <c:formatCode>0%</c:formatCode>
                <c:ptCount val="16"/>
                <c:pt idx="0">
                  <c:v>1.25</c:v>
                </c:pt>
                <c:pt idx="1">
                  <c:v>1</c:v>
                </c:pt>
                <c:pt idx="2">
                  <c:v>0.3888888888888889</c:v>
                </c:pt>
                <c:pt idx="3">
                  <c:v>0.84</c:v>
                </c:pt>
                <c:pt idx="4">
                  <c:v>0.5</c:v>
                </c:pt>
                <c:pt idx="5">
                  <c:v>0.62318840579710144</c:v>
                </c:pt>
                <c:pt idx="6">
                  <c:v>0.29464285714285715</c:v>
                </c:pt>
                <c:pt idx="7">
                  <c:v>0.30344827586206896</c:v>
                </c:pt>
                <c:pt idx="8">
                  <c:v>0.3968253968253968</c:v>
                </c:pt>
                <c:pt idx="9">
                  <c:v>0.29166666666666669</c:v>
                </c:pt>
                <c:pt idx="10">
                  <c:v>0.29618768328445749</c:v>
                </c:pt>
                <c:pt idx="11">
                  <c:v>0.31674208144796379</c:v>
                </c:pt>
                <c:pt idx="12">
                  <c:v>0.24398625429553264</c:v>
                </c:pt>
                <c:pt idx="13">
                  <c:v>0.20441988950276244</c:v>
                </c:pt>
                <c:pt idx="14">
                  <c:v>0.18463302752293578</c:v>
                </c:pt>
                <c:pt idx="15">
                  <c:v>0.14617618586640851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D-448A-AB39-26CA77A61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999760"/>
        <c:axId val="354286496"/>
      </c:lineChart>
      <c:dateAx>
        <c:axId val="359999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86496"/>
        <c:crosses val="autoZero"/>
        <c:auto val="1"/>
        <c:lblOffset val="100"/>
        <c:baseTimeUnit val="days"/>
      </c:dateAx>
      <c:valAx>
        <c:axId val="3542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9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 Deaths - NYC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 Data (2)'!$G$1</c:f>
              <c:strCache>
                <c:ptCount val="1"/>
                <c:pt idx="0">
                  <c:v>Daily Deaths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'Old Data (2)'!$A$2:$A$23</c:f>
              <c:numCache>
                <c:formatCode>d\-mmm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</c:numCache>
            </c:numRef>
          </c:cat>
          <c:val>
            <c:numRef>
              <c:f>'Old Data (2)'!$G$2:$G$23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7</c:v>
                </c:pt>
                <c:pt idx="7">
                  <c:v>21</c:v>
                </c:pt>
                <c:pt idx="8">
                  <c:v>23</c:v>
                </c:pt>
                <c:pt idx="9">
                  <c:v>43</c:v>
                </c:pt>
                <c:pt idx="10">
                  <c:v>33</c:v>
                </c:pt>
                <c:pt idx="11">
                  <c:v>44</c:v>
                </c:pt>
                <c:pt idx="12">
                  <c:v>75</c:v>
                </c:pt>
                <c:pt idx="13">
                  <c:v>77</c:v>
                </c:pt>
                <c:pt idx="14">
                  <c:v>101</c:v>
                </c:pt>
                <c:pt idx="15">
                  <c:v>140</c:v>
                </c:pt>
                <c:pt idx="16">
                  <c:v>142</c:v>
                </c:pt>
                <c:pt idx="17">
                  <c:v>148</c:v>
                </c:pt>
                <c:pt idx="18">
                  <c:v>161</c:v>
                </c:pt>
                <c:pt idx="19">
                  <c:v>151</c:v>
                </c:pt>
                <c:pt idx="20">
                  <c:v>148</c:v>
                </c:pt>
                <c:pt idx="21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F-426D-BE1F-DC2A416E2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1684784"/>
        <c:axId val="1326169088"/>
      </c:barChart>
      <c:dateAx>
        <c:axId val="5816847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69088"/>
        <c:crosses val="autoZero"/>
        <c:auto val="1"/>
        <c:lblOffset val="100"/>
        <c:baseTimeUnit val="days"/>
      </c:dateAx>
      <c:valAx>
        <c:axId val="1326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8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Data (2)'!$L$1:$L$2</c:f>
              <c:strCache>
                <c:ptCount val="2"/>
                <c:pt idx="0">
                  <c:v>Daily Survival Rate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'Old Data (2)'!$A$3:$A$25</c:f>
              <c:numCache>
                <c:formatCode>d\-mmm</c:formatCode>
                <c:ptCount val="23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</c:numCache>
            </c:numRef>
          </c:cat>
          <c:val>
            <c:numRef>
              <c:f>'Old Data (2)'!$L$3:$L$25</c:f>
              <c:numCache>
                <c:formatCode>0%</c:formatCode>
                <c:ptCount val="23"/>
                <c:pt idx="0">
                  <c:v>0.99019607843137258</c:v>
                </c:pt>
                <c:pt idx="1">
                  <c:v>0.99384615384615382</c:v>
                </c:pt>
                <c:pt idx="2">
                  <c:v>0.99574468085106382</c:v>
                </c:pt>
                <c:pt idx="3">
                  <c:v>0.99392097264437695</c:v>
                </c:pt>
                <c:pt idx="4">
                  <c:v>0.99059561128526641</c:v>
                </c:pt>
                <c:pt idx="5">
                  <c:v>0.98595943837753508</c:v>
                </c:pt>
                <c:pt idx="6">
                  <c:v>0.98505678421996412</c:v>
                </c:pt>
                <c:pt idx="7">
                  <c:v>0.97860465116279072</c:v>
                </c:pt>
                <c:pt idx="8">
                  <c:v>0.97444444444444445</c:v>
                </c:pt>
                <c:pt idx="9">
                  <c:v>0.96546407647240207</c:v>
                </c:pt>
                <c:pt idx="10">
                  <c:v>0.96194225721784776</c:v>
                </c:pt>
                <c:pt idx="11">
                  <c:v>0.95871559633027525</c:v>
                </c:pt>
                <c:pt idx="12">
                  <c:v>0.95014164305949012</c:v>
                </c:pt>
                <c:pt idx="13">
                  <c:v>0.94379429701664741</c:v>
                </c:pt>
                <c:pt idx="14">
                  <c:v>0.9355403237567449</c:v>
                </c:pt>
                <c:pt idx="15">
                  <c:v>0.9239016736401674</c:v>
                </c:pt>
                <c:pt idx="16">
                  <c:v>0.9128445889009269</c:v>
                </c:pt>
                <c:pt idx="17">
                  <c:v>0.9030895754612136</c:v>
                </c:pt>
                <c:pt idx="18">
                  <c:v>0.89286455092304506</c:v>
                </c:pt>
                <c:pt idx="19">
                  <c:v>0.87847685517807661</c:v>
                </c:pt>
                <c:pt idx="20">
                  <c:v>0.8637340153452685</c:v>
                </c:pt>
                <c:pt idx="21">
                  <c:v>0.85250236071765817</c:v>
                </c:pt>
                <c:pt idx="22">
                  <c:v>0.84095749212028281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8-409B-94C0-BD5741381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45871"/>
        <c:axId val="675114207"/>
      </c:lineChart>
      <c:dateAx>
        <c:axId val="75394587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14207"/>
        <c:crosses val="autoZero"/>
        <c:auto val="1"/>
        <c:lblOffset val="100"/>
        <c:baseTimeUnit val="days"/>
      </c:dateAx>
      <c:valAx>
        <c:axId val="6751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4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Cases - NYC</a:t>
            </a:r>
          </a:p>
          <a:p>
            <a:pPr>
              <a:defRPr/>
            </a:pPr>
            <a:r>
              <a:rPr lang="en-US"/>
              <a:t>(up to 5/2)</a:t>
            </a:r>
          </a:p>
        </c:rich>
      </c:tx>
      <c:layout>
        <c:manualLayout>
          <c:xMode val="edge"/>
          <c:yMode val="edge"/>
          <c:x val="0.3736376622431593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379657023582478E-2"/>
          <c:y val="0.15841858940844841"/>
          <c:w val="0.87081776649047371"/>
          <c:h val="0.63277928102048708"/>
        </c:manualLayout>
      </c:layout>
      <c:areaChart>
        <c:grouping val="standard"/>
        <c:varyColors val="0"/>
        <c:ser>
          <c:idx val="0"/>
          <c:order val="0"/>
          <c:tx>
            <c:strRef>
              <c:f>'Updated Daily Data'!$B$1</c:f>
              <c:strCache>
                <c:ptCount val="1"/>
                <c:pt idx="0">
                  <c:v>Daily 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'Updated Daily Data'!$A$2:$A$63</c:f>
              <c:numCache>
                <c:formatCode>m/d/yyyy</c:formatCode>
                <c:ptCount val="62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</c:numCache>
            </c:numRef>
          </c:cat>
          <c:val>
            <c:numRef>
              <c:f>'Updated Daily Data'!$B$2:$B$2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5-4E2B-AEB9-AE4E0D10FBB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'Updated Daily Data'!$A$2:$A$63</c:f>
              <c:numCache>
                <c:formatCode>m/d/yyyy</c:formatCode>
                <c:ptCount val="62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</c:numCache>
            </c:numRef>
          </c:cat>
          <c:val>
            <c:numRef>
              <c:f>'Updated Daily Data'!$B$2:$B$63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21</c:v>
                </c:pt>
                <c:pt idx="7">
                  <c:v>57</c:v>
                </c:pt>
                <c:pt idx="8">
                  <c:v>70</c:v>
                </c:pt>
                <c:pt idx="9">
                  <c:v>153</c:v>
                </c:pt>
                <c:pt idx="10">
                  <c:v>355</c:v>
                </c:pt>
                <c:pt idx="11">
                  <c:v>618</c:v>
                </c:pt>
                <c:pt idx="12">
                  <c:v>642</c:v>
                </c:pt>
                <c:pt idx="13">
                  <c:v>1028</c:v>
                </c:pt>
                <c:pt idx="14">
                  <c:v>2116</c:v>
                </c:pt>
                <c:pt idx="15">
                  <c:v>2447</c:v>
                </c:pt>
                <c:pt idx="16">
                  <c:v>2949</c:v>
                </c:pt>
                <c:pt idx="17">
                  <c:v>3678</c:v>
                </c:pt>
                <c:pt idx="18">
                  <c:v>3985</c:v>
                </c:pt>
                <c:pt idx="19">
                  <c:v>2600</c:v>
                </c:pt>
                <c:pt idx="20">
                  <c:v>2544</c:v>
                </c:pt>
                <c:pt idx="21">
                  <c:v>3502</c:v>
                </c:pt>
                <c:pt idx="22">
                  <c:v>4390</c:v>
                </c:pt>
                <c:pt idx="23">
                  <c:v>4734</c:v>
                </c:pt>
                <c:pt idx="24">
                  <c:v>4926</c:v>
                </c:pt>
                <c:pt idx="25">
                  <c:v>4989</c:v>
                </c:pt>
                <c:pt idx="26">
                  <c:v>3385</c:v>
                </c:pt>
                <c:pt idx="27">
                  <c:v>3437</c:v>
                </c:pt>
                <c:pt idx="28">
                  <c:v>6015</c:v>
                </c:pt>
                <c:pt idx="29">
                  <c:v>5168</c:v>
                </c:pt>
                <c:pt idx="30">
                  <c:v>5025</c:v>
                </c:pt>
                <c:pt idx="31">
                  <c:v>5645</c:v>
                </c:pt>
                <c:pt idx="32">
                  <c:v>5516</c:v>
                </c:pt>
                <c:pt idx="33">
                  <c:v>3752</c:v>
                </c:pt>
                <c:pt idx="34">
                  <c:v>3614</c:v>
                </c:pt>
                <c:pt idx="35">
                  <c:v>6206</c:v>
                </c:pt>
                <c:pt idx="36">
                  <c:v>5919</c:v>
                </c:pt>
                <c:pt idx="37">
                  <c:v>5404</c:v>
                </c:pt>
                <c:pt idx="38">
                  <c:v>4866</c:v>
                </c:pt>
                <c:pt idx="39">
                  <c:v>4241</c:v>
                </c:pt>
                <c:pt idx="40">
                  <c:v>3566</c:v>
                </c:pt>
                <c:pt idx="41">
                  <c:v>2716</c:v>
                </c:pt>
                <c:pt idx="42">
                  <c:v>3210</c:v>
                </c:pt>
                <c:pt idx="43">
                  <c:v>4055</c:v>
                </c:pt>
                <c:pt idx="44">
                  <c:v>3797</c:v>
                </c:pt>
                <c:pt idx="45">
                  <c:v>3453</c:v>
                </c:pt>
                <c:pt idx="46">
                  <c:v>3499</c:v>
                </c:pt>
                <c:pt idx="47">
                  <c:v>2079</c:v>
                </c:pt>
                <c:pt idx="48">
                  <c:v>2282</c:v>
                </c:pt>
                <c:pt idx="49">
                  <c:v>3714</c:v>
                </c:pt>
                <c:pt idx="50">
                  <c:v>3002</c:v>
                </c:pt>
                <c:pt idx="51">
                  <c:v>3414</c:v>
                </c:pt>
                <c:pt idx="52">
                  <c:v>2787</c:v>
                </c:pt>
                <c:pt idx="53">
                  <c:v>2398</c:v>
                </c:pt>
                <c:pt idx="54">
                  <c:v>1514</c:v>
                </c:pt>
                <c:pt idx="55">
                  <c:v>990</c:v>
                </c:pt>
                <c:pt idx="56">
                  <c:v>2230</c:v>
                </c:pt>
                <c:pt idx="57">
                  <c:v>2641</c:v>
                </c:pt>
                <c:pt idx="58">
                  <c:v>2264</c:v>
                </c:pt>
                <c:pt idx="59">
                  <c:v>1922</c:v>
                </c:pt>
                <c:pt idx="60">
                  <c:v>1681</c:v>
                </c:pt>
                <c:pt idx="61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B-402E-BCD5-BEC843B42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7072"/>
        <c:axId val="704817856"/>
      </c:areaChart>
      <c:dateAx>
        <c:axId val="12987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17856"/>
        <c:crosses val="autoZero"/>
        <c:auto val="1"/>
        <c:lblOffset val="100"/>
        <c:baseTimeUnit val="days"/>
      </c:dateAx>
      <c:valAx>
        <c:axId val="7048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_xlchart.v1.4</cx:f>
      </cx:numDim>
    </cx:data>
  </cx:chartData>
  <cx:chart>
    <cx:title pos="t" align="ctr" overlay="0">
      <cx:tx>
        <cx:txData>
          <cx:v>Days to 10k Cases (up to 5/2)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Days to 10k Cases (up to 5/2)</a:t>
          </a:r>
        </a:p>
      </cx:txPr>
    </cx:title>
    <cx:plotArea>
      <cx:plotAreaRegion>
        <cx:series layoutId="clusteredColumn" uniqueId="{5C309CD2-17C4-45D2-A8F7-743EA0E4A65D}">
          <cx:tx>
            <cx:txData>
              <cx:f>_xlchart.v1.2</cx:f>
              <cx:v>Total Cases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>
              <cx:binSize val="1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Daily Lag Concentration 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4/11 - 4/10</a:t>
            </a:r>
          </a:p>
        </cx:rich>
      </cx:tx>
    </cx:title>
    <cx:plotArea>
      <cx:plotAreaRegion>
        <cx:series layoutId="clusteredColumn" uniqueId="{11C0F078-804E-43C5-BCCC-C44EE7EF3F0A}">
          <cx:tx>
            <cx:txData>
              <cx:f>_xlchart.v1.9</cx:f>
              <cx:v>LAG Daily Cases (4/11-4/10)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395FB2A1-30DC-443C-9840-009DFD4CA62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</cx:chartData>
  <cx:chart>
    <cx:title pos="t" align="ctr" overlay="0"/>
    <cx:plotArea>
      <cx:plotAreaRegion>
        <cx:series layoutId="clusteredColumn" uniqueId="{6C32465F-D366-4E59-A4CA-5C16CE359C73}">
          <cx:tx>
            <cx:txData>
              <cx:f>_xlchart.v1.15</cx:f>
              <cx:v>LAG Deaths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36253152-1BB2-4F51-B380-CA4F65BE315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_xlchart.v1.19</cx:f>
      </cx:numDim>
    </cx:data>
  </cx:chartData>
  <cx:chart>
    <cx:title pos="t" align="ctr" overlay="0"/>
    <cx:plotArea>
      <cx:plotAreaRegion>
        <cx:series layoutId="clusteredColumn" uniqueId="{8B497E12-DC4B-4CB0-8FA4-26F03DA7F156}">
          <cx:tx>
            <cx:txData>
              <cx:f>_xlchart.v1.18</cx:f>
              <cx:v>LAG Daily Cases (4/10-4/9)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DFB74CA-7A00-443B-9EAF-C7A581E7A6F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D60584D0-81BC-4BEA-BF09-39CD5A92641E}">
          <cx:tx>
            <cx:txData>
              <cx:f>_xlchart.v1.6</cx:f>
              <cx:v>LAG Daily Cases (4/9- 4/8)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4327D5FD-1F88-4943-B585-1A06AD13BFB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_xlchart.v1.22</cx:f>
      </cx:numDim>
    </cx:data>
  </cx:chartData>
  <cx:chart>
    <cx:title pos="t" align="ctr" overlay="0"/>
    <cx:plotArea>
      <cx:plotAreaRegion>
        <cx:series layoutId="clusteredColumn" uniqueId="{52FD1C48-B3C3-454C-9BED-C28A4F532141}">
          <cx:tx>
            <cx:txData>
              <cx:f>_xlchart.v1.21</cx:f>
              <cx:v>LAG Daily Cases (4/8- 4/7)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EA1AB07-3290-4B3A-85C1-4B2F484430C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</cx:chartData>
  <cx:chart>
    <cx:title pos="t" align="ctr" overlay="0"/>
    <cx:plotArea>
      <cx:plotAreaRegion>
        <cx:series layoutId="clusteredColumn" uniqueId="{EB05C705-06B1-4CF9-ABD4-27E8E9DB33FE}">
          <cx:tx>
            <cx:txData>
              <cx:f>_xlchart.v1.12</cx:f>
              <cx:v>LAG Daily Cases (4/7 - 4/6)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49826896-FBD8-43D1-864E-B8A1B0CA486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_xlchart.v1.23</cx:f>
      </cx:strDim>
      <cx:numDim type="val">
        <cx:f>_xlchart.v1.25</cx:f>
      </cx:numDim>
    </cx:data>
  </cx:chartData>
  <cx:chart>
    <cx:title pos="t" align="ctr" overlay="0"/>
    <cx:plotArea>
      <cx:plotAreaRegion>
        <cx:series layoutId="clusteredColumn" uniqueId="{EC54DC75-8483-4F77-B8A6-1CE050406B64}">
          <cx:tx>
            <cx:txData>
              <cx:f>_xlchart.v1.24</cx:f>
              <cx:v>LAG Daily Cases (4/12-4/11)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0AC972E-48B2-41D1-9892-72CA646D86D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Lag Daily Cases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(4/15-4/14)</a:t>
            </a:r>
          </a:p>
        </cx:rich>
      </cx:tx>
    </cx:title>
    <cx:plotArea>
      <cx:plotAreaRegion>
        <cx:series layoutId="clusteredColumn" uniqueId="{29EBBE12-A741-4D06-BB4F-6780DA4F4037}">
          <cx:tx>
            <cx:txData>
              <cx:f>_xlchart.v1.27</cx:f>
              <cx:v>LAG Daily Cases (4/15-4/14)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348FE6D-E44E-4C5B-8348-0DBDCA0BBBC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microsoft.com/office/2014/relationships/chartEx" Target="../charts/chartEx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microsoft.com/office/2014/relationships/chartEx" Target="../charts/chartEx6.xml"/><Relationship Id="rId18" Type="http://schemas.openxmlformats.org/officeDocument/2006/relationships/chart" Target="../charts/chart25.xml"/><Relationship Id="rId3" Type="http://schemas.openxmlformats.org/officeDocument/2006/relationships/chart" Target="../charts/chart17.xml"/><Relationship Id="rId21" Type="http://schemas.openxmlformats.org/officeDocument/2006/relationships/chart" Target="../charts/chart27.xml"/><Relationship Id="rId7" Type="http://schemas.openxmlformats.org/officeDocument/2006/relationships/chart" Target="../charts/chart21.xml"/><Relationship Id="rId12" Type="http://schemas.microsoft.com/office/2014/relationships/chartEx" Target="../charts/chartEx5.xml"/><Relationship Id="rId17" Type="http://schemas.microsoft.com/office/2014/relationships/chartEx" Target="../charts/chartEx8.xml"/><Relationship Id="rId25" Type="http://schemas.openxmlformats.org/officeDocument/2006/relationships/chart" Target="../charts/chart31.xml"/><Relationship Id="rId2" Type="http://schemas.openxmlformats.org/officeDocument/2006/relationships/chart" Target="../charts/chart16.xml"/><Relationship Id="rId16" Type="http://schemas.openxmlformats.org/officeDocument/2006/relationships/chart" Target="../charts/chart24.xml"/><Relationship Id="rId20" Type="http://schemas.microsoft.com/office/2014/relationships/chartEx" Target="../charts/chartEx9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microsoft.com/office/2014/relationships/chartEx" Target="../charts/chartEx4.xml"/><Relationship Id="rId24" Type="http://schemas.openxmlformats.org/officeDocument/2006/relationships/chart" Target="../charts/chart30.xml"/><Relationship Id="rId5" Type="http://schemas.openxmlformats.org/officeDocument/2006/relationships/chart" Target="../charts/chart19.xml"/><Relationship Id="rId15" Type="http://schemas.openxmlformats.org/officeDocument/2006/relationships/chart" Target="../charts/chart23.xml"/><Relationship Id="rId23" Type="http://schemas.openxmlformats.org/officeDocument/2006/relationships/chart" Target="../charts/chart29.xml"/><Relationship Id="rId10" Type="http://schemas.microsoft.com/office/2014/relationships/chartEx" Target="../charts/chartEx3.xml"/><Relationship Id="rId19" Type="http://schemas.openxmlformats.org/officeDocument/2006/relationships/chart" Target="../charts/chart26.xml"/><Relationship Id="rId4" Type="http://schemas.openxmlformats.org/officeDocument/2006/relationships/chart" Target="../charts/chart18.xml"/><Relationship Id="rId9" Type="http://schemas.microsoft.com/office/2014/relationships/chartEx" Target="../charts/chartEx2.xml"/><Relationship Id="rId14" Type="http://schemas.microsoft.com/office/2014/relationships/chartEx" Target="../charts/chartEx7.xml"/><Relationship Id="rId22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29</xdr:row>
      <xdr:rowOff>30547</xdr:rowOff>
    </xdr:from>
    <xdr:to>
      <xdr:col>39</xdr:col>
      <xdr:colOff>1075260</xdr:colOff>
      <xdr:row>43</xdr:row>
      <xdr:rowOff>165093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6A607F-D889-4D16-A624-20C5D90C1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330200</xdr:colOff>
      <xdr:row>1</xdr:row>
      <xdr:rowOff>72059</xdr:rowOff>
    </xdr:from>
    <xdr:to>
      <xdr:col>45</xdr:col>
      <xdr:colOff>1007441</xdr:colOff>
      <xdr:row>15</xdr:row>
      <xdr:rowOff>132798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2B08504-C528-43AF-8C29-411538A0A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553811</xdr:colOff>
      <xdr:row>5</xdr:row>
      <xdr:rowOff>23813</xdr:rowOff>
    </xdr:from>
    <xdr:to>
      <xdr:col>16</xdr:col>
      <xdr:colOff>534761</xdr:colOff>
      <xdr:row>18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4E0BA1-039E-4378-853C-2368051EB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239184</xdr:colOff>
      <xdr:row>9</xdr:row>
      <xdr:rowOff>100314</xdr:rowOff>
    </xdr:from>
    <xdr:to>
      <xdr:col>8</xdr:col>
      <xdr:colOff>527655</xdr:colOff>
      <xdr:row>23</xdr:row>
      <xdr:rowOff>47246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745AC4-A20A-4C57-8DFB-8DA263440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1136197</xdr:colOff>
      <xdr:row>20</xdr:row>
      <xdr:rowOff>87766</xdr:rowOff>
    </xdr:from>
    <xdr:to>
      <xdr:col>19</xdr:col>
      <xdr:colOff>159204</xdr:colOff>
      <xdr:row>34</xdr:row>
      <xdr:rowOff>183016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22DEB9-7D53-4B12-882D-FAD68B677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62592</xdr:colOff>
      <xdr:row>22</xdr:row>
      <xdr:rowOff>178935</xdr:rowOff>
    </xdr:from>
    <xdr:to>
      <xdr:col>12</xdr:col>
      <xdr:colOff>824592</xdr:colOff>
      <xdr:row>37</xdr:row>
      <xdr:rowOff>45585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63BF2C-7E05-4E2A-B6B9-D6087D949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242570</xdr:colOff>
      <xdr:row>0</xdr:row>
      <xdr:rowOff>152400</xdr:rowOff>
    </xdr:from>
    <xdr:to>
      <xdr:col>10</xdr:col>
      <xdr:colOff>331470</xdr:colOff>
      <xdr:row>14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2631B4-CFF1-42CE-BEA7-D3A57A1E1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9</xdr:row>
      <xdr:rowOff>2540</xdr:rowOff>
    </xdr:from>
    <xdr:to>
      <xdr:col>12</xdr:col>
      <xdr:colOff>533400</xdr:colOff>
      <xdr:row>22</xdr:row>
      <xdr:rowOff>168910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9CB16A-FC10-4D8E-89ED-6D63FC4C1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301222</xdr:colOff>
      <xdr:row>13</xdr:row>
      <xdr:rowOff>32386</xdr:rowOff>
    </xdr:from>
    <xdr:to>
      <xdr:col>20</xdr:col>
      <xdr:colOff>655</xdr:colOff>
      <xdr:row>28</xdr:row>
      <xdr:rowOff>27703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24E5B-123A-4820-A4A5-D1F974E9D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372323</xdr:colOff>
      <xdr:row>0</xdr:row>
      <xdr:rowOff>136313</xdr:rowOff>
    </xdr:from>
    <xdr:to>
      <xdr:col>20</xdr:col>
      <xdr:colOff>90028</xdr:colOff>
      <xdr:row>13</xdr:row>
      <xdr:rowOff>42733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A2A32-8042-4D31-A921-C2E7052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234043</xdr:colOff>
      <xdr:row>29</xdr:row>
      <xdr:rowOff>32115</xdr:rowOff>
    </xdr:from>
    <xdr:to>
      <xdr:col>19</xdr:col>
      <xdr:colOff>521880</xdr:colOff>
      <xdr:row>44</xdr:row>
      <xdr:rowOff>124097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8C0AD4-87B0-413B-B71A-AB6AB5DE4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90252</xdr:colOff>
      <xdr:row>28</xdr:row>
      <xdr:rowOff>165463</xdr:rowOff>
    </xdr:from>
    <xdr:to>
      <xdr:col>27</xdr:col>
      <xdr:colOff>476201</xdr:colOff>
      <xdr:row>44</xdr:row>
      <xdr:rowOff>110735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232B80-BD75-4334-AE8D-10E90B9C8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189509</xdr:colOff>
      <xdr:row>13</xdr:row>
      <xdr:rowOff>25730</xdr:rowOff>
    </xdr:from>
    <xdr:to>
      <xdr:col>28</xdr:col>
      <xdr:colOff>3958</xdr:colOff>
      <xdr:row>27</xdr:row>
      <xdr:rowOff>101433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C86051-DB93-482E-91F1-556B71929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380999</xdr:colOff>
      <xdr:row>0</xdr:row>
      <xdr:rowOff>0</xdr:rowOff>
    </xdr:from>
    <xdr:to>
      <xdr:col>28</xdr:col>
      <xdr:colOff>385329</xdr:colOff>
      <xdr:row>11</xdr:row>
      <xdr:rowOff>183573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745F55-651E-4270-9502-DC5CCCBDD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185304</xdr:colOff>
      <xdr:row>45</xdr:row>
      <xdr:rowOff>138980</xdr:rowOff>
    </xdr:from>
    <xdr:to>
      <xdr:col>19</xdr:col>
      <xdr:colOff>491836</xdr:colOff>
      <xdr:row>61</xdr:row>
      <xdr:rowOff>10824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DC4BB33-493B-4E79-AF5F-90E86C1039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42464" y="9549680"/>
              <a:ext cx="4573732" cy="3026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507999</xdr:colOff>
      <xdr:row>45</xdr:row>
      <xdr:rowOff>40794</xdr:rowOff>
    </xdr:from>
    <xdr:to>
      <xdr:col>8</xdr:col>
      <xdr:colOff>977515</xdr:colOff>
      <xdr:row>59</xdr:row>
      <xdr:rowOff>170102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B2DF22-633F-4670-B069-A4DBDBFB9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770466</xdr:colOff>
      <xdr:row>42</xdr:row>
      <xdr:rowOff>118533</xdr:rowOff>
    </xdr:from>
    <xdr:to>
      <xdr:col>17</xdr:col>
      <xdr:colOff>313266</xdr:colOff>
      <xdr:row>57</xdr:row>
      <xdr:rowOff>67733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7452CB-30AA-4DE5-B1C6-C7ED6DCBD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110067</xdr:colOff>
      <xdr:row>45</xdr:row>
      <xdr:rowOff>160867</xdr:rowOff>
    </xdr:from>
    <xdr:to>
      <xdr:col>29</xdr:col>
      <xdr:colOff>1016001</xdr:colOff>
      <xdr:row>60</xdr:row>
      <xdr:rowOff>110067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A9C7DC-E05D-4EC1-BB99-386E53D17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38</xdr:row>
      <xdr:rowOff>54429</xdr:rowOff>
    </xdr:from>
    <xdr:to>
      <xdr:col>8</xdr:col>
      <xdr:colOff>619276</xdr:colOff>
      <xdr:row>67</xdr:row>
      <xdr:rowOff>122162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F01088-A88C-48F1-A340-921ADC8A8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541865</xdr:colOff>
      <xdr:row>39</xdr:row>
      <xdr:rowOff>131838</xdr:rowOff>
    </xdr:from>
    <xdr:to>
      <xdr:col>7</xdr:col>
      <xdr:colOff>433008</xdr:colOff>
      <xdr:row>56</xdr:row>
      <xdr:rowOff>133047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F87C2-8BD4-41DD-98A9-D6835A76C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272143</xdr:colOff>
      <xdr:row>28</xdr:row>
      <xdr:rowOff>174172</xdr:rowOff>
    </xdr:from>
    <xdr:to>
      <xdr:col>21</xdr:col>
      <xdr:colOff>794658</xdr:colOff>
      <xdr:row>42</xdr:row>
      <xdr:rowOff>87086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6FE5A3-5B40-45D1-86EB-AE9DE19C5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36</xdr:row>
      <xdr:rowOff>78509</xdr:rowOff>
    </xdr:from>
    <xdr:to>
      <xdr:col>5</xdr:col>
      <xdr:colOff>425754</xdr:colOff>
      <xdr:row>50</xdr:row>
      <xdr:rowOff>137777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3CEAB2-B5EA-4190-8D97-4BDE1F007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135466</xdr:colOff>
      <xdr:row>20</xdr:row>
      <xdr:rowOff>169333</xdr:rowOff>
    </xdr:from>
    <xdr:to>
      <xdr:col>42</xdr:col>
      <xdr:colOff>262466</xdr:colOff>
      <xdr:row>34</xdr:row>
      <xdr:rowOff>67733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FB319A1-5AC4-456E-AD89-630816D5D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84666</xdr:colOff>
      <xdr:row>9</xdr:row>
      <xdr:rowOff>33866</xdr:rowOff>
    </xdr:from>
    <xdr:to>
      <xdr:col>61</xdr:col>
      <xdr:colOff>745066</xdr:colOff>
      <xdr:row>22</xdr:row>
      <xdr:rowOff>135466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0184A9F-9DAF-463F-B535-4827D9F70B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38766" y="1999826"/>
              <a:ext cx="4577080" cy="2776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49</xdr:col>
      <xdr:colOff>711198</xdr:colOff>
      <xdr:row>45</xdr:row>
      <xdr:rowOff>67734</xdr:rowOff>
    </xdr:from>
    <xdr:to>
      <xdr:col>54</xdr:col>
      <xdr:colOff>533398</xdr:colOff>
      <xdr:row>60</xdr:row>
      <xdr:rowOff>16934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167F0C07-2F06-4EF2-A61D-A362BA5D77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577758" y="9531774"/>
              <a:ext cx="4188460" cy="2867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42</xdr:col>
      <xdr:colOff>33866</xdr:colOff>
      <xdr:row>14</xdr:row>
      <xdr:rowOff>177800</xdr:rowOff>
    </xdr:from>
    <xdr:to>
      <xdr:col>46</xdr:col>
      <xdr:colOff>330200</xdr:colOff>
      <xdr:row>28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3BFF7630-0C6F-4B9B-92BF-C9122D49DC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751086" y="3172460"/>
              <a:ext cx="4571154" cy="277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30</xdr:col>
      <xdr:colOff>922866</xdr:colOff>
      <xdr:row>19</xdr:row>
      <xdr:rowOff>169333</xdr:rowOff>
    </xdr:from>
    <xdr:to>
      <xdr:col>35</xdr:col>
      <xdr:colOff>237066</xdr:colOff>
      <xdr:row>33</xdr:row>
      <xdr:rowOff>67733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A580BB20-D575-4E10-BE36-9578686727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77726" y="4192693"/>
              <a:ext cx="4572000" cy="277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237066</xdr:colOff>
      <xdr:row>7</xdr:row>
      <xdr:rowOff>67733</xdr:rowOff>
    </xdr:from>
    <xdr:to>
      <xdr:col>25</xdr:col>
      <xdr:colOff>101600</xdr:colOff>
      <xdr:row>20</xdr:row>
      <xdr:rowOff>169333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13D63D57-E870-4C15-9A3F-C2D2C496C1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19326" y="1622213"/>
              <a:ext cx="4573694" cy="2776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304801</xdr:colOff>
      <xdr:row>0</xdr:row>
      <xdr:rowOff>270933</xdr:rowOff>
    </xdr:from>
    <xdr:to>
      <xdr:col>8</xdr:col>
      <xdr:colOff>778934</xdr:colOff>
      <xdr:row>14</xdr:row>
      <xdr:rowOff>67733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D048DCFA-2DDB-42CC-BBCC-14637D4614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99461" y="270933"/>
              <a:ext cx="4581313" cy="2791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719666</xdr:colOff>
      <xdr:row>15</xdr:row>
      <xdr:rowOff>8466</xdr:rowOff>
    </xdr:from>
    <xdr:to>
      <xdr:col>8</xdr:col>
      <xdr:colOff>84666</xdr:colOff>
      <xdr:row>28</xdr:row>
      <xdr:rowOff>110066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D14CA1-FC73-4266-970D-407EF5708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51</xdr:col>
      <xdr:colOff>194734</xdr:colOff>
      <xdr:row>7</xdr:row>
      <xdr:rowOff>67733</xdr:rowOff>
    </xdr:from>
    <xdr:to>
      <xdr:col>55</xdr:col>
      <xdr:colOff>1439334</xdr:colOff>
      <xdr:row>20</xdr:row>
      <xdr:rowOff>169333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22699A2-2C7C-41BB-B3E8-12720F3D7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55</xdr:col>
      <xdr:colOff>1574799</xdr:colOff>
      <xdr:row>27</xdr:row>
      <xdr:rowOff>160867</xdr:rowOff>
    </xdr:from>
    <xdr:to>
      <xdr:col>61</xdr:col>
      <xdr:colOff>364066</xdr:colOff>
      <xdr:row>40</xdr:row>
      <xdr:rowOff>160867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2B5DBEC-D6FA-442B-88C0-2D89B5AC69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54379" y="5830147"/>
              <a:ext cx="4580467" cy="2766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56</xdr:col>
      <xdr:colOff>1134533</xdr:colOff>
      <xdr:row>30</xdr:row>
      <xdr:rowOff>177799</xdr:rowOff>
    </xdr:from>
    <xdr:to>
      <xdr:col>62</xdr:col>
      <xdr:colOff>372533</xdr:colOff>
      <xdr:row>43</xdr:row>
      <xdr:rowOff>194732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9DD47A9-5245-484C-B665-D5228B83B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77</xdr:col>
      <xdr:colOff>1380065</xdr:colOff>
      <xdr:row>2</xdr:row>
      <xdr:rowOff>42333</xdr:rowOff>
    </xdr:from>
    <xdr:to>
      <xdr:col>81</xdr:col>
      <xdr:colOff>304799</xdr:colOff>
      <xdr:row>15</xdr:row>
      <xdr:rowOff>143933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E7D2344-9DE6-46DF-86D9-33494DE62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78</xdr:col>
      <xdr:colOff>759384</xdr:colOff>
      <xdr:row>14</xdr:row>
      <xdr:rowOff>122229</xdr:rowOff>
    </xdr:from>
    <xdr:to>
      <xdr:col>82</xdr:col>
      <xdr:colOff>307109</xdr:colOff>
      <xdr:row>28</xdr:row>
      <xdr:rowOff>20629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CCE09E14-64CF-4353-B17E-27391C4214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071404" y="3116889"/>
              <a:ext cx="4584545" cy="277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78</xdr:col>
      <xdr:colOff>115147</xdr:colOff>
      <xdr:row>16</xdr:row>
      <xdr:rowOff>93980</xdr:rowOff>
    </xdr:from>
    <xdr:to>
      <xdr:col>81</xdr:col>
      <xdr:colOff>462281</xdr:colOff>
      <xdr:row>29</xdr:row>
      <xdr:rowOff>198120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AE2C4F6-7E15-4FEC-9F33-89E96D45A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86</xdr:col>
      <xdr:colOff>1721427</xdr:colOff>
      <xdr:row>4</xdr:row>
      <xdr:rowOff>100446</xdr:rowOff>
    </xdr:from>
    <xdr:to>
      <xdr:col>91</xdr:col>
      <xdr:colOff>557645</xdr:colOff>
      <xdr:row>17</xdr:row>
      <xdr:rowOff>142010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35BFD97-1889-4DF4-9BC5-FC3D82E79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87</xdr:col>
      <xdr:colOff>1097972</xdr:colOff>
      <xdr:row>12</xdr:row>
      <xdr:rowOff>190499</xdr:rowOff>
    </xdr:from>
    <xdr:to>
      <xdr:col>92</xdr:col>
      <xdr:colOff>800099</xdr:colOff>
      <xdr:row>26</xdr:row>
      <xdr:rowOff>24245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E111468-67F8-45C3-975D-F410C1ABE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93</xdr:col>
      <xdr:colOff>550718</xdr:colOff>
      <xdr:row>39</xdr:row>
      <xdr:rowOff>114300</xdr:rowOff>
    </xdr:from>
    <xdr:to>
      <xdr:col>98</xdr:col>
      <xdr:colOff>232063</xdr:colOff>
      <xdr:row>53</xdr:row>
      <xdr:rowOff>10391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EAFD624-CD77-481E-BDC1-B6D798540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100</xdr:col>
      <xdr:colOff>86591</xdr:colOff>
      <xdr:row>22</xdr:row>
      <xdr:rowOff>100446</xdr:rowOff>
    </xdr:from>
    <xdr:to>
      <xdr:col>104</xdr:col>
      <xdr:colOff>1160318</xdr:colOff>
      <xdr:row>35</xdr:row>
      <xdr:rowOff>142009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42F3AE9-9C75-4B47-A1F9-26D46BF00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5</xdr:row>
      <xdr:rowOff>182880</xdr:rowOff>
    </xdr:from>
    <xdr:to>
      <xdr:col>24</xdr:col>
      <xdr:colOff>449580</xdr:colOff>
      <xdr:row>20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7B44EB-84E1-4A8B-A249-54824205E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129540</xdr:colOff>
      <xdr:row>22</xdr:row>
      <xdr:rowOff>3810</xdr:rowOff>
    </xdr:from>
    <xdr:to>
      <xdr:col>24</xdr:col>
      <xdr:colOff>350520</xdr:colOff>
      <xdr:row>37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6C974C-206A-46D7-9685-FFE2E6996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205740</xdr:colOff>
      <xdr:row>37</xdr:row>
      <xdr:rowOff>102870</xdr:rowOff>
    </xdr:from>
    <xdr:to>
      <xdr:col>24</xdr:col>
      <xdr:colOff>419100</xdr:colOff>
      <xdr:row>53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299E17-1E39-4634-87C5-B3BB6BDDE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547749</xdr:colOff>
      <xdr:row>72</xdr:row>
      <xdr:rowOff>179860</xdr:rowOff>
    </xdr:from>
    <xdr:to>
      <xdr:col>13</xdr:col>
      <xdr:colOff>116403</xdr:colOff>
      <xdr:row>89</xdr:row>
      <xdr:rowOff>154997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82170-23DD-47EE-8217-68BAFA997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1060861</xdr:colOff>
      <xdr:row>5</xdr:row>
      <xdr:rowOff>171203</xdr:rowOff>
    </xdr:from>
    <xdr:to>
      <xdr:col>8</xdr:col>
      <xdr:colOff>261255</xdr:colOff>
      <xdr:row>19</xdr:row>
      <xdr:rowOff>171204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F194D9-5F75-4424-B2E7-74B8B7C55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1077191</xdr:colOff>
      <xdr:row>20</xdr:row>
      <xdr:rowOff>81546</xdr:rowOff>
    </xdr:from>
    <xdr:to>
      <xdr:col>8</xdr:col>
      <xdr:colOff>268383</xdr:colOff>
      <xdr:row>34</xdr:row>
      <xdr:rowOff>81546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894E98-C3C4-443C-A54F-6F3242CD1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CA673-A4E3-466F-9481-DCDF1BE7E94C}">
  <dimension ref="A1:CQ36"/>
  <sheetViews>
    <sheetView zoomScale="90" zoomScaleNormal="90" workbookViewId="0">
      <selection activeCell="AW29" sqref="AW29"/>
    </sheetView>
  </sheetViews>
  <sheetFormatPr defaultRowHeight="14.4"/>
  <cols>
    <col min="1" max="1" width="9.109375" customWidth="1"/>
    <col min="2" max="2" width="6.6640625" bestFit="1" customWidth="1"/>
    <col min="3" max="3" width="15" bestFit="1" customWidth="1"/>
    <col min="4" max="4" width="15" customWidth="1"/>
    <col min="5" max="5" width="21.77734375" bestFit="1" customWidth="1"/>
    <col min="6" max="6" width="21.77734375" customWidth="1"/>
    <col min="7" max="7" width="10.21875" customWidth="1"/>
    <col min="9" max="9" width="10.5546875" customWidth="1"/>
    <col min="10" max="10" width="16.6640625" bestFit="1" customWidth="1"/>
    <col min="12" max="12" width="10.5546875" customWidth="1"/>
    <col min="13" max="13" width="16.6640625" bestFit="1" customWidth="1"/>
    <col min="16" max="16" width="13.109375" bestFit="1" customWidth="1"/>
    <col min="17" max="17" width="10.5546875" customWidth="1"/>
    <col min="18" max="18" width="14.33203125" bestFit="1" customWidth="1"/>
    <col min="19" max="19" width="8.5546875" bestFit="1" customWidth="1"/>
    <col min="20" max="20" width="17.77734375" bestFit="1" customWidth="1"/>
    <col min="21" max="21" width="15" bestFit="1" customWidth="1"/>
    <col min="22" max="22" width="15" customWidth="1"/>
    <col min="24" max="24" width="10.5546875" bestFit="1" customWidth="1"/>
    <col min="25" max="25" width="16.6640625" bestFit="1" customWidth="1"/>
    <col min="27" max="27" width="10.5546875" bestFit="1" customWidth="1"/>
    <col min="28" max="28" width="16.5546875" bestFit="1" customWidth="1"/>
    <col min="31" max="31" width="8.109375" bestFit="1" customWidth="1"/>
    <col min="32" max="32" width="21.21875" bestFit="1" customWidth="1"/>
    <col min="33" max="33" width="14.21875" bestFit="1" customWidth="1"/>
    <col min="34" max="34" width="22.6640625" bestFit="1" customWidth="1"/>
    <col min="35" max="35" width="7.21875" customWidth="1"/>
    <col min="36" max="36" width="10.5546875" bestFit="1" customWidth="1"/>
    <col min="37" max="37" width="22.109375" bestFit="1" customWidth="1"/>
    <col min="38" max="38" width="9.21875" bestFit="1" customWidth="1"/>
    <col min="39" max="39" width="10.5546875" bestFit="1" customWidth="1"/>
    <col min="40" max="40" width="22.88671875" bestFit="1" customWidth="1"/>
    <col min="43" max="43" width="10.33203125" bestFit="1" customWidth="1"/>
    <col min="44" max="44" width="13.21875" bestFit="1" customWidth="1"/>
    <col min="45" max="45" width="16.77734375" bestFit="1" customWidth="1"/>
    <col min="46" max="46" width="24.109375" bestFit="1" customWidth="1"/>
    <col min="47" max="47" width="25.77734375" customWidth="1"/>
    <col min="48" max="48" width="11.5546875" customWidth="1"/>
    <col min="49" max="49" width="21.6640625" customWidth="1"/>
    <col min="50" max="50" width="19.44140625" bestFit="1" customWidth="1"/>
    <col min="51" max="51" width="33.44140625" bestFit="1" customWidth="1"/>
    <col min="52" max="52" width="15.21875" customWidth="1"/>
  </cols>
  <sheetData>
    <row r="1" spans="1:95" ht="15" thickBo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3"/>
    </row>
    <row r="2" spans="1:9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6"/>
    </row>
    <row r="3" spans="1:95" s="7" customFormat="1" ht="18">
      <c r="A3" s="12" t="s">
        <v>1</v>
      </c>
      <c r="B3" s="12" t="s">
        <v>2</v>
      </c>
      <c r="C3" s="13" t="s">
        <v>0</v>
      </c>
      <c r="D3" s="13" t="s">
        <v>37</v>
      </c>
      <c r="E3" s="12" t="s">
        <v>24</v>
      </c>
      <c r="F3" s="15" t="s">
        <v>29</v>
      </c>
      <c r="G3" s="14" t="s">
        <v>9</v>
      </c>
      <c r="H3" s="14" t="s">
        <v>3</v>
      </c>
      <c r="I3" s="14" t="s">
        <v>10</v>
      </c>
      <c r="J3" s="14" t="s">
        <v>15</v>
      </c>
      <c r="K3" s="14" t="s">
        <v>7</v>
      </c>
      <c r="L3" s="14" t="s">
        <v>10</v>
      </c>
      <c r="M3" s="14" t="s">
        <v>18</v>
      </c>
      <c r="N3" s="14" t="s">
        <v>4</v>
      </c>
      <c r="O3" s="14" t="s">
        <v>5</v>
      </c>
      <c r="P3" s="14" t="s">
        <v>11</v>
      </c>
      <c r="Q3" s="14" t="s">
        <v>10</v>
      </c>
      <c r="R3" s="14" t="s">
        <v>16</v>
      </c>
      <c r="S3" s="15" t="s">
        <v>6</v>
      </c>
      <c r="T3" s="15" t="s">
        <v>29</v>
      </c>
      <c r="U3" s="15" t="s">
        <v>33</v>
      </c>
      <c r="V3" s="15" t="s">
        <v>38</v>
      </c>
      <c r="W3" s="15" t="s">
        <v>3</v>
      </c>
      <c r="X3" s="15" t="s">
        <v>30</v>
      </c>
      <c r="Y3" s="15" t="s">
        <v>15</v>
      </c>
      <c r="Z3" s="15" t="s">
        <v>7</v>
      </c>
      <c r="AA3" s="15" t="s">
        <v>27</v>
      </c>
      <c r="AB3" s="15" t="s">
        <v>19</v>
      </c>
      <c r="AC3" s="15" t="s">
        <v>8</v>
      </c>
      <c r="AD3" s="15" t="s">
        <v>5</v>
      </c>
      <c r="AE3" s="15" t="s">
        <v>17</v>
      </c>
      <c r="AF3" s="15" t="s">
        <v>28</v>
      </c>
      <c r="AG3" s="15" t="s">
        <v>20</v>
      </c>
      <c r="AH3" s="16" t="s">
        <v>12</v>
      </c>
      <c r="AI3" s="16" t="s">
        <v>3</v>
      </c>
      <c r="AJ3" s="16" t="s">
        <v>10</v>
      </c>
      <c r="AK3" s="16" t="s">
        <v>21</v>
      </c>
      <c r="AL3" s="16" t="s">
        <v>7</v>
      </c>
      <c r="AM3" s="16" t="s">
        <v>10</v>
      </c>
      <c r="AN3" s="16" t="s">
        <v>22</v>
      </c>
      <c r="AO3" s="16" t="s">
        <v>8</v>
      </c>
      <c r="AP3" s="16" t="s">
        <v>5</v>
      </c>
      <c r="AQ3" s="16" t="s">
        <v>17</v>
      </c>
      <c r="AR3" s="16" t="s">
        <v>23</v>
      </c>
      <c r="AS3" s="16" t="s">
        <v>13</v>
      </c>
      <c r="AT3" s="16" t="s">
        <v>25</v>
      </c>
      <c r="AU3" s="16" t="s">
        <v>32</v>
      </c>
      <c r="AV3" s="16" t="s">
        <v>35</v>
      </c>
      <c r="AW3" s="16" t="s">
        <v>36</v>
      </c>
      <c r="AX3" s="16" t="s">
        <v>26</v>
      </c>
      <c r="AY3" s="16" t="s">
        <v>34</v>
      </c>
      <c r="AZ3" s="16" t="s">
        <v>31</v>
      </c>
    </row>
    <row r="4" spans="1:95" ht="15.6">
      <c r="A4" s="17">
        <v>43901</v>
      </c>
      <c r="B4" s="18">
        <v>143</v>
      </c>
      <c r="C4" s="19">
        <v>156</v>
      </c>
      <c r="D4" s="42">
        <f>C4/B4</f>
        <v>1.0909090909090908</v>
      </c>
      <c r="E4" s="20">
        <v>0</v>
      </c>
      <c r="F4" s="25" t="s">
        <v>14</v>
      </c>
      <c r="G4" s="21">
        <v>0</v>
      </c>
      <c r="H4" s="22">
        <v>0</v>
      </c>
      <c r="I4" s="22"/>
      <c r="J4" s="22"/>
      <c r="K4" s="22">
        <v>0</v>
      </c>
      <c r="L4" s="22"/>
      <c r="M4" s="22"/>
      <c r="N4" s="22">
        <v>0</v>
      </c>
      <c r="O4" s="22">
        <v>0</v>
      </c>
      <c r="P4" s="22"/>
      <c r="Q4" s="22"/>
      <c r="R4" s="22"/>
      <c r="S4" s="23">
        <v>1</v>
      </c>
      <c r="T4" s="25" t="s">
        <v>14</v>
      </c>
      <c r="U4" s="23">
        <v>1</v>
      </c>
      <c r="V4" s="43"/>
      <c r="W4" s="23">
        <v>0</v>
      </c>
      <c r="X4" s="23"/>
      <c r="Y4" s="23"/>
      <c r="Z4" s="23">
        <v>0</v>
      </c>
      <c r="AA4" s="23"/>
      <c r="AB4" s="23"/>
      <c r="AC4" s="23">
        <v>0</v>
      </c>
      <c r="AD4" s="23">
        <v>0</v>
      </c>
      <c r="AE4" s="23"/>
      <c r="AF4" s="23"/>
      <c r="AG4" s="23"/>
      <c r="AH4" s="24">
        <v>0</v>
      </c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4">
        <v>143</v>
      </c>
      <c r="AU4" s="24">
        <v>55</v>
      </c>
      <c r="AV4" s="28"/>
      <c r="AW4" s="28"/>
      <c r="AX4" s="28"/>
      <c r="AY4" s="26" t="s">
        <v>14</v>
      </c>
      <c r="AZ4" s="28"/>
    </row>
    <row r="5" spans="1:95" ht="15.6">
      <c r="A5" s="17">
        <v>43902</v>
      </c>
      <c r="B5" s="18">
        <f>B4+C5</f>
        <v>498</v>
      </c>
      <c r="C5" s="19">
        <v>355</v>
      </c>
      <c r="D5" s="42">
        <f t="shared" ref="D5:D26" si="0">C5/B5</f>
        <v>0.71285140562248994</v>
      </c>
      <c r="E5" s="20">
        <f t="shared" ref="E5:E26" si="1">(B5-B4)/B4</f>
        <v>2.4825174825174825</v>
      </c>
      <c r="F5" s="25">
        <v>1</v>
      </c>
      <c r="G5" s="21">
        <v>0</v>
      </c>
      <c r="H5" s="22">
        <v>0</v>
      </c>
      <c r="I5" s="22"/>
      <c r="J5" s="22"/>
      <c r="K5" s="22">
        <v>0</v>
      </c>
      <c r="L5" s="22"/>
      <c r="M5" s="22"/>
      <c r="N5" s="22">
        <v>0</v>
      </c>
      <c r="O5" s="22">
        <v>0</v>
      </c>
      <c r="P5" s="22"/>
      <c r="Q5" s="22"/>
      <c r="R5" s="22"/>
      <c r="S5" s="23">
        <f>S4+U4</f>
        <v>2</v>
      </c>
      <c r="T5" s="25">
        <f t="shared" ref="T5:T17" si="2">(S5-S4)/S4</f>
        <v>1</v>
      </c>
      <c r="U5" s="23">
        <v>0</v>
      </c>
      <c r="V5" s="43"/>
      <c r="W5" s="23">
        <v>0</v>
      </c>
      <c r="X5" s="23"/>
      <c r="Y5" s="23"/>
      <c r="Z5" s="23">
        <v>0</v>
      </c>
      <c r="AA5" s="23"/>
      <c r="AB5" s="23"/>
      <c r="AC5" s="23">
        <v>0</v>
      </c>
      <c r="AD5" s="23">
        <v>0</v>
      </c>
      <c r="AE5" s="23"/>
      <c r="AF5" s="23"/>
      <c r="AG5" s="23"/>
      <c r="AH5" s="24">
        <v>0</v>
      </c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4">
        <f>AT4+AU5</f>
        <v>204</v>
      </c>
      <c r="AU5" s="24">
        <v>61</v>
      </c>
      <c r="AV5" s="28"/>
      <c r="AW5" s="28"/>
      <c r="AX5" s="28"/>
      <c r="AY5" s="26">
        <f t="shared" ref="AY5:AY17" si="3">(AT5-AT4)/AT4</f>
        <v>0.42657342657342656</v>
      </c>
      <c r="AZ5" s="28"/>
    </row>
    <row r="6" spans="1:95" ht="15.6">
      <c r="A6" s="17">
        <v>43903</v>
      </c>
      <c r="B6" s="18">
        <f t="shared" ref="B6:B24" si="4">B5+C6</f>
        <v>1108</v>
      </c>
      <c r="C6" s="19">
        <v>610</v>
      </c>
      <c r="D6" s="42">
        <f t="shared" si="0"/>
        <v>0.55054151624548742</v>
      </c>
      <c r="E6" s="20">
        <f t="shared" si="1"/>
        <v>1.2248995983935742</v>
      </c>
      <c r="F6" s="25">
        <v>0</v>
      </c>
      <c r="G6" s="21">
        <v>0</v>
      </c>
      <c r="H6" s="22">
        <v>0</v>
      </c>
      <c r="I6" s="22"/>
      <c r="J6" s="22"/>
      <c r="K6" s="22">
        <v>0</v>
      </c>
      <c r="L6" s="22"/>
      <c r="M6" s="22"/>
      <c r="N6" s="22">
        <v>0</v>
      </c>
      <c r="O6" s="22">
        <v>0</v>
      </c>
      <c r="P6" s="22"/>
      <c r="Q6" s="22"/>
      <c r="R6" s="22"/>
      <c r="S6" s="23">
        <f t="shared" ref="S6:S24" si="5">S5+U5</f>
        <v>2</v>
      </c>
      <c r="T6" s="25">
        <f t="shared" si="2"/>
        <v>0</v>
      </c>
      <c r="U6" s="23">
        <v>0</v>
      </c>
      <c r="V6" s="43"/>
      <c r="W6" s="23">
        <v>0</v>
      </c>
      <c r="X6" s="23"/>
      <c r="Y6" s="23"/>
      <c r="Z6" s="23">
        <v>0</v>
      </c>
      <c r="AA6" s="23"/>
      <c r="AB6" s="23"/>
      <c r="AC6" s="23">
        <v>0</v>
      </c>
      <c r="AD6" s="23">
        <v>0</v>
      </c>
      <c r="AE6" s="23"/>
      <c r="AF6" s="23"/>
      <c r="AG6" s="23"/>
      <c r="AH6" s="24">
        <v>0</v>
      </c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4">
        <f t="shared" ref="AT6:AT9" si="6">AT5+AU6</f>
        <v>325</v>
      </c>
      <c r="AU6" s="24">
        <v>121</v>
      </c>
      <c r="AV6" s="28"/>
      <c r="AW6" s="28"/>
      <c r="AX6" s="28"/>
      <c r="AY6" s="26">
        <f t="shared" si="3"/>
        <v>0.59313725490196079</v>
      </c>
      <c r="AZ6" s="28"/>
    </row>
    <row r="7" spans="1:95" ht="15.6">
      <c r="A7" s="17">
        <v>43904</v>
      </c>
      <c r="B7" s="18">
        <f t="shared" si="4"/>
        <v>1735</v>
      </c>
      <c r="C7" s="19">
        <v>627</v>
      </c>
      <c r="D7" s="42">
        <f t="shared" si="0"/>
        <v>0.36138328530259367</v>
      </c>
      <c r="E7" s="20">
        <f t="shared" si="1"/>
        <v>0.56588447653429608</v>
      </c>
      <c r="F7" s="25">
        <v>0</v>
      </c>
      <c r="G7" s="21">
        <v>0</v>
      </c>
      <c r="H7" s="22">
        <v>0</v>
      </c>
      <c r="I7" s="22"/>
      <c r="J7" s="22"/>
      <c r="K7" s="22">
        <v>0</v>
      </c>
      <c r="L7" s="22"/>
      <c r="M7" s="22"/>
      <c r="N7" s="22">
        <v>0</v>
      </c>
      <c r="O7" s="22">
        <v>0</v>
      </c>
      <c r="P7" s="22"/>
      <c r="Q7" s="22"/>
      <c r="R7" s="22"/>
      <c r="S7" s="23">
        <f t="shared" si="5"/>
        <v>2</v>
      </c>
      <c r="T7" s="25">
        <f t="shared" si="2"/>
        <v>0</v>
      </c>
      <c r="U7" s="23">
        <v>2</v>
      </c>
      <c r="V7" s="43"/>
      <c r="W7" s="23">
        <v>0</v>
      </c>
      <c r="X7" s="23"/>
      <c r="Y7" s="23"/>
      <c r="Z7" s="23">
        <v>0</v>
      </c>
      <c r="AA7" s="23"/>
      <c r="AB7" s="23"/>
      <c r="AC7" s="23">
        <v>0</v>
      </c>
      <c r="AD7" s="23">
        <v>0</v>
      </c>
      <c r="AE7" s="23"/>
      <c r="AF7" s="23"/>
      <c r="AG7" s="23"/>
      <c r="AH7" s="24">
        <v>0</v>
      </c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4">
        <f t="shared" si="6"/>
        <v>470</v>
      </c>
      <c r="AU7" s="24">
        <v>145</v>
      </c>
      <c r="AV7" s="28"/>
      <c r="AW7" s="28"/>
      <c r="AX7" s="28"/>
      <c r="AY7" s="26">
        <f t="shared" si="3"/>
        <v>0.44615384615384618</v>
      </c>
      <c r="AZ7" s="28"/>
    </row>
    <row r="8" spans="1:95" ht="15.6">
      <c r="A8" s="17">
        <v>43905</v>
      </c>
      <c r="B8" s="18">
        <f t="shared" si="4"/>
        <v>2739</v>
      </c>
      <c r="C8" s="19">
        <v>1004</v>
      </c>
      <c r="D8" s="42">
        <f t="shared" si="0"/>
        <v>0.36655713764147502</v>
      </c>
      <c r="E8" s="20">
        <f t="shared" si="1"/>
        <v>0.57867435158501446</v>
      </c>
      <c r="F8" s="25">
        <v>1</v>
      </c>
      <c r="G8" s="21">
        <v>0</v>
      </c>
      <c r="H8" s="22">
        <v>0</v>
      </c>
      <c r="I8" s="22"/>
      <c r="J8" s="22"/>
      <c r="K8" s="22">
        <v>0</v>
      </c>
      <c r="L8" s="22"/>
      <c r="M8" s="22"/>
      <c r="N8" s="22">
        <v>0</v>
      </c>
      <c r="O8" s="22">
        <v>0</v>
      </c>
      <c r="P8" s="22"/>
      <c r="Q8" s="22"/>
      <c r="R8" s="22"/>
      <c r="S8" s="23">
        <f t="shared" si="5"/>
        <v>4</v>
      </c>
      <c r="T8" s="25">
        <f t="shared" si="2"/>
        <v>1</v>
      </c>
      <c r="U8" s="23">
        <v>5</v>
      </c>
      <c r="V8" s="43"/>
      <c r="W8" s="23">
        <v>0</v>
      </c>
      <c r="X8" s="23"/>
      <c r="Y8" s="23"/>
      <c r="Z8" s="23">
        <v>0</v>
      </c>
      <c r="AA8" s="23"/>
      <c r="AB8" s="23"/>
      <c r="AC8" s="23">
        <v>0</v>
      </c>
      <c r="AD8" s="23">
        <v>0</v>
      </c>
      <c r="AE8" s="23"/>
      <c r="AF8" s="23"/>
      <c r="AG8" s="23"/>
      <c r="AH8" s="24">
        <v>0</v>
      </c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4">
        <f t="shared" si="6"/>
        <v>658</v>
      </c>
      <c r="AU8" s="24">
        <v>188</v>
      </c>
      <c r="AV8" s="28"/>
      <c r="AW8" s="28"/>
      <c r="AX8" s="28"/>
      <c r="AY8" s="26">
        <f t="shared" si="3"/>
        <v>0.4</v>
      </c>
      <c r="AZ8" s="28"/>
    </row>
    <row r="9" spans="1:95" ht="15.6">
      <c r="A9" s="17">
        <v>43906</v>
      </c>
      <c r="B9" s="18">
        <f t="shared" si="4"/>
        <v>4764</v>
      </c>
      <c r="C9" s="19">
        <v>2025</v>
      </c>
      <c r="D9" s="42">
        <f t="shared" si="0"/>
        <v>0.42506297229219142</v>
      </c>
      <c r="E9" s="20">
        <f t="shared" si="1"/>
        <v>0.73932092004381156</v>
      </c>
      <c r="F9" s="25">
        <v>1.25</v>
      </c>
      <c r="G9" s="21">
        <v>0</v>
      </c>
      <c r="H9" s="22">
        <v>0</v>
      </c>
      <c r="I9" s="22"/>
      <c r="J9" s="22"/>
      <c r="K9" s="22">
        <v>0</v>
      </c>
      <c r="L9" s="22"/>
      <c r="M9" s="22"/>
      <c r="N9" s="22">
        <v>0</v>
      </c>
      <c r="O9" s="22">
        <v>0</v>
      </c>
      <c r="P9" s="22"/>
      <c r="Q9" s="22"/>
      <c r="R9" s="22"/>
      <c r="S9" s="23">
        <f t="shared" si="5"/>
        <v>9</v>
      </c>
      <c r="T9" s="25">
        <f t="shared" si="2"/>
        <v>1.25</v>
      </c>
      <c r="U9" s="23">
        <v>9</v>
      </c>
      <c r="V9" s="43"/>
      <c r="W9" s="23">
        <v>0</v>
      </c>
      <c r="X9" s="23"/>
      <c r="Y9" s="23"/>
      <c r="Z9" s="23">
        <v>0</v>
      </c>
      <c r="AA9" s="23"/>
      <c r="AB9" s="23"/>
      <c r="AC9" s="23">
        <v>0</v>
      </c>
      <c r="AD9" s="23">
        <v>0</v>
      </c>
      <c r="AE9" s="23"/>
      <c r="AF9" s="23"/>
      <c r="AG9" s="23"/>
      <c r="AH9" s="24">
        <v>0</v>
      </c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4">
        <f t="shared" si="6"/>
        <v>957</v>
      </c>
      <c r="AU9" s="24">
        <v>299</v>
      </c>
      <c r="AV9" s="28"/>
      <c r="AW9" s="28"/>
      <c r="AX9" s="28"/>
      <c r="AY9" s="26">
        <f>(AT9-AT8)/AT8</f>
        <v>0.45440729483282677</v>
      </c>
      <c r="AZ9" s="28"/>
    </row>
    <row r="10" spans="1:95" ht="15.6">
      <c r="A10" s="17">
        <v>43907</v>
      </c>
      <c r="B10" s="18">
        <f t="shared" si="4"/>
        <v>7078</v>
      </c>
      <c r="C10" s="19">
        <v>2314</v>
      </c>
      <c r="D10" s="42">
        <f t="shared" si="0"/>
        <v>0.32692851087877933</v>
      </c>
      <c r="E10" s="20">
        <f t="shared" si="1"/>
        <v>0.48572628043660787</v>
      </c>
      <c r="F10" s="25">
        <v>1</v>
      </c>
      <c r="G10" s="21">
        <v>0</v>
      </c>
      <c r="H10" s="22">
        <v>0</v>
      </c>
      <c r="I10" s="22"/>
      <c r="J10" s="22"/>
      <c r="K10" s="22">
        <v>0</v>
      </c>
      <c r="L10" s="22"/>
      <c r="M10" s="22"/>
      <c r="N10" s="22">
        <v>0</v>
      </c>
      <c r="O10" s="22">
        <v>0</v>
      </c>
      <c r="P10" s="22"/>
      <c r="Q10" s="22"/>
      <c r="R10" s="22"/>
      <c r="S10" s="23">
        <f t="shared" si="5"/>
        <v>18</v>
      </c>
      <c r="T10" s="25">
        <f t="shared" si="2"/>
        <v>1</v>
      </c>
      <c r="U10" s="23">
        <v>7</v>
      </c>
      <c r="V10" s="43">
        <f t="shared" ref="V10:V25" si="7">U10/S10</f>
        <v>0.3888888888888889</v>
      </c>
      <c r="W10" s="23">
        <v>0</v>
      </c>
      <c r="X10" s="23"/>
      <c r="Y10" s="23"/>
      <c r="Z10" s="23">
        <v>0</v>
      </c>
      <c r="AA10" s="23"/>
      <c r="AB10" s="23"/>
      <c r="AC10" s="23">
        <v>0</v>
      </c>
      <c r="AD10" s="23">
        <v>0</v>
      </c>
      <c r="AE10" s="23"/>
      <c r="AF10" s="23"/>
      <c r="AG10" s="23"/>
      <c r="AH10" s="24">
        <v>0</v>
      </c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4">
        <f>AT9+AU10</f>
        <v>1282</v>
      </c>
      <c r="AU10" s="24">
        <v>325</v>
      </c>
      <c r="AV10" s="28"/>
      <c r="AW10" s="28"/>
      <c r="AX10" s="28"/>
      <c r="AY10" s="26">
        <f t="shared" si="3"/>
        <v>0.33960292580982238</v>
      </c>
      <c r="AZ10" s="28"/>
    </row>
    <row r="11" spans="1:95" ht="15.6">
      <c r="A11" s="17">
        <v>43908</v>
      </c>
      <c r="B11" s="18">
        <f t="shared" si="4"/>
        <v>9824</v>
      </c>
      <c r="C11" s="19">
        <v>2746</v>
      </c>
      <c r="D11" s="42">
        <f t="shared" si="0"/>
        <v>0.27951954397394135</v>
      </c>
      <c r="E11" s="20">
        <f t="shared" si="1"/>
        <v>0.38796270132805877</v>
      </c>
      <c r="F11" s="25">
        <v>0.3888888888888889</v>
      </c>
      <c r="G11" s="21">
        <v>0</v>
      </c>
      <c r="H11" s="22">
        <v>0</v>
      </c>
      <c r="I11" s="22"/>
      <c r="J11" s="22"/>
      <c r="K11" s="22">
        <v>0</v>
      </c>
      <c r="L11" s="22"/>
      <c r="M11" s="22"/>
      <c r="N11" s="22">
        <v>0</v>
      </c>
      <c r="O11" s="22">
        <v>0</v>
      </c>
      <c r="P11" s="22"/>
      <c r="Q11" s="22"/>
      <c r="R11" s="22"/>
      <c r="S11" s="23">
        <f t="shared" si="5"/>
        <v>25</v>
      </c>
      <c r="T11" s="25">
        <f t="shared" si="2"/>
        <v>0.3888888888888889</v>
      </c>
      <c r="U11" s="23">
        <v>21</v>
      </c>
      <c r="V11" s="43">
        <f t="shared" si="7"/>
        <v>0.84</v>
      </c>
      <c r="W11" s="23">
        <v>0</v>
      </c>
      <c r="X11" s="23"/>
      <c r="Y11" s="23"/>
      <c r="Z11" s="23">
        <v>0</v>
      </c>
      <c r="AA11" s="23"/>
      <c r="AB11" s="23"/>
      <c r="AC11" s="23">
        <v>0</v>
      </c>
      <c r="AD11" s="23">
        <v>0</v>
      </c>
      <c r="AE11" s="23"/>
      <c r="AF11" s="23"/>
      <c r="AG11" s="23"/>
      <c r="AH11" s="24">
        <v>0</v>
      </c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4">
        <f t="shared" ref="AT11:AT24" si="8">AT10+AU11</f>
        <v>1673</v>
      </c>
      <c r="AU11" s="24">
        <v>391</v>
      </c>
      <c r="AV11" s="28"/>
      <c r="AW11" s="28"/>
      <c r="AX11" s="28"/>
      <c r="AY11" s="26">
        <f t="shared" si="3"/>
        <v>0.30499219968798752</v>
      </c>
      <c r="AZ11" s="28"/>
    </row>
    <row r="12" spans="1:95" ht="15.6">
      <c r="A12" s="17">
        <v>43909</v>
      </c>
      <c r="B12" s="18">
        <f t="shared" si="4"/>
        <v>13255</v>
      </c>
      <c r="C12" s="19">
        <v>3431</v>
      </c>
      <c r="D12" s="42">
        <f t="shared" si="0"/>
        <v>0.25884571859675592</v>
      </c>
      <c r="E12" s="20">
        <f t="shared" si="1"/>
        <v>0.34924674267100975</v>
      </c>
      <c r="F12" s="25">
        <v>0.84</v>
      </c>
      <c r="G12" s="21">
        <v>0</v>
      </c>
      <c r="H12" s="22">
        <v>0</v>
      </c>
      <c r="I12" s="22"/>
      <c r="J12" s="22"/>
      <c r="K12" s="22">
        <v>0</v>
      </c>
      <c r="L12" s="22"/>
      <c r="M12" s="22"/>
      <c r="N12" s="22">
        <v>0</v>
      </c>
      <c r="O12" s="22">
        <v>0</v>
      </c>
      <c r="P12" s="22"/>
      <c r="Q12" s="22"/>
      <c r="R12" s="22"/>
      <c r="S12" s="23">
        <f t="shared" si="5"/>
        <v>46</v>
      </c>
      <c r="T12" s="25">
        <f t="shared" si="2"/>
        <v>0.84</v>
      </c>
      <c r="U12" s="23">
        <v>23</v>
      </c>
      <c r="V12" s="43">
        <f t="shared" si="7"/>
        <v>0.5</v>
      </c>
      <c r="W12" s="23">
        <v>0</v>
      </c>
      <c r="X12" s="23"/>
      <c r="Y12" s="23"/>
      <c r="Z12" s="23">
        <v>0</v>
      </c>
      <c r="AA12" s="23"/>
      <c r="AB12" s="23"/>
      <c r="AC12" s="23">
        <v>0</v>
      </c>
      <c r="AD12" s="23">
        <v>0</v>
      </c>
      <c r="AE12" s="23"/>
      <c r="AF12" s="23"/>
      <c r="AG12" s="23"/>
      <c r="AH12" s="24">
        <v>0</v>
      </c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4">
        <f t="shared" si="8"/>
        <v>2150</v>
      </c>
      <c r="AU12" s="24">
        <v>477</v>
      </c>
      <c r="AV12" s="28"/>
      <c r="AW12" s="28"/>
      <c r="AX12" s="28"/>
      <c r="AY12" s="26">
        <f t="shared" si="3"/>
        <v>0.28511655708308425</v>
      </c>
      <c r="AZ12" s="28"/>
    </row>
    <row r="13" spans="1:95" ht="15.6">
      <c r="A13" s="17">
        <v>43910</v>
      </c>
      <c r="B13" s="18">
        <f t="shared" si="4"/>
        <v>16899</v>
      </c>
      <c r="C13" s="19">
        <v>3644</v>
      </c>
      <c r="D13" s="42">
        <f t="shared" si="0"/>
        <v>0.2156340611870525</v>
      </c>
      <c r="E13" s="20">
        <f t="shared" si="1"/>
        <v>0.2749151263674085</v>
      </c>
      <c r="F13" s="25">
        <v>0.5</v>
      </c>
      <c r="G13" s="21">
        <v>0</v>
      </c>
      <c r="H13" s="22">
        <v>0</v>
      </c>
      <c r="I13" s="22"/>
      <c r="J13" s="22"/>
      <c r="K13" s="22">
        <v>0</v>
      </c>
      <c r="L13" s="22"/>
      <c r="M13" s="22"/>
      <c r="N13" s="22">
        <v>0</v>
      </c>
      <c r="O13" s="22">
        <v>0</v>
      </c>
      <c r="P13" s="22"/>
      <c r="Q13" s="22"/>
      <c r="R13" s="22"/>
      <c r="S13" s="23">
        <f t="shared" si="5"/>
        <v>69</v>
      </c>
      <c r="T13" s="25">
        <f t="shared" si="2"/>
        <v>0.5</v>
      </c>
      <c r="U13" s="23">
        <v>43</v>
      </c>
      <c r="V13" s="43">
        <f t="shared" si="7"/>
        <v>0.62318840579710144</v>
      </c>
      <c r="W13" s="23">
        <v>0</v>
      </c>
      <c r="X13" s="23"/>
      <c r="Y13" s="23"/>
      <c r="Z13" s="23">
        <v>0</v>
      </c>
      <c r="AA13" s="23"/>
      <c r="AB13" s="23"/>
      <c r="AC13" s="23">
        <v>0</v>
      </c>
      <c r="AD13" s="23">
        <v>0</v>
      </c>
      <c r="AE13" s="23"/>
      <c r="AF13" s="23"/>
      <c r="AG13" s="23"/>
      <c r="AH13" s="24">
        <v>0</v>
      </c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4">
        <f t="shared" si="8"/>
        <v>2700</v>
      </c>
      <c r="AU13" s="24">
        <v>550</v>
      </c>
      <c r="AV13" s="28"/>
      <c r="AW13" s="28"/>
      <c r="AX13" s="28"/>
      <c r="AY13" s="26">
        <f t="shared" si="3"/>
        <v>0.2558139534883721</v>
      </c>
      <c r="AZ13" s="28"/>
    </row>
    <row r="14" spans="1:95" ht="15.6">
      <c r="A14" s="17">
        <v>43911</v>
      </c>
      <c r="B14" s="18">
        <f t="shared" si="4"/>
        <v>19026</v>
      </c>
      <c r="C14" s="19">
        <v>2127</v>
      </c>
      <c r="D14" s="42">
        <f t="shared" si="0"/>
        <v>0.11179438662882371</v>
      </c>
      <c r="E14" s="20">
        <f t="shared" si="1"/>
        <v>0.12586543582460499</v>
      </c>
      <c r="F14" s="25">
        <v>0.62318840579710144</v>
      </c>
      <c r="G14" s="21">
        <v>0</v>
      </c>
      <c r="H14" s="22">
        <v>0</v>
      </c>
      <c r="I14" s="22"/>
      <c r="J14" s="22"/>
      <c r="K14" s="22">
        <v>0</v>
      </c>
      <c r="L14" s="22"/>
      <c r="M14" s="22"/>
      <c r="N14" s="22">
        <v>0</v>
      </c>
      <c r="O14" s="22">
        <v>0</v>
      </c>
      <c r="P14" s="22"/>
      <c r="Q14" s="22"/>
      <c r="R14" s="22"/>
      <c r="S14" s="23">
        <f t="shared" si="5"/>
        <v>112</v>
      </c>
      <c r="T14" s="25">
        <f t="shared" si="2"/>
        <v>0.62318840579710144</v>
      </c>
      <c r="U14" s="23">
        <v>33</v>
      </c>
      <c r="V14" s="43">
        <f t="shared" si="7"/>
        <v>0.29464285714285715</v>
      </c>
      <c r="W14" s="23">
        <v>0</v>
      </c>
      <c r="X14" s="23"/>
      <c r="Y14" s="23"/>
      <c r="Z14" s="23">
        <v>0</v>
      </c>
      <c r="AA14" s="23"/>
      <c r="AB14" s="23"/>
      <c r="AC14" s="23">
        <v>0</v>
      </c>
      <c r="AD14" s="23">
        <v>0</v>
      </c>
      <c r="AE14" s="23"/>
      <c r="AF14" s="23"/>
      <c r="AG14" s="23"/>
      <c r="AH14" s="24">
        <v>0</v>
      </c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4">
        <f t="shared" si="8"/>
        <v>3243</v>
      </c>
      <c r="AU14" s="24">
        <v>543</v>
      </c>
      <c r="AV14" s="28"/>
      <c r="AW14" s="28"/>
      <c r="AX14" s="28"/>
      <c r="AY14" s="26">
        <f t="shared" si="3"/>
        <v>0.2011111111111111</v>
      </c>
      <c r="AZ14" s="28"/>
    </row>
    <row r="15" spans="1:95" ht="15.6">
      <c r="A15" s="17">
        <v>43912</v>
      </c>
      <c r="B15" s="18">
        <f t="shared" si="4"/>
        <v>21031</v>
      </c>
      <c r="C15" s="19">
        <v>2005</v>
      </c>
      <c r="D15" s="42">
        <f t="shared" si="0"/>
        <v>9.5335457182254765E-2</v>
      </c>
      <c r="E15" s="20">
        <f t="shared" si="1"/>
        <v>0.10538210869336698</v>
      </c>
      <c r="F15" s="25">
        <v>0.29464285714285715</v>
      </c>
      <c r="G15" s="21">
        <v>0</v>
      </c>
      <c r="H15" s="22">
        <v>0</v>
      </c>
      <c r="I15" s="22"/>
      <c r="J15" s="22"/>
      <c r="K15" s="22">
        <v>0</v>
      </c>
      <c r="L15" s="22"/>
      <c r="M15" s="22"/>
      <c r="N15" s="22">
        <v>0</v>
      </c>
      <c r="O15" s="22">
        <v>0</v>
      </c>
      <c r="P15" s="22"/>
      <c r="Q15" s="22"/>
      <c r="R15" s="22"/>
      <c r="S15" s="23">
        <f t="shared" si="5"/>
        <v>145</v>
      </c>
      <c r="T15" s="25">
        <f t="shared" si="2"/>
        <v>0.29464285714285715</v>
      </c>
      <c r="U15" s="23">
        <v>44</v>
      </c>
      <c r="V15" s="43">
        <f t="shared" si="7"/>
        <v>0.30344827586206896</v>
      </c>
      <c r="W15" s="23">
        <v>0</v>
      </c>
      <c r="X15" s="23"/>
      <c r="Y15" s="23"/>
      <c r="Z15" s="23">
        <v>0</v>
      </c>
      <c r="AA15" s="23"/>
      <c r="AB15" s="23"/>
      <c r="AC15" s="23">
        <v>0</v>
      </c>
      <c r="AD15" s="23">
        <v>0</v>
      </c>
      <c r="AE15" s="23"/>
      <c r="AF15" s="23"/>
      <c r="AG15" s="23"/>
      <c r="AH15" s="24">
        <v>0</v>
      </c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4">
        <f t="shared" si="8"/>
        <v>3810</v>
      </c>
      <c r="AU15" s="24">
        <v>567</v>
      </c>
      <c r="AV15" s="28"/>
      <c r="AW15" s="28"/>
      <c r="AX15" s="28"/>
      <c r="AY15" s="26">
        <f t="shared" si="3"/>
        <v>0.17483811285846437</v>
      </c>
      <c r="AZ15" s="28"/>
    </row>
    <row r="16" spans="1:95" ht="15.6">
      <c r="A16" s="17">
        <v>43913</v>
      </c>
      <c r="B16" s="18">
        <f t="shared" si="4"/>
        <v>24027</v>
      </c>
      <c r="C16" s="19">
        <v>2996</v>
      </c>
      <c r="D16" s="42">
        <f t="shared" si="0"/>
        <v>0.12469305364797936</v>
      </c>
      <c r="E16" s="20">
        <f t="shared" si="1"/>
        <v>0.14245637392420712</v>
      </c>
      <c r="F16" s="25">
        <v>0.30344827586206896</v>
      </c>
      <c r="G16" s="21">
        <v>0</v>
      </c>
      <c r="H16" s="22">
        <v>0</v>
      </c>
      <c r="I16" s="22"/>
      <c r="J16" s="22"/>
      <c r="K16" s="22">
        <v>0</v>
      </c>
      <c r="L16" s="22"/>
      <c r="M16" s="22"/>
      <c r="N16" s="22">
        <v>0</v>
      </c>
      <c r="O16" s="22">
        <v>0</v>
      </c>
      <c r="P16" s="22"/>
      <c r="Q16" s="22"/>
      <c r="R16" s="22"/>
      <c r="S16" s="23">
        <f t="shared" si="5"/>
        <v>189</v>
      </c>
      <c r="T16" s="25">
        <f t="shared" si="2"/>
        <v>0.30344827586206896</v>
      </c>
      <c r="U16" s="23">
        <v>75</v>
      </c>
      <c r="V16" s="43">
        <f t="shared" si="7"/>
        <v>0.3968253968253968</v>
      </c>
      <c r="W16" s="23">
        <v>0</v>
      </c>
      <c r="X16" s="23"/>
      <c r="Y16" s="23"/>
      <c r="Z16" s="23">
        <v>0</v>
      </c>
      <c r="AA16" s="23"/>
      <c r="AB16" s="23"/>
      <c r="AC16" s="23">
        <v>0</v>
      </c>
      <c r="AD16" s="23">
        <v>0</v>
      </c>
      <c r="AE16" s="23"/>
      <c r="AF16" s="23"/>
      <c r="AG16" s="23"/>
      <c r="AH16" s="24">
        <v>0</v>
      </c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4">
        <f t="shared" si="8"/>
        <v>4578</v>
      </c>
      <c r="AU16" s="24">
        <v>768</v>
      </c>
      <c r="AV16" s="28"/>
      <c r="AW16" s="28"/>
      <c r="AX16" s="28"/>
      <c r="AY16" s="26">
        <f t="shared" si="3"/>
        <v>0.2015748031496063</v>
      </c>
      <c r="AZ16" s="28"/>
    </row>
    <row r="17" spans="1:52" ht="15.6">
      <c r="A17" s="17">
        <v>43914</v>
      </c>
      <c r="B17" s="18">
        <f t="shared" si="4"/>
        <v>27401</v>
      </c>
      <c r="C17" s="19">
        <v>3374</v>
      </c>
      <c r="D17" s="42">
        <f t="shared" si="0"/>
        <v>0.12313419218276705</v>
      </c>
      <c r="E17" s="20">
        <f t="shared" si="1"/>
        <v>0.14042535480917301</v>
      </c>
      <c r="F17" s="25">
        <v>0.3968253968253968</v>
      </c>
      <c r="G17" s="21">
        <v>0</v>
      </c>
      <c r="H17" s="22">
        <v>7094</v>
      </c>
      <c r="I17" s="22"/>
      <c r="J17" s="22"/>
      <c r="K17" s="22">
        <v>5194</v>
      </c>
      <c r="L17" s="22"/>
      <c r="M17" s="22"/>
      <c r="N17" s="22">
        <v>1689</v>
      </c>
      <c r="O17" s="22">
        <v>1227</v>
      </c>
      <c r="P17" s="22">
        <f t="shared" ref="P17:P25" si="9">N17+O17</f>
        <v>2916</v>
      </c>
      <c r="Q17" s="22"/>
      <c r="R17" s="22"/>
      <c r="S17" s="23">
        <f t="shared" si="5"/>
        <v>264</v>
      </c>
      <c r="T17" s="25">
        <f t="shared" si="2"/>
        <v>0.3968253968253968</v>
      </c>
      <c r="U17" s="23">
        <v>77</v>
      </c>
      <c r="V17" s="43">
        <f t="shared" si="7"/>
        <v>0.29166666666666669</v>
      </c>
      <c r="W17" s="23">
        <v>5</v>
      </c>
      <c r="X17" s="23"/>
      <c r="Y17" s="23"/>
      <c r="Z17" s="23">
        <v>45</v>
      </c>
      <c r="AA17" s="23"/>
      <c r="AB17" s="23"/>
      <c r="AC17" s="23">
        <v>46</v>
      </c>
      <c r="AD17" s="23">
        <v>103</v>
      </c>
      <c r="AE17" s="23">
        <f t="shared" ref="AE17:AE25" si="10">AC17+AD17</f>
        <v>149</v>
      </c>
      <c r="AF17" s="25"/>
      <c r="AG17" s="25"/>
      <c r="AH17" s="26">
        <v>0.18</v>
      </c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4">
        <f t="shared" si="8"/>
        <v>5295</v>
      </c>
      <c r="AU17" s="24">
        <v>717</v>
      </c>
      <c r="AV17" s="41"/>
      <c r="AW17" s="41"/>
      <c r="AX17" s="38">
        <f t="shared" ref="AX17:AX25" si="11">B17-AT17</f>
        <v>22106</v>
      </c>
      <c r="AY17" s="26">
        <f t="shared" si="3"/>
        <v>0.15661861074705111</v>
      </c>
      <c r="AZ17" s="29"/>
    </row>
    <row r="18" spans="1:52" ht="15.6">
      <c r="A18" s="17">
        <v>43915</v>
      </c>
      <c r="B18" s="18">
        <f t="shared" si="4"/>
        <v>30837</v>
      </c>
      <c r="C18" s="19">
        <v>3436</v>
      </c>
      <c r="D18" s="42">
        <f t="shared" si="0"/>
        <v>0.11142458734636962</v>
      </c>
      <c r="E18" s="20">
        <f t="shared" si="1"/>
        <v>0.12539688332542609</v>
      </c>
      <c r="F18" s="25">
        <v>0.29166666666666669</v>
      </c>
      <c r="G18" s="21">
        <v>446</v>
      </c>
      <c r="H18" s="22">
        <v>8880</v>
      </c>
      <c r="I18" s="27">
        <f t="shared" ref="I18:I24" si="12">(H18-H17)/H17</f>
        <v>0.25176205243868055</v>
      </c>
      <c r="J18" s="34">
        <f>(H18-H17)/$C$18</f>
        <v>0.51979045401629798</v>
      </c>
      <c r="K18" s="22">
        <v>6786</v>
      </c>
      <c r="L18" s="27">
        <f t="shared" ref="L18:L25" si="13">(K18-K17)/K17</f>
        <v>0.30650750866384291</v>
      </c>
      <c r="M18" s="34">
        <f>(K18-K17)/$C$18</f>
        <v>0.46332945285215366</v>
      </c>
      <c r="N18" s="22">
        <v>2226</v>
      </c>
      <c r="O18" s="22">
        <v>1633</v>
      </c>
      <c r="P18" s="22">
        <f t="shared" si="9"/>
        <v>3859</v>
      </c>
      <c r="Q18" s="27">
        <f t="shared" ref="Q18:Q25" si="14">(P18-P17)/P17</f>
        <v>0.32338820301783266</v>
      </c>
      <c r="R18" s="34">
        <f>(P18-P17)/$C$18</f>
        <v>0.27444703143189758</v>
      </c>
      <c r="S18" s="23">
        <f t="shared" si="5"/>
        <v>341</v>
      </c>
      <c r="T18" s="25">
        <f t="shared" ref="T18:T26" si="15">(S18-S17)/S17</f>
        <v>0.29166666666666669</v>
      </c>
      <c r="U18" s="33">
        <v>101</v>
      </c>
      <c r="V18" s="43">
        <f t="shared" si="7"/>
        <v>0.29618768328445749</v>
      </c>
      <c r="W18" s="23">
        <v>15</v>
      </c>
      <c r="X18" s="25"/>
      <c r="Y18" s="25"/>
      <c r="Z18" s="23">
        <v>57</v>
      </c>
      <c r="AA18" s="25">
        <f t="shared" ref="AA18:AA25" si="16">(Z18-Z17)/Z17</f>
        <v>0.26666666666666666</v>
      </c>
      <c r="AB18" s="25"/>
      <c r="AC18" s="23">
        <v>70</v>
      </c>
      <c r="AD18" s="23">
        <v>138</v>
      </c>
      <c r="AE18" s="23">
        <f t="shared" si="10"/>
        <v>208</v>
      </c>
      <c r="AF18" s="25">
        <f t="shared" ref="AF18:AF25" si="17">(AE18-AE17)/AE17</f>
        <v>0.39597315436241609</v>
      </c>
      <c r="AG18" s="25"/>
      <c r="AH18" s="26">
        <v>0.2</v>
      </c>
      <c r="AI18" s="24">
        <v>837</v>
      </c>
      <c r="AJ18" s="24"/>
      <c r="AK18" s="24"/>
      <c r="AL18" s="24">
        <v>1470</v>
      </c>
      <c r="AM18" s="24"/>
      <c r="AN18" s="24"/>
      <c r="AO18" s="24">
        <v>736</v>
      </c>
      <c r="AP18" s="24">
        <v>844</v>
      </c>
      <c r="AQ18" s="24">
        <f t="shared" ref="AQ18:AQ25" si="18">AO18+AP18</f>
        <v>1580</v>
      </c>
      <c r="AR18" s="32"/>
      <c r="AS18" s="24"/>
      <c r="AT18" s="24">
        <f t="shared" si="8"/>
        <v>6067</v>
      </c>
      <c r="AU18" s="24">
        <v>772</v>
      </c>
      <c r="AV18" s="41">
        <f>S18/AT18</f>
        <v>5.6205702983352562E-2</v>
      </c>
      <c r="AW18" s="41">
        <f t="shared" ref="AW18:AW25" si="19">100% - AV18</f>
        <v>0.94379429701664741</v>
      </c>
      <c r="AX18" s="38">
        <f t="shared" si="11"/>
        <v>24770</v>
      </c>
      <c r="AY18" s="26">
        <f>(AT18-AT17)/AT17</f>
        <v>0.1457979225684608</v>
      </c>
      <c r="AZ18" s="26">
        <f t="shared" ref="AZ18:AZ25" si="20">(AT18-AT17)/C18</f>
        <v>0.22467986030267753</v>
      </c>
    </row>
    <row r="19" spans="1:52" ht="15.6">
      <c r="A19" s="35">
        <v>43916</v>
      </c>
      <c r="B19" s="18">
        <f t="shared" si="4"/>
        <v>34129</v>
      </c>
      <c r="C19" s="19">
        <v>3292</v>
      </c>
      <c r="D19" s="42">
        <f t="shared" si="0"/>
        <v>9.6457558088429193E-2</v>
      </c>
      <c r="E19" s="20">
        <f t="shared" si="1"/>
        <v>0.1067548723935532</v>
      </c>
      <c r="F19" s="25">
        <v>0.29618768328445749</v>
      </c>
      <c r="G19" s="21">
        <v>495</v>
      </c>
      <c r="H19" s="22">
        <v>10145</v>
      </c>
      <c r="I19" s="27">
        <f t="shared" si="12"/>
        <v>0.14245495495495494</v>
      </c>
      <c r="J19" s="34">
        <f>(H19-H18)/$C$19</f>
        <v>0.38426488456865127</v>
      </c>
      <c r="K19" s="22">
        <v>7864</v>
      </c>
      <c r="L19" s="27">
        <f t="shared" si="13"/>
        <v>0.15885646920129678</v>
      </c>
      <c r="M19" s="34">
        <f>(K19-K18)/$C$19</f>
        <v>0.32746051032806806</v>
      </c>
      <c r="N19" s="22">
        <v>2627</v>
      </c>
      <c r="O19" s="22">
        <v>1935</v>
      </c>
      <c r="P19" s="22">
        <f t="shared" si="9"/>
        <v>4562</v>
      </c>
      <c r="Q19" s="27">
        <f t="shared" si="14"/>
        <v>0.18217154703291008</v>
      </c>
      <c r="R19" s="34">
        <f>(P19-P18)/$C$19</f>
        <v>0.21354799513973269</v>
      </c>
      <c r="S19" s="23">
        <f t="shared" si="5"/>
        <v>442</v>
      </c>
      <c r="T19" s="25">
        <f t="shared" si="15"/>
        <v>0.29618768328445749</v>
      </c>
      <c r="U19" s="33">
        <v>140</v>
      </c>
      <c r="V19" s="43">
        <f t="shared" si="7"/>
        <v>0.31674208144796379</v>
      </c>
      <c r="W19" s="23">
        <v>16</v>
      </c>
      <c r="X19" s="25">
        <f t="shared" ref="X19:X25" si="21">(W19-W18)/W18</f>
        <v>6.6666666666666666E-2</v>
      </c>
      <c r="Y19" s="25">
        <f t="shared" ref="Y19:Y25" si="22">(W19-W18)/U19</f>
        <v>7.1428571428571426E-3</v>
      </c>
      <c r="Z19" s="23">
        <v>77</v>
      </c>
      <c r="AA19" s="25">
        <f t="shared" si="16"/>
        <v>0.35087719298245612</v>
      </c>
      <c r="AB19" s="25">
        <f>(Z19-Z18)/$U$20</f>
        <v>0.14084507042253522</v>
      </c>
      <c r="AC19" s="23">
        <v>91</v>
      </c>
      <c r="AD19" s="23">
        <v>181</v>
      </c>
      <c r="AE19" s="23">
        <f t="shared" si="10"/>
        <v>272</v>
      </c>
      <c r="AF19" s="25">
        <f t="shared" si="17"/>
        <v>0.30769230769230771</v>
      </c>
      <c r="AG19" s="25">
        <f>(AE19-AE18)/$U$20</f>
        <v>0.45070422535211269</v>
      </c>
      <c r="AH19" s="31">
        <v>0.2</v>
      </c>
      <c r="AI19" s="32">
        <v>950</v>
      </c>
      <c r="AJ19" s="26">
        <f t="shared" ref="AJ19:AJ25" si="23">(AI19-AI18)/AI18</f>
        <v>0.13500597371565112</v>
      </c>
      <c r="AK19" s="26">
        <f t="shared" ref="AK19:AK25" si="24">(AI19-AI18)/(AT19-AT18)</f>
        <v>0.14303797468354432</v>
      </c>
      <c r="AL19" s="32">
        <v>1749</v>
      </c>
      <c r="AM19" s="26">
        <f t="shared" ref="AM19:AM25" si="25">(AL19-AL18)/AL18</f>
        <v>0.18979591836734694</v>
      </c>
      <c r="AN19" s="26">
        <f t="shared" ref="AN19:AN25" si="26">(AL19-AL18)/(AT19-AT18)</f>
        <v>0.35316455696202531</v>
      </c>
      <c r="AO19" s="32">
        <v>946</v>
      </c>
      <c r="AP19" s="32">
        <v>1029</v>
      </c>
      <c r="AQ19" s="24">
        <f t="shared" si="18"/>
        <v>1975</v>
      </c>
      <c r="AR19" s="26">
        <f t="shared" ref="AR19:AR25" si="27">(AQ19-AQ18)/(AT19-AT18)</f>
        <v>0.5</v>
      </c>
      <c r="AS19" s="26">
        <f t="shared" ref="AS19:AS25" si="28">(AQ19-AQ18)/AQ18</f>
        <v>0.25</v>
      </c>
      <c r="AT19" s="24">
        <f>AT18+AU19</f>
        <v>6857</v>
      </c>
      <c r="AU19" s="24">
        <v>790</v>
      </c>
      <c r="AV19" s="41">
        <f>S19/AT19</f>
        <v>6.4459676243255062E-2</v>
      </c>
      <c r="AW19" s="41">
        <f t="shared" si="19"/>
        <v>0.9355403237567449</v>
      </c>
      <c r="AX19" s="38">
        <f t="shared" si="11"/>
        <v>27272</v>
      </c>
      <c r="AY19" s="26">
        <f t="shared" ref="AY19:AY24" si="29">(AT19-AT18)/AT18</f>
        <v>0.13021262567990768</v>
      </c>
      <c r="AZ19" s="26">
        <f t="shared" si="20"/>
        <v>0.2399756986634265</v>
      </c>
    </row>
    <row r="20" spans="1:52" ht="15.6">
      <c r="A20" s="35">
        <v>43917</v>
      </c>
      <c r="B20" s="18">
        <f t="shared" si="4"/>
        <v>37196</v>
      </c>
      <c r="C20" s="19">
        <v>3067</v>
      </c>
      <c r="D20" s="42">
        <f t="shared" si="0"/>
        <v>8.2455102699214966E-2</v>
      </c>
      <c r="E20" s="20">
        <f t="shared" si="1"/>
        <v>8.9864924257962442E-2</v>
      </c>
      <c r="F20" s="25">
        <v>0.31674208144796379</v>
      </c>
      <c r="G20" s="21">
        <v>543</v>
      </c>
      <c r="H20" s="22">
        <v>11617</v>
      </c>
      <c r="I20" s="27">
        <f t="shared" si="12"/>
        <v>0.14509610645638246</v>
      </c>
      <c r="J20" s="34">
        <f>(H20-H19)/C20</f>
        <v>0.47994783175741768</v>
      </c>
      <c r="K20" s="22">
        <v>9158</v>
      </c>
      <c r="L20" s="27">
        <f t="shared" si="13"/>
        <v>0.16454730417090538</v>
      </c>
      <c r="M20" s="34">
        <f>(K20-K19)/$C$20</f>
        <v>0.42191066188457776</v>
      </c>
      <c r="N20" s="22">
        <v>3034</v>
      </c>
      <c r="O20" s="22">
        <v>2286</v>
      </c>
      <c r="P20" s="22">
        <f t="shared" si="9"/>
        <v>5320</v>
      </c>
      <c r="Q20" s="27">
        <f t="shared" si="14"/>
        <v>0.16615519508987286</v>
      </c>
      <c r="R20" s="34">
        <f>(P20-P19)/$C$20</f>
        <v>0.24714704923377895</v>
      </c>
      <c r="S20" s="23">
        <f t="shared" si="5"/>
        <v>582</v>
      </c>
      <c r="T20" s="25">
        <f t="shared" si="15"/>
        <v>0.31674208144796379</v>
      </c>
      <c r="U20" s="33">
        <v>142</v>
      </c>
      <c r="V20" s="43">
        <f t="shared" si="7"/>
        <v>0.24398625429553264</v>
      </c>
      <c r="W20" s="36">
        <v>20</v>
      </c>
      <c r="X20" s="25">
        <f t="shared" si="21"/>
        <v>0.25</v>
      </c>
      <c r="Y20" s="25">
        <f t="shared" si="22"/>
        <v>2.8169014084507043E-2</v>
      </c>
      <c r="Z20" s="36">
        <v>104</v>
      </c>
      <c r="AA20" s="25">
        <f t="shared" si="16"/>
        <v>0.35064935064935066</v>
      </c>
      <c r="AB20" s="25">
        <f>(Z20-Z19)/$U$20</f>
        <v>0.19014084507042253</v>
      </c>
      <c r="AC20" s="23">
        <v>110</v>
      </c>
      <c r="AD20" s="23">
        <v>216</v>
      </c>
      <c r="AE20" s="23">
        <f t="shared" si="10"/>
        <v>326</v>
      </c>
      <c r="AF20" s="25">
        <f t="shared" si="17"/>
        <v>0.19852941176470587</v>
      </c>
      <c r="AG20" s="25">
        <f>(AE20-AE19)/$U$20</f>
        <v>0.38028169014084506</v>
      </c>
      <c r="AH20" s="26">
        <v>0.19</v>
      </c>
      <c r="AI20" s="37">
        <v>971</v>
      </c>
      <c r="AJ20" s="26">
        <f t="shared" si="23"/>
        <v>2.2105263157894735E-2</v>
      </c>
      <c r="AK20" s="26">
        <f t="shared" si="24"/>
        <v>2.6548672566371681E-2</v>
      </c>
      <c r="AL20" s="37">
        <v>1886</v>
      </c>
      <c r="AM20" s="26">
        <f t="shared" si="25"/>
        <v>7.8330474556889657E-2</v>
      </c>
      <c r="AN20" s="26">
        <f t="shared" si="26"/>
        <v>0.1731984829329962</v>
      </c>
      <c r="AO20" s="24">
        <v>1032</v>
      </c>
      <c r="AP20" s="24">
        <v>1103</v>
      </c>
      <c r="AQ20" s="24">
        <f t="shared" si="18"/>
        <v>2135</v>
      </c>
      <c r="AR20" s="26">
        <f t="shared" si="27"/>
        <v>0.20227560050568899</v>
      </c>
      <c r="AS20" s="26">
        <f t="shared" si="28"/>
        <v>8.1012658227848103E-2</v>
      </c>
      <c r="AT20" s="24">
        <f t="shared" si="8"/>
        <v>7648</v>
      </c>
      <c r="AU20" s="24">
        <v>791</v>
      </c>
      <c r="AV20" s="41">
        <f t="shared" ref="AV20:AV25" si="30">S20/AT20</f>
        <v>7.609832635983263E-2</v>
      </c>
      <c r="AW20" s="41">
        <f t="shared" si="19"/>
        <v>0.9239016736401674</v>
      </c>
      <c r="AX20" s="38">
        <f t="shared" si="11"/>
        <v>29548</v>
      </c>
      <c r="AY20" s="26">
        <f t="shared" si="29"/>
        <v>0.11535656992854018</v>
      </c>
      <c r="AZ20" s="26">
        <f t="shared" si="20"/>
        <v>0.25790674926638407</v>
      </c>
    </row>
    <row r="21" spans="1:52" ht="15.6">
      <c r="A21" s="35">
        <v>43918</v>
      </c>
      <c r="B21" s="18">
        <f t="shared" si="4"/>
        <v>39281</v>
      </c>
      <c r="C21" s="40">
        <v>2085</v>
      </c>
      <c r="D21" s="42">
        <f t="shared" si="0"/>
        <v>5.3079096764338994E-2</v>
      </c>
      <c r="E21" s="20">
        <f t="shared" si="1"/>
        <v>5.6054414453167008E-2</v>
      </c>
      <c r="F21" s="25">
        <v>0.24398625429553264</v>
      </c>
      <c r="G21" s="21">
        <v>591</v>
      </c>
      <c r="H21" s="22">
        <v>13213</v>
      </c>
      <c r="I21" s="27">
        <f t="shared" si="12"/>
        <v>0.13738486700525093</v>
      </c>
      <c r="J21" s="34">
        <f t="shared" ref="J21:J24" si="31">(H21-H20)/C21</f>
        <v>0.76546762589928052</v>
      </c>
      <c r="K21" s="22">
        <v>10596</v>
      </c>
      <c r="L21" s="27">
        <f t="shared" si="13"/>
        <v>0.15702118366455559</v>
      </c>
      <c r="M21" s="34">
        <f>(K21-K20)/C21</f>
        <v>0.68968824940047957</v>
      </c>
      <c r="N21" s="22">
        <v>3571</v>
      </c>
      <c r="O21" s="22">
        <v>2724</v>
      </c>
      <c r="P21" s="22">
        <f t="shared" si="9"/>
        <v>6295</v>
      </c>
      <c r="Q21" s="27">
        <f t="shared" si="14"/>
        <v>0.18327067669172933</v>
      </c>
      <c r="R21" s="34">
        <f>(P21-P20)/C21</f>
        <v>0.46762589928057552</v>
      </c>
      <c r="S21" s="23">
        <f t="shared" si="5"/>
        <v>724</v>
      </c>
      <c r="T21" s="25">
        <f t="shared" si="15"/>
        <v>0.24398625429553264</v>
      </c>
      <c r="U21" s="33">
        <v>148</v>
      </c>
      <c r="V21" s="43">
        <f t="shared" si="7"/>
        <v>0.20441988950276244</v>
      </c>
      <c r="W21" s="36">
        <v>32</v>
      </c>
      <c r="X21" s="25">
        <f t="shared" si="21"/>
        <v>0.6</v>
      </c>
      <c r="Y21" s="25">
        <f t="shared" si="22"/>
        <v>8.1081081081081086E-2</v>
      </c>
      <c r="Z21" s="36">
        <v>161</v>
      </c>
      <c r="AA21" s="25">
        <f t="shared" si="16"/>
        <v>0.54807692307692313</v>
      </c>
      <c r="AB21" s="25">
        <f>(Z21-Z20)/U21</f>
        <v>0.38513513513513514</v>
      </c>
      <c r="AC21" s="23">
        <v>158</v>
      </c>
      <c r="AD21" s="23">
        <v>321</v>
      </c>
      <c r="AE21" s="23">
        <f t="shared" si="10"/>
        <v>479</v>
      </c>
      <c r="AF21" s="25">
        <f t="shared" si="17"/>
        <v>0.46932515337423314</v>
      </c>
      <c r="AG21" s="25">
        <f>(AE21-AE20)/U21</f>
        <v>1.0337837837837838</v>
      </c>
      <c r="AH21" s="26">
        <v>0.2</v>
      </c>
      <c r="AI21" s="37">
        <v>1224</v>
      </c>
      <c r="AJ21" s="26">
        <f t="shared" si="23"/>
        <v>0.26055612770339853</v>
      </c>
      <c r="AK21" s="26">
        <f t="shared" si="24"/>
        <v>0.38391502276176026</v>
      </c>
      <c r="AL21" s="37">
        <v>2350</v>
      </c>
      <c r="AM21" s="26">
        <f t="shared" si="25"/>
        <v>0.24602332979851538</v>
      </c>
      <c r="AN21" s="26">
        <f t="shared" si="26"/>
        <v>0.70409711684370258</v>
      </c>
      <c r="AO21" s="24">
        <v>1267</v>
      </c>
      <c r="AP21" s="24">
        <v>1388</v>
      </c>
      <c r="AQ21" s="24">
        <f t="shared" si="18"/>
        <v>2655</v>
      </c>
      <c r="AR21" s="26">
        <f t="shared" si="27"/>
        <v>0.7890743550834598</v>
      </c>
      <c r="AS21" s="26">
        <f t="shared" si="28"/>
        <v>0.24355971896955503</v>
      </c>
      <c r="AT21" s="24">
        <f t="shared" si="8"/>
        <v>8307</v>
      </c>
      <c r="AU21" s="24">
        <v>659</v>
      </c>
      <c r="AV21" s="41">
        <f t="shared" si="30"/>
        <v>8.7155411099073071E-2</v>
      </c>
      <c r="AW21" s="41">
        <f t="shared" si="19"/>
        <v>0.9128445889009269</v>
      </c>
      <c r="AX21" s="38">
        <f t="shared" si="11"/>
        <v>30974</v>
      </c>
      <c r="AY21" s="26">
        <f t="shared" si="29"/>
        <v>8.6166317991631797E-2</v>
      </c>
      <c r="AZ21" s="26">
        <f t="shared" si="20"/>
        <v>0.31606714628297361</v>
      </c>
    </row>
    <row r="22" spans="1:52" ht="15.6">
      <c r="A22" s="35">
        <v>43919</v>
      </c>
      <c r="B22" s="18">
        <f t="shared" si="4"/>
        <v>41518</v>
      </c>
      <c r="C22" s="19">
        <v>2237</v>
      </c>
      <c r="D22" s="42">
        <f t="shared" si="0"/>
        <v>5.3880244713136474E-2</v>
      </c>
      <c r="E22" s="20">
        <f t="shared" si="1"/>
        <v>5.6948652020060588E-2</v>
      </c>
      <c r="F22" s="25">
        <v>0.20441988950276244</v>
      </c>
      <c r="G22" s="21">
        <v>619</v>
      </c>
      <c r="H22" s="22">
        <v>14233</v>
      </c>
      <c r="I22" s="27">
        <f t="shared" si="12"/>
        <v>7.7196700219480816E-2</v>
      </c>
      <c r="J22" s="34">
        <f t="shared" si="31"/>
        <v>0.45596781403665626</v>
      </c>
      <c r="K22" s="22">
        <v>11577</v>
      </c>
      <c r="L22" s="27">
        <f t="shared" si="13"/>
        <v>9.2582106455266142E-2</v>
      </c>
      <c r="M22" s="34">
        <f>(K22-K21)/C22</f>
        <v>0.43853375055878407</v>
      </c>
      <c r="N22" s="22">
        <v>3954</v>
      </c>
      <c r="O22" s="22">
        <v>3020</v>
      </c>
      <c r="P22" s="22">
        <f t="shared" si="9"/>
        <v>6974</v>
      </c>
      <c r="Q22" s="27">
        <f t="shared" si="14"/>
        <v>0.10786338363780779</v>
      </c>
      <c r="R22" s="34">
        <f>(P22-P21)/C22</f>
        <v>0.30353151542244078</v>
      </c>
      <c r="S22" s="23">
        <f t="shared" si="5"/>
        <v>872</v>
      </c>
      <c r="T22" s="25">
        <f t="shared" si="15"/>
        <v>0.20441988950276244</v>
      </c>
      <c r="U22" s="33">
        <v>161</v>
      </c>
      <c r="V22" s="43">
        <f t="shared" si="7"/>
        <v>0.18463302752293578</v>
      </c>
      <c r="W22" s="23">
        <v>39</v>
      </c>
      <c r="X22" s="25">
        <f t="shared" si="21"/>
        <v>0.21875</v>
      </c>
      <c r="Y22" s="25">
        <f t="shared" si="22"/>
        <v>4.3478260869565216E-2</v>
      </c>
      <c r="Z22" s="33">
        <v>185</v>
      </c>
      <c r="AA22" s="25">
        <f t="shared" si="16"/>
        <v>0.14906832298136646</v>
      </c>
      <c r="AB22" s="25">
        <f>(Z22-Z21)/U22</f>
        <v>0.14906832298136646</v>
      </c>
      <c r="AC22" s="23">
        <v>183</v>
      </c>
      <c r="AD22" s="23">
        <v>368</v>
      </c>
      <c r="AE22" s="23">
        <f t="shared" si="10"/>
        <v>551</v>
      </c>
      <c r="AF22" s="25">
        <f t="shared" si="17"/>
        <v>0.15031315240083507</v>
      </c>
      <c r="AG22" s="25">
        <f>(AE22-AE21)/U22</f>
        <v>0.44720496894409939</v>
      </c>
      <c r="AH22" s="26">
        <v>0.22</v>
      </c>
      <c r="AI22" s="37">
        <v>1459</v>
      </c>
      <c r="AJ22" s="26">
        <f t="shared" si="23"/>
        <v>0.19199346405228759</v>
      </c>
      <c r="AK22" s="26">
        <f t="shared" si="24"/>
        <v>0.34008683068017365</v>
      </c>
      <c r="AL22" s="37">
        <v>2765</v>
      </c>
      <c r="AM22" s="26">
        <f t="shared" si="25"/>
        <v>0.17659574468085107</v>
      </c>
      <c r="AN22" s="26">
        <f t="shared" si="26"/>
        <v>0.60057887120115772</v>
      </c>
      <c r="AO22" s="24">
        <v>1499</v>
      </c>
      <c r="AP22" s="24">
        <v>1620</v>
      </c>
      <c r="AQ22" s="24">
        <f t="shared" si="18"/>
        <v>3119</v>
      </c>
      <c r="AR22" s="26">
        <f t="shared" si="27"/>
        <v>0.67149059334298122</v>
      </c>
      <c r="AS22" s="26">
        <f t="shared" si="28"/>
        <v>0.17476459510357814</v>
      </c>
      <c r="AT22" s="24">
        <f t="shared" si="8"/>
        <v>8998</v>
      </c>
      <c r="AU22" s="24">
        <v>691</v>
      </c>
      <c r="AV22" s="41">
        <f t="shared" si="30"/>
        <v>9.6910424538786399E-2</v>
      </c>
      <c r="AW22" s="41">
        <f t="shared" si="19"/>
        <v>0.9030895754612136</v>
      </c>
      <c r="AX22" s="38">
        <f t="shared" si="11"/>
        <v>32520</v>
      </c>
      <c r="AY22" s="26">
        <f t="shared" si="29"/>
        <v>8.3182857830745152E-2</v>
      </c>
      <c r="AZ22" s="26">
        <f t="shared" si="20"/>
        <v>0.30889584264640141</v>
      </c>
    </row>
    <row r="23" spans="1:52" ht="15.6">
      <c r="A23" s="35">
        <v>43920</v>
      </c>
      <c r="B23" s="18">
        <f t="shared" si="4"/>
        <v>44518</v>
      </c>
      <c r="C23" s="19">
        <v>3000</v>
      </c>
      <c r="D23" s="42">
        <f t="shared" si="0"/>
        <v>6.7388472078709738E-2</v>
      </c>
      <c r="E23" s="20">
        <f t="shared" si="1"/>
        <v>7.2257815887085117E-2</v>
      </c>
      <c r="F23" s="25">
        <v>0.18463302752293578</v>
      </c>
      <c r="G23" s="21">
        <v>714</v>
      </c>
      <c r="H23" s="22">
        <v>16028</v>
      </c>
      <c r="I23" s="27">
        <f t="shared" si="12"/>
        <v>0.12611536569943091</v>
      </c>
      <c r="J23" s="34">
        <f t="shared" si="31"/>
        <v>0.59833333333333338</v>
      </c>
      <c r="K23" s="22">
        <v>13344</v>
      </c>
      <c r="L23" s="27">
        <f t="shared" si="13"/>
        <v>0.15263021508162736</v>
      </c>
      <c r="M23" s="34">
        <f>(K23-K22)/C23</f>
        <v>0.58899999999999997</v>
      </c>
      <c r="N23" s="22">
        <v>4496</v>
      </c>
      <c r="O23" s="22">
        <v>3410</v>
      </c>
      <c r="P23" s="22">
        <f t="shared" si="9"/>
        <v>7906</v>
      </c>
      <c r="Q23" s="27">
        <f t="shared" si="14"/>
        <v>0.13363923143102954</v>
      </c>
      <c r="R23" s="34">
        <f>(P23-P22)/C23</f>
        <v>0.31066666666666665</v>
      </c>
      <c r="S23" s="23">
        <f t="shared" si="5"/>
        <v>1033</v>
      </c>
      <c r="T23" s="25">
        <f t="shared" si="15"/>
        <v>0.18463302752293578</v>
      </c>
      <c r="U23" s="33">
        <v>151</v>
      </c>
      <c r="V23" s="43">
        <f t="shared" si="7"/>
        <v>0.14617618586640851</v>
      </c>
      <c r="W23" s="23">
        <v>54</v>
      </c>
      <c r="X23" s="25">
        <f t="shared" si="21"/>
        <v>0.38461538461538464</v>
      </c>
      <c r="Y23" s="25">
        <f t="shared" si="22"/>
        <v>9.9337748344370855E-2</v>
      </c>
      <c r="Z23" s="33">
        <v>216</v>
      </c>
      <c r="AA23" s="25">
        <f t="shared" si="16"/>
        <v>0.16756756756756758</v>
      </c>
      <c r="AB23" s="25">
        <f>(Z23-Z22)/U23</f>
        <v>0.20529801324503311</v>
      </c>
      <c r="AC23" s="23">
        <v>215</v>
      </c>
      <c r="AD23" s="23">
        <v>428</v>
      </c>
      <c r="AE23" s="23">
        <f t="shared" si="10"/>
        <v>643</v>
      </c>
      <c r="AF23" s="25">
        <f t="shared" si="17"/>
        <v>0.16696914700544466</v>
      </c>
      <c r="AG23" s="25">
        <f>(AE23-AE22)/U23</f>
        <v>0.60927152317880795</v>
      </c>
      <c r="AH23" s="26">
        <v>0.2</v>
      </c>
      <c r="AI23" s="37">
        <v>1448</v>
      </c>
      <c r="AJ23" s="26">
        <f t="shared" si="23"/>
        <v>-7.5394105551747775E-3</v>
      </c>
      <c r="AK23" s="26">
        <f t="shared" si="24"/>
        <v>-1.7080745341614908E-2</v>
      </c>
      <c r="AL23" s="37">
        <v>2887</v>
      </c>
      <c r="AM23" s="26">
        <f t="shared" si="25"/>
        <v>4.4122965641952984E-2</v>
      </c>
      <c r="AN23" s="26">
        <f t="shared" si="26"/>
        <v>0.18944099378881987</v>
      </c>
      <c r="AO23" s="24">
        <v>1612</v>
      </c>
      <c r="AP23" s="24">
        <v>1722</v>
      </c>
      <c r="AQ23" s="24">
        <f t="shared" si="18"/>
        <v>3334</v>
      </c>
      <c r="AR23" s="26">
        <f t="shared" si="27"/>
        <v>0.33385093167701863</v>
      </c>
      <c r="AS23" s="26">
        <f t="shared" si="28"/>
        <v>6.8932350112215449E-2</v>
      </c>
      <c r="AT23" s="24">
        <f t="shared" si="8"/>
        <v>9642</v>
      </c>
      <c r="AU23" s="24">
        <v>644</v>
      </c>
      <c r="AV23" s="41">
        <f t="shared" si="30"/>
        <v>0.10713544907695499</v>
      </c>
      <c r="AW23" s="41">
        <f t="shared" si="19"/>
        <v>0.89286455092304506</v>
      </c>
      <c r="AX23" s="38">
        <f t="shared" si="11"/>
        <v>34876</v>
      </c>
      <c r="AY23" s="26">
        <f t="shared" si="29"/>
        <v>7.1571460324516556E-2</v>
      </c>
      <c r="AZ23" s="26">
        <f t="shared" si="20"/>
        <v>0.21466666666666667</v>
      </c>
    </row>
    <row r="24" spans="1:52" ht="15.6">
      <c r="A24" s="35">
        <v>43921</v>
      </c>
      <c r="B24" s="18">
        <f t="shared" si="4"/>
        <v>45471</v>
      </c>
      <c r="C24" s="19">
        <v>953</v>
      </c>
      <c r="D24" s="42">
        <f t="shared" si="0"/>
        <v>2.0958413054474281E-2</v>
      </c>
      <c r="E24" s="20">
        <f t="shared" si="1"/>
        <v>2.140707129700346E-2</v>
      </c>
      <c r="F24" s="25">
        <v>0.14617618586640851</v>
      </c>
      <c r="G24" s="21">
        <v>757</v>
      </c>
      <c r="H24" s="22">
        <v>17347</v>
      </c>
      <c r="I24" s="27">
        <f t="shared" si="12"/>
        <v>8.2293486398802101E-2</v>
      </c>
      <c r="J24" s="34">
        <f t="shared" si="31"/>
        <v>1.3840503672612803</v>
      </c>
      <c r="K24" s="22">
        <v>14689</v>
      </c>
      <c r="L24" s="27">
        <f t="shared" si="13"/>
        <v>0.10079436450839328</v>
      </c>
      <c r="M24" s="34">
        <f>(K24-K23)/C24</f>
        <v>1.4113326337880379</v>
      </c>
      <c r="N24" s="22">
        <v>5015</v>
      </c>
      <c r="O24" s="22">
        <v>3866</v>
      </c>
      <c r="P24" s="22">
        <f t="shared" si="9"/>
        <v>8881</v>
      </c>
      <c r="Q24" s="27">
        <f t="shared" si="14"/>
        <v>0.12332405767771312</v>
      </c>
      <c r="R24" s="34">
        <f>(P24-P23)/C24</f>
        <v>1.0230849947534102</v>
      </c>
      <c r="S24" s="23">
        <f t="shared" si="5"/>
        <v>1184</v>
      </c>
      <c r="T24" s="25">
        <f t="shared" si="15"/>
        <v>0.14617618586640851</v>
      </c>
      <c r="U24" s="33">
        <v>148</v>
      </c>
      <c r="V24" s="43">
        <f t="shared" si="7"/>
        <v>0.125</v>
      </c>
      <c r="W24" s="23">
        <v>67</v>
      </c>
      <c r="X24" s="25">
        <f t="shared" si="21"/>
        <v>0.24074074074074073</v>
      </c>
      <c r="Y24" s="25">
        <f t="shared" si="22"/>
        <v>8.7837837837837843E-2</v>
      </c>
      <c r="Z24" s="33">
        <v>259</v>
      </c>
      <c r="AA24" s="25">
        <f t="shared" si="16"/>
        <v>0.19907407407407407</v>
      </c>
      <c r="AB24" s="25">
        <f>(Z24-Z23)/U24</f>
        <v>0.29054054054054052</v>
      </c>
      <c r="AC24" s="23">
        <v>255</v>
      </c>
      <c r="AD24" s="23">
        <v>514</v>
      </c>
      <c r="AE24" s="23">
        <f t="shared" si="10"/>
        <v>769</v>
      </c>
      <c r="AF24" s="25">
        <f t="shared" si="17"/>
        <v>0.19595645412130638</v>
      </c>
      <c r="AG24" s="25">
        <f>(AE24-AE23)/U24</f>
        <v>0.85135135135135132</v>
      </c>
      <c r="AH24" s="26">
        <f>AT24/B24</f>
        <v>0.21426843482659277</v>
      </c>
      <c r="AI24" s="37">
        <v>1532</v>
      </c>
      <c r="AJ24" s="26">
        <f t="shared" si="23"/>
        <v>5.8011049723756904E-2</v>
      </c>
      <c r="AK24" s="26">
        <f t="shared" si="24"/>
        <v>0.83168316831683164</v>
      </c>
      <c r="AL24" s="37">
        <v>3195</v>
      </c>
      <c r="AM24" s="26">
        <f t="shared" si="25"/>
        <v>0.10668514028403187</v>
      </c>
      <c r="AN24" s="26">
        <f t="shared" si="26"/>
        <v>3.0495049504950495</v>
      </c>
      <c r="AO24" s="24">
        <v>1826</v>
      </c>
      <c r="AP24" s="24">
        <v>1922</v>
      </c>
      <c r="AQ24" s="24">
        <f t="shared" si="18"/>
        <v>3748</v>
      </c>
      <c r="AR24" s="26">
        <f t="shared" si="27"/>
        <v>4.0990099009900991</v>
      </c>
      <c r="AS24" s="26">
        <f t="shared" si="28"/>
        <v>0.1241751649670066</v>
      </c>
      <c r="AT24" s="24">
        <f t="shared" si="8"/>
        <v>9743</v>
      </c>
      <c r="AU24" s="24">
        <v>101</v>
      </c>
      <c r="AV24" s="41">
        <f t="shared" si="30"/>
        <v>0.12152314482192343</v>
      </c>
      <c r="AW24" s="41">
        <f t="shared" si="19"/>
        <v>0.87847685517807661</v>
      </c>
      <c r="AX24" s="38">
        <f t="shared" si="11"/>
        <v>35728</v>
      </c>
      <c r="AY24" s="26">
        <f t="shared" si="29"/>
        <v>1.0475005185646131E-2</v>
      </c>
      <c r="AZ24" s="26">
        <f t="shared" si="20"/>
        <v>0.10598111227701994</v>
      </c>
    </row>
    <row r="25" spans="1:52" ht="15.6">
      <c r="A25" s="35">
        <v>43922</v>
      </c>
      <c r="B25" s="18">
        <f>B24+C25</f>
        <v>45514</v>
      </c>
      <c r="C25" s="19">
        <v>43</v>
      </c>
      <c r="D25" s="42">
        <f t="shared" si="0"/>
        <v>9.4476424836314099E-4</v>
      </c>
      <c r="E25" s="20">
        <f t="shared" si="1"/>
        <v>9.4565767192276399E-4</v>
      </c>
      <c r="F25" s="25">
        <v>0.125</v>
      </c>
      <c r="G25" s="21">
        <v>816</v>
      </c>
      <c r="H25" s="22">
        <v>18767</v>
      </c>
      <c r="I25" s="27">
        <f>(H25-H24)/H24</f>
        <v>8.1858534616936651E-2</v>
      </c>
      <c r="J25" s="34">
        <f>(H25-H24)/C25</f>
        <v>33.02325581395349</v>
      </c>
      <c r="K25" s="22">
        <v>16104</v>
      </c>
      <c r="L25" s="27">
        <f t="shared" si="13"/>
        <v>9.6330587514466604E-2</v>
      </c>
      <c r="M25" s="34">
        <f>(K25-K24)/C25</f>
        <v>32.906976744186046</v>
      </c>
      <c r="N25" s="22">
        <v>5584</v>
      </c>
      <c r="O25" s="22">
        <v>4328</v>
      </c>
      <c r="P25" s="22">
        <f t="shared" si="9"/>
        <v>9912</v>
      </c>
      <c r="Q25" s="27">
        <f t="shared" si="14"/>
        <v>0.11609053034568179</v>
      </c>
      <c r="R25" s="34">
        <f>(P25-P24)/C25</f>
        <v>23.976744186046513</v>
      </c>
      <c r="S25" s="23">
        <f>S24+U24</f>
        <v>1332</v>
      </c>
      <c r="T25" s="25">
        <f t="shared" si="15"/>
        <v>0.125</v>
      </c>
      <c r="U25" s="33">
        <f>S26-S25</f>
        <v>65</v>
      </c>
      <c r="V25" s="43">
        <f t="shared" si="7"/>
        <v>4.8798798798798795E-2</v>
      </c>
      <c r="W25" s="23">
        <v>78</v>
      </c>
      <c r="X25" s="25">
        <f t="shared" si="21"/>
        <v>0.16417910447761194</v>
      </c>
      <c r="Y25" s="25">
        <f t="shared" si="22"/>
        <v>0.16923076923076924</v>
      </c>
      <c r="Z25" s="33">
        <v>333</v>
      </c>
      <c r="AA25" s="25">
        <f t="shared" si="16"/>
        <v>0.2857142857142857</v>
      </c>
      <c r="AB25" s="25">
        <f>(Z25-Z24)/U25</f>
        <v>1.1384615384615384</v>
      </c>
      <c r="AC25" s="23">
        <v>334</v>
      </c>
      <c r="AD25" s="23">
        <v>628</v>
      </c>
      <c r="AE25" s="23">
        <f t="shared" si="10"/>
        <v>962</v>
      </c>
      <c r="AF25" s="25">
        <f t="shared" si="17"/>
        <v>0.25097529258777634</v>
      </c>
      <c r="AG25" s="25">
        <f>(AE25-AE24)/U25</f>
        <v>2.9692307692307693</v>
      </c>
      <c r="AH25" s="26">
        <f>AT25/B25</f>
        <v>0.21476908204069078</v>
      </c>
      <c r="AI25" s="37">
        <v>1711</v>
      </c>
      <c r="AJ25" s="26">
        <f t="shared" si="23"/>
        <v>0.11684073107049608</v>
      </c>
      <c r="AK25" s="26">
        <f t="shared" si="24"/>
        <v>5.59375</v>
      </c>
      <c r="AL25" s="37">
        <v>3658</v>
      </c>
      <c r="AM25" s="26">
        <f t="shared" si="25"/>
        <v>0.14491392801251957</v>
      </c>
      <c r="AN25" s="26">
        <f t="shared" si="26"/>
        <v>14.46875</v>
      </c>
      <c r="AO25" s="24">
        <v>2114</v>
      </c>
      <c r="AP25" s="24">
        <v>2209</v>
      </c>
      <c r="AQ25" s="24">
        <f t="shared" si="18"/>
        <v>4323</v>
      </c>
      <c r="AR25" s="26">
        <f t="shared" si="27"/>
        <v>17.96875</v>
      </c>
      <c r="AS25" s="26">
        <f t="shared" si="28"/>
        <v>0.15341515474919956</v>
      </c>
      <c r="AT25" s="24">
        <v>9775</v>
      </c>
      <c r="AU25" s="24">
        <f>AT25-AT24</f>
        <v>32</v>
      </c>
      <c r="AV25" s="41">
        <f t="shared" si="30"/>
        <v>0.13626598465473147</v>
      </c>
      <c r="AW25" s="41">
        <f t="shared" si="19"/>
        <v>0.8637340153452685</v>
      </c>
      <c r="AX25" s="38">
        <f t="shared" si="11"/>
        <v>35739</v>
      </c>
      <c r="AY25" s="26">
        <f>(AT25-AT24)/AT24</f>
        <v>3.2844093195114441E-3</v>
      </c>
      <c r="AZ25" s="26">
        <f t="shared" si="20"/>
        <v>0.7441860465116279</v>
      </c>
    </row>
    <row r="26" spans="1:52" ht="15.6">
      <c r="A26" s="35">
        <v>43923</v>
      </c>
      <c r="B26" s="18">
        <v>45707</v>
      </c>
      <c r="C26" s="19">
        <f>B26-B25</f>
        <v>193</v>
      </c>
      <c r="D26" s="42">
        <f t="shared" si="0"/>
        <v>4.222547968582493E-3</v>
      </c>
      <c r="E26" s="11">
        <f t="shared" si="1"/>
        <v>4.2404534868392147E-3</v>
      </c>
      <c r="F26" s="25">
        <v>4.8798798798798795E-2</v>
      </c>
      <c r="S26" s="23">
        <v>1397</v>
      </c>
      <c r="T26" s="25">
        <f t="shared" si="15"/>
        <v>4.8798798798798795E-2</v>
      </c>
      <c r="U26" s="30"/>
      <c r="V26" s="30"/>
      <c r="W26" s="39"/>
    </row>
    <row r="27" spans="1:52">
      <c r="A27" s="8">
        <v>43924</v>
      </c>
      <c r="B27" s="9"/>
      <c r="C27" s="10"/>
      <c r="D27" s="10"/>
      <c r="E27" s="11"/>
      <c r="U27" s="30"/>
      <c r="V27" s="30"/>
      <c r="W27" s="39"/>
    </row>
    <row r="28" spans="1:52">
      <c r="A28" s="8">
        <v>43925</v>
      </c>
      <c r="B28" s="9"/>
      <c r="C28" s="10"/>
      <c r="D28" s="10"/>
      <c r="E28" s="11"/>
      <c r="F28" s="11"/>
    </row>
    <row r="29" spans="1:52">
      <c r="A29" s="8">
        <v>43926</v>
      </c>
      <c r="B29" s="9"/>
      <c r="C29" s="10"/>
      <c r="D29" s="10"/>
      <c r="E29" s="11"/>
      <c r="F29" s="11"/>
    </row>
    <row r="30" spans="1:52">
      <c r="A30" s="8">
        <v>43927</v>
      </c>
      <c r="B30" s="9"/>
      <c r="C30" s="10"/>
      <c r="D30" s="10"/>
      <c r="E30" s="11"/>
      <c r="F30" s="11"/>
    </row>
    <row r="31" spans="1:52">
      <c r="A31" s="8">
        <v>43928</v>
      </c>
      <c r="B31" s="9"/>
      <c r="C31" s="10"/>
      <c r="D31" s="10"/>
      <c r="E31" s="11"/>
      <c r="F31" s="11"/>
    </row>
    <row r="32" spans="1:52">
      <c r="A32" s="8">
        <v>43929</v>
      </c>
      <c r="B32" s="9"/>
      <c r="C32" s="10"/>
      <c r="D32" s="10"/>
      <c r="E32" s="11"/>
      <c r="F32" s="11"/>
    </row>
    <row r="33" spans="1:6">
      <c r="A33" s="8">
        <v>43930</v>
      </c>
      <c r="B33" s="9"/>
      <c r="C33" s="10"/>
      <c r="D33" s="10"/>
      <c r="E33" s="11"/>
      <c r="F33" s="11"/>
    </row>
    <row r="34" spans="1:6">
      <c r="A34" s="8">
        <v>43931</v>
      </c>
      <c r="B34" s="9"/>
      <c r="C34" s="10"/>
      <c r="D34" s="10"/>
      <c r="E34" s="11"/>
      <c r="F34" s="11"/>
    </row>
    <row r="35" spans="1:6">
      <c r="A35" s="8">
        <v>43932</v>
      </c>
      <c r="B35" s="9"/>
      <c r="C35" s="10"/>
      <c r="D35" s="10"/>
      <c r="E35" s="11"/>
      <c r="F35" s="11"/>
    </row>
    <row r="36" spans="1:6">
      <c r="A36" s="8">
        <v>43933</v>
      </c>
      <c r="B36" s="9"/>
      <c r="C36" s="10"/>
      <c r="D36" s="10"/>
      <c r="E36" s="11"/>
      <c r="F36" s="11"/>
    </row>
  </sheetData>
  <conditionalFormatting sqref="B2:CQ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{9D62CA3F-0C30-4FA5-8DC4-AB8D50B88839}</x14:id>
        </ext>
      </extLst>
    </cfRule>
  </conditionalFormatting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2CA3F-0C30-4FA5-8DC4-AB8D50B888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B2:CQ2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97DD8-B033-458F-8899-E73C97E3FC81}">
  <dimension ref="A1:L34"/>
  <sheetViews>
    <sheetView zoomScaleNormal="100" workbookViewId="0">
      <selection activeCell="C25" sqref="C25"/>
    </sheetView>
  </sheetViews>
  <sheetFormatPr defaultRowHeight="14.4"/>
  <cols>
    <col min="3" max="3" width="14.88671875" bestFit="1" customWidth="1"/>
    <col min="4" max="4" width="20.5546875" bestFit="1" customWidth="1"/>
    <col min="5" max="7" width="12.88671875" bestFit="1" customWidth="1"/>
    <col min="8" max="8" width="24.109375" bestFit="1" customWidth="1"/>
    <col min="9" max="9" width="13.44140625" bestFit="1" customWidth="1"/>
    <col min="10" max="10" width="14.88671875" customWidth="1"/>
    <col min="11" max="11" width="16.21875" bestFit="1" customWidth="1"/>
    <col min="12" max="13" width="21.109375" bestFit="1" customWidth="1"/>
  </cols>
  <sheetData>
    <row r="1" spans="1:12" ht="18">
      <c r="A1" s="12" t="s">
        <v>1</v>
      </c>
      <c r="B1" s="12" t="s">
        <v>2</v>
      </c>
      <c r="C1" s="13" t="s">
        <v>0</v>
      </c>
      <c r="D1" s="12" t="s">
        <v>24</v>
      </c>
      <c r="E1" s="15" t="s">
        <v>6</v>
      </c>
      <c r="F1" s="15" t="s">
        <v>29</v>
      </c>
      <c r="G1" s="15" t="s">
        <v>33</v>
      </c>
      <c r="H1" s="16" t="s">
        <v>25</v>
      </c>
      <c r="I1" s="16" t="s">
        <v>40</v>
      </c>
      <c r="J1" s="16" t="s">
        <v>39</v>
      </c>
      <c r="K1" s="16" t="s">
        <v>35</v>
      </c>
      <c r="L1" s="16" t="s">
        <v>36</v>
      </c>
    </row>
    <row r="2" spans="1:12" ht="15.6">
      <c r="A2" s="17">
        <v>43901</v>
      </c>
      <c r="B2" s="18">
        <v>143</v>
      </c>
      <c r="C2" s="19">
        <v>156</v>
      </c>
      <c r="D2" s="20">
        <v>0</v>
      </c>
      <c r="E2" s="23">
        <v>1</v>
      </c>
      <c r="F2" s="25" t="s">
        <v>14</v>
      </c>
      <c r="G2" s="23">
        <v>1</v>
      </c>
      <c r="H2" s="24">
        <v>143</v>
      </c>
      <c r="I2" s="24">
        <v>55</v>
      </c>
      <c r="J2" s="26" t="s">
        <v>14</v>
      </c>
      <c r="K2" s="28"/>
      <c r="L2" s="28"/>
    </row>
    <row r="3" spans="1:12" ht="15.6">
      <c r="A3" s="17">
        <v>43902</v>
      </c>
      <c r="B3" s="18">
        <f>B2+C3</f>
        <v>498</v>
      </c>
      <c r="C3" s="19">
        <v>355</v>
      </c>
      <c r="D3" s="20">
        <f t="shared" ref="D3:D25" si="0">(B3-B2)/B2</f>
        <v>2.4825174825174825</v>
      </c>
      <c r="E3" s="23">
        <f>E2+G2</f>
        <v>2</v>
      </c>
      <c r="F3" s="25">
        <f t="shared" ref="F3:F24" si="1">(E3-E2)/E2</f>
        <v>1</v>
      </c>
      <c r="G3" s="23">
        <v>0</v>
      </c>
      <c r="H3" s="24">
        <v>204</v>
      </c>
      <c r="I3" s="24">
        <v>61</v>
      </c>
      <c r="J3" s="26">
        <f>(H3-H2)/H2</f>
        <v>0.42657342657342656</v>
      </c>
      <c r="K3" s="41">
        <f>E3/H3</f>
        <v>9.8039215686274508E-3</v>
      </c>
      <c r="L3" s="41">
        <f>100% - K3</f>
        <v>0.99019607843137258</v>
      </c>
    </row>
    <row r="4" spans="1:12" ht="15.6">
      <c r="A4" s="17">
        <v>43903</v>
      </c>
      <c r="B4" s="18">
        <f t="shared" ref="B4:B22" si="2">B3+C4</f>
        <v>1108</v>
      </c>
      <c r="C4" s="19">
        <v>610</v>
      </c>
      <c r="D4" s="20">
        <f t="shared" si="0"/>
        <v>1.2248995983935742</v>
      </c>
      <c r="E4" s="23">
        <f t="shared" ref="E4:E22" si="3">E3+G3</f>
        <v>2</v>
      </c>
      <c r="F4" s="25">
        <f t="shared" si="1"/>
        <v>0</v>
      </c>
      <c r="G4" s="23">
        <v>0</v>
      </c>
      <c r="H4" s="24">
        <v>325</v>
      </c>
      <c r="I4" s="24">
        <v>121</v>
      </c>
      <c r="J4" s="26">
        <f t="shared" ref="J4:J23" si="4">(H4-H3)/H3</f>
        <v>0.59313725490196079</v>
      </c>
      <c r="K4" s="41">
        <f t="shared" ref="K4:K23" si="5">E4/H4</f>
        <v>6.1538461538461538E-3</v>
      </c>
      <c r="L4" s="41">
        <f t="shared" ref="L4:L25" si="6">100% - K4</f>
        <v>0.99384615384615382</v>
      </c>
    </row>
    <row r="5" spans="1:12" ht="15.6">
      <c r="A5" s="17">
        <v>43904</v>
      </c>
      <c r="B5" s="18">
        <f t="shared" si="2"/>
        <v>1735</v>
      </c>
      <c r="C5" s="19">
        <v>627</v>
      </c>
      <c r="D5" s="20">
        <f t="shared" si="0"/>
        <v>0.56588447653429608</v>
      </c>
      <c r="E5" s="23">
        <f t="shared" si="3"/>
        <v>2</v>
      </c>
      <c r="F5" s="25">
        <f t="shared" si="1"/>
        <v>0</v>
      </c>
      <c r="G5" s="23">
        <v>2</v>
      </c>
      <c r="H5" s="24">
        <v>470</v>
      </c>
      <c r="I5" s="24">
        <v>145</v>
      </c>
      <c r="J5" s="26">
        <f t="shared" si="4"/>
        <v>0.44615384615384618</v>
      </c>
      <c r="K5" s="41">
        <f t="shared" si="5"/>
        <v>4.2553191489361703E-3</v>
      </c>
      <c r="L5" s="41">
        <f t="shared" si="6"/>
        <v>0.99574468085106382</v>
      </c>
    </row>
    <row r="6" spans="1:12" ht="15.6">
      <c r="A6" s="17">
        <v>43905</v>
      </c>
      <c r="B6" s="18">
        <f t="shared" si="2"/>
        <v>2739</v>
      </c>
      <c r="C6" s="19">
        <v>1004</v>
      </c>
      <c r="D6" s="20">
        <f t="shared" si="0"/>
        <v>0.57867435158501446</v>
      </c>
      <c r="E6" s="23">
        <f t="shared" si="3"/>
        <v>4</v>
      </c>
      <c r="F6" s="25">
        <f t="shared" si="1"/>
        <v>1</v>
      </c>
      <c r="G6" s="23">
        <v>5</v>
      </c>
      <c r="H6" s="24">
        <v>658</v>
      </c>
      <c r="I6" s="24">
        <v>188</v>
      </c>
      <c r="J6" s="26">
        <f t="shared" si="4"/>
        <v>0.4</v>
      </c>
      <c r="K6" s="41">
        <f t="shared" si="5"/>
        <v>6.0790273556231003E-3</v>
      </c>
      <c r="L6" s="41">
        <f t="shared" si="6"/>
        <v>0.99392097264437695</v>
      </c>
    </row>
    <row r="7" spans="1:12" ht="15.6">
      <c r="A7" s="17">
        <v>43906</v>
      </c>
      <c r="B7" s="18">
        <f t="shared" si="2"/>
        <v>4764</v>
      </c>
      <c r="C7" s="19">
        <v>2025</v>
      </c>
      <c r="D7" s="20">
        <f t="shared" si="0"/>
        <v>0.73932092004381156</v>
      </c>
      <c r="E7" s="23">
        <f t="shared" si="3"/>
        <v>9</v>
      </c>
      <c r="F7" s="25">
        <f t="shared" si="1"/>
        <v>1.25</v>
      </c>
      <c r="G7" s="23">
        <v>9</v>
      </c>
      <c r="H7" s="24">
        <v>957</v>
      </c>
      <c r="I7" s="24">
        <v>299</v>
      </c>
      <c r="J7" s="26">
        <f t="shared" si="4"/>
        <v>0.45440729483282677</v>
      </c>
      <c r="K7" s="41">
        <f t="shared" si="5"/>
        <v>9.4043887147335428E-3</v>
      </c>
      <c r="L7" s="41">
        <f t="shared" si="6"/>
        <v>0.99059561128526641</v>
      </c>
    </row>
    <row r="8" spans="1:12" ht="15.6">
      <c r="A8" s="17">
        <v>43907</v>
      </c>
      <c r="B8" s="18">
        <f t="shared" si="2"/>
        <v>7078</v>
      </c>
      <c r="C8" s="19">
        <v>2314</v>
      </c>
      <c r="D8" s="20">
        <f t="shared" si="0"/>
        <v>0.48572628043660787</v>
      </c>
      <c r="E8" s="23">
        <f t="shared" si="3"/>
        <v>18</v>
      </c>
      <c r="F8" s="25">
        <f t="shared" si="1"/>
        <v>1</v>
      </c>
      <c r="G8" s="23">
        <v>7</v>
      </c>
      <c r="H8" s="24">
        <v>1282</v>
      </c>
      <c r="I8" s="24">
        <v>325</v>
      </c>
      <c r="J8" s="26">
        <f t="shared" si="4"/>
        <v>0.33960292580982238</v>
      </c>
      <c r="K8" s="41">
        <f t="shared" si="5"/>
        <v>1.4040561622464899E-2</v>
      </c>
      <c r="L8" s="41">
        <f t="shared" si="6"/>
        <v>0.98595943837753508</v>
      </c>
    </row>
    <row r="9" spans="1:12" ht="15.6">
      <c r="A9" s="17">
        <v>43908</v>
      </c>
      <c r="B9" s="18">
        <f t="shared" si="2"/>
        <v>9824</v>
      </c>
      <c r="C9" s="19">
        <v>2746</v>
      </c>
      <c r="D9" s="20">
        <f t="shared" si="0"/>
        <v>0.38796270132805877</v>
      </c>
      <c r="E9" s="23">
        <f t="shared" si="3"/>
        <v>25</v>
      </c>
      <c r="F9" s="25">
        <f t="shared" si="1"/>
        <v>0.3888888888888889</v>
      </c>
      <c r="G9" s="23">
        <v>21</v>
      </c>
      <c r="H9" s="24">
        <v>1673</v>
      </c>
      <c r="I9" s="24">
        <v>391</v>
      </c>
      <c r="J9" s="26">
        <f t="shared" si="4"/>
        <v>0.30499219968798752</v>
      </c>
      <c r="K9" s="41">
        <f t="shared" si="5"/>
        <v>1.4943215780035863E-2</v>
      </c>
      <c r="L9" s="41">
        <f t="shared" si="6"/>
        <v>0.98505678421996412</v>
      </c>
    </row>
    <row r="10" spans="1:12" ht="15.6">
      <c r="A10" s="17">
        <v>43909</v>
      </c>
      <c r="B10" s="18">
        <f t="shared" si="2"/>
        <v>13255</v>
      </c>
      <c r="C10" s="19">
        <v>3431</v>
      </c>
      <c r="D10" s="20">
        <f t="shared" si="0"/>
        <v>0.34924674267100975</v>
      </c>
      <c r="E10" s="23">
        <f t="shared" si="3"/>
        <v>46</v>
      </c>
      <c r="F10" s="25">
        <f t="shared" si="1"/>
        <v>0.84</v>
      </c>
      <c r="G10" s="23">
        <v>23</v>
      </c>
      <c r="H10" s="24">
        <v>2150</v>
      </c>
      <c r="I10" s="24">
        <v>477</v>
      </c>
      <c r="J10" s="26">
        <f t="shared" si="4"/>
        <v>0.28511655708308425</v>
      </c>
      <c r="K10" s="41">
        <f t="shared" si="5"/>
        <v>2.1395348837209303E-2</v>
      </c>
      <c r="L10" s="41">
        <f t="shared" si="6"/>
        <v>0.97860465116279072</v>
      </c>
    </row>
    <row r="11" spans="1:12" ht="15.6">
      <c r="A11" s="17">
        <v>43910</v>
      </c>
      <c r="B11" s="18">
        <f t="shared" si="2"/>
        <v>16899</v>
      </c>
      <c r="C11" s="19">
        <v>3644</v>
      </c>
      <c r="D11" s="20">
        <f t="shared" si="0"/>
        <v>0.2749151263674085</v>
      </c>
      <c r="E11" s="23">
        <f t="shared" si="3"/>
        <v>69</v>
      </c>
      <c r="F11" s="25">
        <f t="shared" si="1"/>
        <v>0.5</v>
      </c>
      <c r="G11" s="23">
        <v>43</v>
      </c>
      <c r="H11" s="24">
        <v>2700</v>
      </c>
      <c r="I11" s="24">
        <v>550</v>
      </c>
      <c r="J11" s="26">
        <f t="shared" si="4"/>
        <v>0.2558139534883721</v>
      </c>
      <c r="K11" s="41">
        <f t="shared" si="5"/>
        <v>2.5555555555555557E-2</v>
      </c>
      <c r="L11" s="41">
        <f t="shared" si="6"/>
        <v>0.97444444444444445</v>
      </c>
    </row>
    <row r="12" spans="1:12" ht="15.6">
      <c r="A12" s="17">
        <v>43911</v>
      </c>
      <c r="B12" s="18">
        <f t="shared" si="2"/>
        <v>19026</v>
      </c>
      <c r="C12" s="19">
        <v>2127</v>
      </c>
      <c r="D12" s="20">
        <f t="shared" si="0"/>
        <v>0.12586543582460499</v>
      </c>
      <c r="E12" s="23">
        <f t="shared" si="3"/>
        <v>112</v>
      </c>
      <c r="F12" s="25">
        <f t="shared" si="1"/>
        <v>0.62318840579710144</v>
      </c>
      <c r="G12" s="23">
        <v>33</v>
      </c>
      <c r="H12" s="24">
        <v>3243</v>
      </c>
      <c r="I12" s="24">
        <v>543</v>
      </c>
      <c r="J12" s="26">
        <f t="shared" si="4"/>
        <v>0.2011111111111111</v>
      </c>
      <c r="K12" s="41">
        <f t="shared" si="5"/>
        <v>3.4535923527597906E-2</v>
      </c>
      <c r="L12" s="41">
        <f t="shared" si="6"/>
        <v>0.96546407647240207</v>
      </c>
    </row>
    <row r="13" spans="1:12" ht="15.6">
      <c r="A13" s="17">
        <v>43912</v>
      </c>
      <c r="B13" s="18">
        <f t="shared" si="2"/>
        <v>21031</v>
      </c>
      <c r="C13" s="19">
        <v>2005</v>
      </c>
      <c r="D13" s="20">
        <f t="shared" si="0"/>
        <v>0.10538210869336698</v>
      </c>
      <c r="E13" s="23">
        <f t="shared" si="3"/>
        <v>145</v>
      </c>
      <c r="F13" s="25">
        <f t="shared" si="1"/>
        <v>0.29464285714285715</v>
      </c>
      <c r="G13" s="23">
        <v>44</v>
      </c>
      <c r="H13" s="24">
        <v>3810</v>
      </c>
      <c r="I13" s="24">
        <v>567</v>
      </c>
      <c r="J13" s="26">
        <f t="shared" si="4"/>
        <v>0.17483811285846437</v>
      </c>
      <c r="K13" s="41">
        <f t="shared" si="5"/>
        <v>3.805774278215223E-2</v>
      </c>
      <c r="L13" s="41">
        <f t="shared" si="6"/>
        <v>0.96194225721784776</v>
      </c>
    </row>
    <row r="14" spans="1:12" ht="15.6">
      <c r="A14" s="17">
        <v>43913</v>
      </c>
      <c r="B14" s="18">
        <f t="shared" si="2"/>
        <v>24027</v>
      </c>
      <c r="C14" s="19">
        <v>2996</v>
      </c>
      <c r="D14" s="20">
        <f t="shared" si="0"/>
        <v>0.14245637392420712</v>
      </c>
      <c r="E14" s="23">
        <f t="shared" si="3"/>
        <v>189</v>
      </c>
      <c r="F14" s="25">
        <f t="shared" si="1"/>
        <v>0.30344827586206896</v>
      </c>
      <c r="G14" s="23">
        <v>75</v>
      </c>
      <c r="H14" s="24">
        <v>4578</v>
      </c>
      <c r="I14" s="24">
        <v>768</v>
      </c>
      <c r="J14" s="26">
        <f t="shared" si="4"/>
        <v>0.2015748031496063</v>
      </c>
      <c r="K14" s="41">
        <f t="shared" si="5"/>
        <v>4.1284403669724773E-2</v>
      </c>
      <c r="L14" s="41">
        <f t="shared" si="6"/>
        <v>0.95871559633027525</v>
      </c>
    </row>
    <row r="15" spans="1:12" ht="15.6">
      <c r="A15" s="17">
        <v>43914</v>
      </c>
      <c r="B15" s="18">
        <f t="shared" si="2"/>
        <v>27401</v>
      </c>
      <c r="C15" s="19">
        <v>3374</v>
      </c>
      <c r="D15" s="20">
        <f t="shared" si="0"/>
        <v>0.14042535480917301</v>
      </c>
      <c r="E15" s="23">
        <f t="shared" si="3"/>
        <v>264</v>
      </c>
      <c r="F15" s="25">
        <f t="shared" si="1"/>
        <v>0.3968253968253968</v>
      </c>
      <c r="G15" s="23">
        <v>77</v>
      </c>
      <c r="H15" s="24">
        <v>5295</v>
      </c>
      <c r="I15" s="24">
        <v>717</v>
      </c>
      <c r="J15" s="26">
        <f t="shared" si="4"/>
        <v>0.15661861074705111</v>
      </c>
      <c r="K15" s="41">
        <f t="shared" si="5"/>
        <v>4.9858356940509913E-2</v>
      </c>
      <c r="L15" s="41">
        <f t="shared" si="6"/>
        <v>0.95014164305949012</v>
      </c>
    </row>
    <row r="16" spans="1:12" ht="15.6">
      <c r="A16" s="17">
        <v>43915</v>
      </c>
      <c r="B16" s="18">
        <f t="shared" si="2"/>
        <v>30837</v>
      </c>
      <c r="C16" s="19">
        <v>3436</v>
      </c>
      <c r="D16" s="20">
        <f t="shared" si="0"/>
        <v>0.12539688332542609</v>
      </c>
      <c r="E16" s="23">
        <f t="shared" si="3"/>
        <v>341</v>
      </c>
      <c r="F16" s="25">
        <f t="shared" si="1"/>
        <v>0.29166666666666669</v>
      </c>
      <c r="G16" s="33">
        <v>101</v>
      </c>
      <c r="H16" s="24">
        <v>6067</v>
      </c>
      <c r="I16" s="24">
        <v>772</v>
      </c>
      <c r="J16" s="26">
        <f t="shared" si="4"/>
        <v>0.1457979225684608</v>
      </c>
      <c r="K16" s="41">
        <f t="shared" si="5"/>
        <v>5.6205702983352562E-2</v>
      </c>
      <c r="L16" s="41">
        <f t="shared" si="6"/>
        <v>0.94379429701664741</v>
      </c>
    </row>
    <row r="17" spans="1:12" ht="15.6">
      <c r="A17" s="35">
        <v>43916</v>
      </c>
      <c r="B17" s="18">
        <f t="shared" si="2"/>
        <v>34129</v>
      </c>
      <c r="C17" s="19">
        <v>3292</v>
      </c>
      <c r="D17" s="20">
        <f t="shared" si="0"/>
        <v>0.1067548723935532</v>
      </c>
      <c r="E17" s="23">
        <f t="shared" si="3"/>
        <v>442</v>
      </c>
      <c r="F17" s="25">
        <f t="shared" si="1"/>
        <v>0.29618768328445749</v>
      </c>
      <c r="G17" s="33">
        <v>140</v>
      </c>
      <c r="H17" s="24">
        <v>6857</v>
      </c>
      <c r="I17" s="24">
        <v>790</v>
      </c>
      <c r="J17" s="26">
        <f t="shared" si="4"/>
        <v>0.13021262567990768</v>
      </c>
      <c r="K17" s="41">
        <f t="shared" si="5"/>
        <v>6.4459676243255062E-2</v>
      </c>
      <c r="L17" s="41">
        <f t="shared" si="6"/>
        <v>0.9355403237567449</v>
      </c>
    </row>
    <row r="18" spans="1:12" ht="15.6">
      <c r="A18" s="35">
        <v>43917</v>
      </c>
      <c r="B18" s="18">
        <f t="shared" si="2"/>
        <v>37196</v>
      </c>
      <c r="C18" s="19">
        <v>3067</v>
      </c>
      <c r="D18" s="20">
        <f t="shared" si="0"/>
        <v>8.9864924257962442E-2</v>
      </c>
      <c r="E18" s="23">
        <f t="shared" si="3"/>
        <v>582</v>
      </c>
      <c r="F18" s="25">
        <f t="shared" si="1"/>
        <v>0.31674208144796379</v>
      </c>
      <c r="G18" s="33">
        <v>142</v>
      </c>
      <c r="H18" s="24">
        <v>7648</v>
      </c>
      <c r="I18" s="24">
        <v>791</v>
      </c>
      <c r="J18" s="26">
        <f t="shared" si="4"/>
        <v>0.11535656992854018</v>
      </c>
      <c r="K18" s="41">
        <f t="shared" si="5"/>
        <v>7.609832635983263E-2</v>
      </c>
      <c r="L18" s="41">
        <f t="shared" si="6"/>
        <v>0.9239016736401674</v>
      </c>
    </row>
    <row r="19" spans="1:12" ht="15.6">
      <c r="A19" s="35">
        <v>43918</v>
      </c>
      <c r="B19" s="18">
        <f t="shared" si="2"/>
        <v>39411</v>
      </c>
      <c r="C19" s="40">
        <v>2215</v>
      </c>
      <c r="D19" s="20">
        <f t="shared" si="0"/>
        <v>5.9549413915474782E-2</v>
      </c>
      <c r="E19" s="23">
        <f t="shared" si="3"/>
        <v>724</v>
      </c>
      <c r="F19" s="25">
        <f t="shared" si="1"/>
        <v>0.24398625429553264</v>
      </c>
      <c r="G19" s="33">
        <v>148</v>
      </c>
      <c r="H19" s="24">
        <v>8307</v>
      </c>
      <c r="I19" s="24">
        <v>659</v>
      </c>
      <c r="J19" s="26">
        <f t="shared" si="4"/>
        <v>8.6166317991631797E-2</v>
      </c>
      <c r="K19" s="41">
        <f t="shared" si="5"/>
        <v>8.7155411099073071E-2</v>
      </c>
      <c r="L19" s="41">
        <f t="shared" si="6"/>
        <v>0.9128445889009269</v>
      </c>
    </row>
    <row r="20" spans="1:12" ht="15.6">
      <c r="A20" s="35">
        <v>43919</v>
      </c>
      <c r="B20" s="18">
        <f t="shared" si="2"/>
        <v>41780</v>
      </c>
      <c r="C20" s="19">
        <v>2369</v>
      </c>
      <c r="D20" s="20">
        <f t="shared" si="0"/>
        <v>6.0110121539671664E-2</v>
      </c>
      <c r="E20" s="23">
        <f t="shared" si="3"/>
        <v>872</v>
      </c>
      <c r="F20" s="25">
        <f t="shared" si="1"/>
        <v>0.20441988950276244</v>
      </c>
      <c r="G20" s="33">
        <v>161</v>
      </c>
      <c r="H20" s="24">
        <v>8998</v>
      </c>
      <c r="I20" s="24">
        <v>691</v>
      </c>
      <c r="J20" s="26">
        <f t="shared" si="4"/>
        <v>8.3182857830745152E-2</v>
      </c>
      <c r="K20" s="41">
        <f t="shared" si="5"/>
        <v>9.6910424538786399E-2</v>
      </c>
      <c r="L20" s="41">
        <f t="shared" si="6"/>
        <v>0.9030895754612136</v>
      </c>
    </row>
    <row r="21" spans="1:12" ht="15.6">
      <c r="A21" s="35">
        <v>43920</v>
      </c>
      <c r="B21" s="18">
        <f t="shared" si="2"/>
        <v>45311</v>
      </c>
      <c r="C21" s="19">
        <v>3531</v>
      </c>
      <c r="D21" s="20">
        <f t="shared" si="0"/>
        <v>8.4514121589277166E-2</v>
      </c>
      <c r="E21" s="23">
        <f t="shared" si="3"/>
        <v>1033</v>
      </c>
      <c r="F21" s="25">
        <f t="shared" si="1"/>
        <v>0.18463302752293578</v>
      </c>
      <c r="G21" s="33">
        <v>151</v>
      </c>
      <c r="H21" s="24">
        <v>9642</v>
      </c>
      <c r="I21" s="24">
        <v>644</v>
      </c>
      <c r="J21" s="26">
        <f t="shared" si="4"/>
        <v>7.1571460324516556E-2</v>
      </c>
      <c r="K21" s="41">
        <f t="shared" si="5"/>
        <v>0.10713544907695499</v>
      </c>
      <c r="L21" s="41">
        <f t="shared" si="6"/>
        <v>0.89286455092304506</v>
      </c>
    </row>
    <row r="22" spans="1:12" ht="15.6">
      <c r="A22" s="35">
        <v>43921</v>
      </c>
      <c r="B22" s="18">
        <f t="shared" si="2"/>
        <v>47503</v>
      </c>
      <c r="C22" s="19">
        <v>2192</v>
      </c>
      <c r="D22" s="20">
        <f t="shared" si="0"/>
        <v>4.8376773851824061E-2</v>
      </c>
      <c r="E22" s="23">
        <f t="shared" si="3"/>
        <v>1184</v>
      </c>
      <c r="F22" s="25">
        <f t="shared" si="1"/>
        <v>0.14617618586640851</v>
      </c>
      <c r="G22" s="33">
        <v>148</v>
      </c>
      <c r="H22" s="24">
        <v>9743</v>
      </c>
      <c r="I22" s="24">
        <v>500</v>
      </c>
      <c r="J22" s="26">
        <f t="shared" si="4"/>
        <v>1.0475005185646131E-2</v>
      </c>
      <c r="K22" s="41">
        <f t="shared" si="5"/>
        <v>0.12152314482192343</v>
      </c>
      <c r="L22" s="41">
        <f t="shared" si="6"/>
        <v>0.87847685517807661</v>
      </c>
    </row>
    <row r="23" spans="1:12" ht="15.6">
      <c r="A23" s="35">
        <v>43922</v>
      </c>
      <c r="B23" s="18">
        <f>B22+C23</f>
        <v>48550</v>
      </c>
      <c r="C23" s="19">
        <v>1047</v>
      </c>
      <c r="D23" s="20">
        <f t="shared" si="0"/>
        <v>2.2040713218112542E-2</v>
      </c>
      <c r="E23" s="23">
        <f>E22+G22</f>
        <v>1332</v>
      </c>
      <c r="F23" s="25">
        <f t="shared" si="1"/>
        <v>0.125</v>
      </c>
      <c r="G23" s="33">
        <v>145</v>
      </c>
      <c r="H23" s="24">
        <v>9775</v>
      </c>
      <c r="I23" s="24">
        <v>117</v>
      </c>
      <c r="J23" s="26">
        <f t="shared" si="4"/>
        <v>3.2844093195114441E-3</v>
      </c>
      <c r="K23" s="41">
        <f t="shared" si="5"/>
        <v>0.13626598465473147</v>
      </c>
      <c r="L23" s="41">
        <f t="shared" si="6"/>
        <v>0.8637340153452685</v>
      </c>
    </row>
    <row r="24" spans="1:12" ht="15.6">
      <c r="A24" s="35">
        <v>43923</v>
      </c>
      <c r="B24" s="18">
        <v>49707</v>
      </c>
      <c r="C24" s="19">
        <v>82</v>
      </c>
      <c r="D24" s="20">
        <f t="shared" si="0"/>
        <v>2.3831101956745624E-2</v>
      </c>
      <c r="E24" s="23">
        <v>1562</v>
      </c>
      <c r="F24" s="25">
        <f t="shared" si="1"/>
        <v>0.17267267267267267</v>
      </c>
      <c r="G24" s="33">
        <v>13</v>
      </c>
      <c r="H24" s="24">
        <v>10590</v>
      </c>
      <c r="I24" s="24">
        <v>32</v>
      </c>
      <c r="J24" s="26">
        <f>(H24-H23)/H23</f>
        <v>8.3375959079283885E-2</v>
      </c>
      <c r="K24" s="41">
        <f>E24/H24</f>
        <v>0.14749763928234183</v>
      </c>
      <c r="L24" s="41">
        <f t="shared" si="6"/>
        <v>0.85250236071765817</v>
      </c>
    </row>
    <row r="25" spans="1:12" ht="15.6">
      <c r="A25" s="35">
        <v>43924</v>
      </c>
      <c r="B25" s="18">
        <v>56289</v>
      </c>
      <c r="C25" s="19">
        <v>82</v>
      </c>
      <c r="D25" s="20">
        <f t="shared" si="0"/>
        <v>0.13241595751101454</v>
      </c>
      <c r="E25" s="23">
        <v>1867</v>
      </c>
      <c r="F25" s="25">
        <f>(E25-E24)/E24</f>
        <v>0.19526248399487836</v>
      </c>
      <c r="H25" s="24">
        <v>11739</v>
      </c>
      <c r="I25" s="24"/>
      <c r="J25" s="26">
        <f>(H25-H24)/H24</f>
        <v>0.1084985835694051</v>
      </c>
      <c r="K25" s="41">
        <f>E25/H25</f>
        <v>0.15904250787971719</v>
      </c>
      <c r="L25" s="41">
        <f t="shared" si="6"/>
        <v>0.84095749212028281</v>
      </c>
    </row>
    <row r="26" spans="1:12">
      <c r="A26" s="44">
        <v>43925</v>
      </c>
      <c r="B26" s="45"/>
      <c r="C26" s="46"/>
      <c r="D26" s="46"/>
    </row>
    <row r="27" spans="1:12">
      <c r="A27" s="44">
        <v>43926</v>
      </c>
      <c r="B27" s="45"/>
      <c r="C27" s="46"/>
      <c r="D27" s="46"/>
    </row>
    <row r="28" spans="1:12">
      <c r="A28" s="44">
        <v>43927</v>
      </c>
      <c r="B28" s="45"/>
      <c r="C28" s="46"/>
      <c r="D28" s="46"/>
    </row>
    <row r="29" spans="1:12">
      <c r="A29" s="44">
        <v>43928</v>
      </c>
      <c r="B29" s="45"/>
      <c r="C29" s="46"/>
      <c r="D29" s="46"/>
    </row>
    <row r="30" spans="1:12">
      <c r="A30" s="44">
        <v>43929</v>
      </c>
      <c r="B30" s="45"/>
      <c r="C30" s="46"/>
      <c r="D30" s="46"/>
    </row>
    <row r="31" spans="1:12">
      <c r="A31" s="44">
        <v>43930</v>
      </c>
      <c r="B31" s="45"/>
      <c r="C31" s="46"/>
      <c r="D31" s="46"/>
    </row>
    <row r="32" spans="1:12">
      <c r="A32" s="44">
        <v>43931</v>
      </c>
      <c r="B32" s="45"/>
      <c r="C32" s="46"/>
      <c r="D32" s="46"/>
    </row>
    <row r="33" spans="1:4">
      <c r="A33" s="44">
        <v>43932</v>
      </c>
      <c r="B33" s="45"/>
      <c r="C33" s="46"/>
      <c r="D33" s="46"/>
    </row>
    <row r="34" spans="1:4">
      <c r="A34" s="44">
        <v>43933</v>
      </c>
      <c r="B34" s="45"/>
      <c r="C34" s="46"/>
      <c r="D34" s="46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8FD62-7102-4676-8FA2-6FDF0DF5DE50}">
  <dimension ref="A1:N67"/>
  <sheetViews>
    <sheetView tabSelected="1" topLeftCell="A13" zoomScaleNormal="100" workbookViewId="0">
      <selection activeCell="N66" sqref="N66"/>
    </sheetView>
  </sheetViews>
  <sheetFormatPr defaultRowHeight="14.4"/>
  <cols>
    <col min="1" max="1" width="10.77734375" bestFit="1" customWidth="1"/>
    <col min="2" max="2" width="9.6640625" bestFit="1" customWidth="1"/>
    <col min="3" max="4" width="9.5546875" customWidth="1"/>
    <col min="5" max="5" width="8.5546875" bestFit="1" customWidth="1"/>
    <col min="6" max="6" width="8.44140625" customWidth="1"/>
    <col min="7" max="7" width="9.88671875" customWidth="1"/>
    <col min="8" max="8" width="8.88671875" bestFit="1" customWidth="1"/>
    <col min="9" max="10" width="9" bestFit="1" customWidth="1"/>
    <col min="11" max="11" width="9.44140625" customWidth="1"/>
    <col min="12" max="12" width="10.33203125" customWidth="1"/>
  </cols>
  <sheetData>
    <row r="1" spans="1:14" ht="54.6" thickBot="1">
      <c r="A1" s="57" t="s">
        <v>44</v>
      </c>
      <c r="B1" s="58" t="s">
        <v>45</v>
      </c>
      <c r="C1" s="54" t="s">
        <v>42</v>
      </c>
      <c r="D1" s="54" t="s">
        <v>24</v>
      </c>
      <c r="E1" s="59" t="s">
        <v>46</v>
      </c>
      <c r="F1" s="63" t="s">
        <v>41</v>
      </c>
      <c r="G1" s="63" t="s">
        <v>39</v>
      </c>
      <c r="H1" s="55" t="s">
        <v>33</v>
      </c>
      <c r="I1" s="55" t="s">
        <v>43</v>
      </c>
      <c r="J1" s="55" t="s">
        <v>29</v>
      </c>
      <c r="K1" s="62" t="s">
        <v>47</v>
      </c>
      <c r="L1" s="56" t="s">
        <v>48</v>
      </c>
      <c r="N1" s="61"/>
    </row>
    <row r="2" spans="1:14" ht="15.6">
      <c r="A2" s="48">
        <v>43892</v>
      </c>
      <c r="B2" s="49">
        <v>1</v>
      </c>
      <c r="C2" s="47">
        <f>B2</f>
        <v>1</v>
      </c>
      <c r="D2" s="47" t="s">
        <v>14</v>
      </c>
      <c r="E2" s="50">
        <v>7</v>
      </c>
      <c r="F2" s="60">
        <f>E2</f>
        <v>7</v>
      </c>
      <c r="G2" s="51"/>
      <c r="H2" s="64" t="s">
        <v>14</v>
      </c>
      <c r="I2" s="23" t="s">
        <v>14</v>
      </c>
      <c r="J2" s="23" t="s">
        <v>14</v>
      </c>
      <c r="K2" s="22" t="s">
        <v>14</v>
      </c>
      <c r="L2" s="22" t="s">
        <v>14</v>
      </c>
    </row>
    <row r="3" spans="1:14" ht="15.6">
      <c r="A3" s="48">
        <v>43893</v>
      </c>
      <c r="B3" s="49">
        <v>2</v>
      </c>
      <c r="C3" s="47">
        <f>C2+B3</f>
        <v>3</v>
      </c>
      <c r="D3" s="52">
        <f>(C3-C2)/C2</f>
        <v>2</v>
      </c>
      <c r="E3" s="50">
        <v>8</v>
      </c>
      <c r="F3" s="50">
        <f>F2+E3</f>
        <v>15</v>
      </c>
      <c r="G3" s="51">
        <f>(F3-F2)/F2</f>
        <v>1.1428571428571428</v>
      </c>
      <c r="H3" s="64" t="s">
        <v>14</v>
      </c>
      <c r="I3" s="23" t="s">
        <v>14</v>
      </c>
      <c r="J3" s="23" t="s">
        <v>14</v>
      </c>
      <c r="K3" s="22" t="s">
        <v>14</v>
      </c>
      <c r="L3" s="22" t="s">
        <v>14</v>
      </c>
    </row>
    <row r="4" spans="1:14" ht="15.6">
      <c r="A4" s="48">
        <v>43894</v>
      </c>
      <c r="B4" s="49">
        <v>5</v>
      </c>
      <c r="C4" s="47">
        <f t="shared" ref="C4:C67" si="0">C3+B4</f>
        <v>8</v>
      </c>
      <c r="D4" s="52">
        <f t="shared" ref="D4:D67" si="1">(C4-C3)/C3</f>
        <v>1.6666666666666667</v>
      </c>
      <c r="E4" s="50">
        <v>13</v>
      </c>
      <c r="F4" s="50">
        <f t="shared" ref="F4:F66" si="2">F3+E4</f>
        <v>28</v>
      </c>
      <c r="G4" s="51">
        <f t="shared" ref="G4:G66" si="3">(F4-F3)/F3</f>
        <v>0.8666666666666667</v>
      </c>
      <c r="H4" s="64" t="s">
        <v>14</v>
      </c>
      <c r="I4" s="23" t="s">
        <v>14</v>
      </c>
      <c r="J4" s="23" t="s">
        <v>14</v>
      </c>
      <c r="K4" s="22" t="s">
        <v>14</v>
      </c>
      <c r="L4" s="22" t="s">
        <v>14</v>
      </c>
    </row>
    <row r="5" spans="1:14" ht="15.6">
      <c r="A5" s="48">
        <v>43895</v>
      </c>
      <c r="B5" s="49">
        <v>3</v>
      </c>
      <c r="C5" s="47">
        <f t="shared" si="0"/>
        <v>11</v>
      </c>
      <c r="D5" s="52">
        <f t="shared" si="1"/>
        <v>0.375</v>
      </c>
      <c r="E5" s="50">
        <v>13</v>
      </c>
      <c r="F5" s="50">
        <f t="shared" si="2"/>
        <v>41</v>
      </c>
      <c r="G5" s="51">
        <f t="shared" si="3"/>
        <v>0.4642857142857143</v>
      </c>
      <c r="H5" s="64" t="s">
        <v>14</v>
      </c>
      <c r="I5" s="23" t="s">
        <v>14</v>
      </c>
      <c r="J5" s="23" t="s">
        <v>14</v>
      </c>
      <c r="K5" s="22" t="s">
        <v>14</v>
      </c>
      <c r="L5" s="22" t="s">
        <v>14</v>
      </c>
    </row>
    <row r="6" spans="1:14" ht="15.6">
      <c r="A6" s="48">
        <v>43896</v>
      </c>
      <c r="B6" s="49">
        <v>7</v>
      </c>
      <c r="C6" s="47">
        <f t="shared" si="0"/>
        <v>18</v>
      </c>
      <c r="D6" s="52">
        <f t="shared" si="1"/>
        <v>0.63636363636363635</v>
      </c>
      <c r="E6" s="50">
        <v>10</v>
      </c>
      <c r="F6" s="50">
        <f t="shared" si="2"/>
        <v>51</v>
      </c>
      <c r="G6" s="51">
        <f t="shared" si="3"/>
        <v>0.24390243902439024</v>
      </c>
      <c r="H6" s="64" t="s">
        <v>14</v>
      </c>
      <c r="I6" s="23" t="s">
        <v>14</v>
      </c>
      <c r="J6" s="23" t="s">
        <v>14</v>
      </c>
      <c r="K6" s="22" t="s">
        <v>14</v>
      </c>
      <c r="L6" s="22" t="s">
        <v>14</v>
      </c>
    </row>
    <row r="7" spans="1:14" ht="15.6">
      <c r="A7" s="48">
        <v>43897</v>
      </c>
      <c r="B7" s="49">
        <v>7</v>
      </c>
      <c r="C7" s="47">
        <f t="shared" si="0"/>
        <v>25</v>
      </c>
      <c r="D7" s="52">
        <f t="shared" si="1"/>
        <v>0.3888888888888889</v>
      </c>
      <c r="E7" s="50">
        <v>14</v>
      </c>
      <c r="F7" s="50">
        <f t="shared" si="2"/>
        <v>65</v>
      </c>
      <c r="G7" s="51">
        <f t="shared" si="3"/>
        <v>0.27450980392156865</v>
      </c>
      <c r="H7" s="64" t="s">
        <v>14</v>
      </c>
      <c r="I7" s="23" t="s">
        <v>14</v>
      </c>
      <c r="J7" s="23" t="s">
        <v>14</v>
      </c>
      <c r="K7" s="22" t="s">
        <v>14</v>
      </c>
      <c r="L7" s="22" t="s">
        <v>14</v>
      </c>
    </row>
    <row r="8" spans="1:14" ht="15.6">
      <c r="A8" s="48">
        <v>43898</v>
      </c>
      <c r="B8" s="49">
        <v>21</v>
      </c>
      <c r="C8" s="47">
        <f t="shared" si="0"/>
        <v>46</v>
      </c>
      <c r="D8" s="52">
        <f t="shared" si="1"/>
        <v>0.84</v>
      </c>
      <c r="E8" s="50">
        <v>36</v>
      </c>
      <c r="F8" s="50">
        <f t="shared" si="2"/>
        <v>101</v>
      </c>
      <c r="G8" s="51">
        <f t="shared" si="3"/>
        <v>0.55384615384615388</v>
      </c>
      <c r="H8" s="64" t="s">
        <v>14</v>
      </c>
      <c r="I8" s="23" t="s">
        <v>14</v>
      </c>
      <c r="J8" s="23" t="s">
        <v>14</v>
      </c>
      <c r="K8" s="22" t="s">
        <v>14</v>
      </c>
      <c r="L8" s="22" t="s">
        <v>14</v>
      </c>
    </row>
    <row r="9" spans="1:14" ht="15.6">
      <c r="A9" s="48">
        <v>43899</v>
      </c>
      <c r="B9" s="49">
        <v>57</v>
      </c>
      <c r="C9" s="47">
        <f t="shared" si="0"/>
        <v>103</v>
      </c>
      <c r="D9" s="52">
        <f t="shared" si="1"/>
        <v>1.2391304347826086</v>
      </c>
      <c r="E9" s="50">
        <v>46</v>
      </c>
      <c r="F9" s="50">
        <f t="shared" si="2"/>
        <v>147</v>
      </c>
      <c r="G9" s="51">
        <f t="shared" si="3"/>
        <v>0.45544554455445546</v>
      </c>
      <c r="H9" s="64" t="s">
        <v>14</v>
      </c>
      <c r="I9" s="23" t="s">
        <v>14</v>
      </c>
      <c r="J9" s="23" t="s">
        <v>14</v>
      </c>
      <c r="K9" s="22" t="s">
        <v>14</v>
      </c>
      <c r="L9" s="22" t="s">
        <v>14</v>
      </c>
    </row>
    <row r="10" spans="1:14" ht="15.6">
      <c r="A10" s="48">
        <v>43900</v>
      </c>
      <c r="B10" s="49">
        <v>70</v>
      </c>
      <c r="C10" s="47">
        <f t="shared" si="0"/>
        <v>173</v>
      </c>
      <c r="D10" s="52">
        <f t="shared" si="1"/>
        <v>0.67961165048543692</v>
      </c>
      <c r="E10" s="50">
        <v>70</v>
      </c>
      <c r="F10" s="50">
        <f t="shared" si="2"/>
        <v>217</v>
      </c>
      <c r="G10" s="51">
        <f t="shared" si="3"/>
        <v>0.47619047619047616</v>
      </c>
      <c r="H10" s="64" t="s">
        <v>14</v>
      </c>
      <c r="I10" s="23" t="s">
        <v>14</v>
      </c>
      <c r="J10" s="23" t="s">
        <v>14</v>
      </c>
      <c r="K10" s="22" t="s">
        <v>14</v>
      </c>
      <c r="L10" s="22" t="s">
        <v>14</v>
      </c>
    </row>
    <row r="11" spans="1:14" ht="15.6">
      <c r="A11" s="48">
        <v>43901</v>
      </c>
      <c r="B11" s="49">
        <v>153</v>
      </c>
      <c r="C11" s="47">
        <f t="shared" si="0"/>
        <v>326</v>
      </c>
      <c r="D11" s="52">
        <f t="shared" si="1"/>
        <v>0.88439306358381498</v>
      </c>
      <c r="E11" s="50">
        <v>74</v>
      </c>
      <c r="F11" s="50">
        <f t="shared" si="2"/>
        <v>291</v>
      </c>
      <c r="G11" s="51">
        <f t="shared" si="3"/>
        <v>0.34101382488479265</v>
      </c>
      <c r="H11" s="64">
        <v>1</v>
      </c>
      <c r="I11" s="23">
        <f>H11</f>
        <v>1</v>
      </c>
      <c r="J11" s="23" t="s">
        <v>14</v>
      </c>
      <c r="K11" s="22" t="s">
        <v>14</v>
      </c>
      <c r="L11" s="22" t="s">
        <v>14</v>
      </c>
    </row>
    <row r="12" spans="1:14" ht="15.6">
      <c r="A12" s="48">
        <v>43902</v>
      </c>
      <c r="B12" s="49">
        <v>355</v>
      </c>
      <c r="C12" s="47">
        <f t="shared" si="0"/>
        <v>681</v>
      </c>
      <c r="D12" s="52">
        <f t="shared" si="1"/>
        <v>1.0889570552147239</v>
      </c>
      <c r="E12" s="50">
        <v>135</v>
      </c>
      <c r="F12" s="50">
        <f t="shared" si="2"/>
        <v>426</v>
      </c>
      <c r="G12" s="51">
        <f t="shared" si="3"/>
        <v>0.46391752577319589</v>
      </c>
      <c r="H12" s="64">
        <v>1</v>
      </c>
      <c r="I12" s="23" t="s">
        <v>14</v>
      </c>
      <c r="J12" s="23" t="s">
        <v>14</v>
      </c>
      <c r="K12" s="22" t="s">
        <v>14</v>
      </c>
      <c r="L12" s="22" t="s">
        <v>14</v>
      </c>
    </row>
    <row r="13" spans="1:14" ht="15.6">
      <c r="A13" s="48">
        <v>43903</v>
      </c>
      <c r="B13" s="49">
        <v>618</v>
      </c>
      <c r="C13" s="47">
        <f t="shared" si="0"/>
        <v>1299</v>
      </c>
      <c r="D13" s="52">
        <f t="shared" si="1"/>
        <v>0.90748898678414092</v>
      </c>
      <c r="E13" s="50">
        <v>152</v>
      </c>
      <c r="F13" s="50">
        <f t="shared" si="2"/>
        <v>578</v>
      </c>
      <c r="G13" s="51">
        <f t="shared" si="3"/>
        <v>0.35680751173708919</v>
      </c>
      <c r="H13" s="64"/>
      <c r="I13" s="23" t="s">
        <v>14</v>
      </c>
      <c r="J13" s="23" t="s">
        <v>14</v>
      </c>
      <c r="K13" s="22" t="s">
        <v>14</v>
      </c>
      <c r="L13" s="22" t="s">
        <v>14</v>
      </c>
    </row>
    <row r="14" spans="1:14" ht="15.6">
      <c r="A14" s="48">
        <v>43904</v>
      </c>
      <c r="B14" s="49">
        <v>642</v>
      </c>
      <c r="C14" s="47">
        <f t="shared" si="0"/>
        <v>1941</v>
      </c>
      <c r="D14" s="52">
        <f t="shared" si="1"/>
        <v>0.49422632794457277</v>
      </c>
      <c r="E14" s="50">
        <v>187</v>
      </c>
      <c r="F14" s="50">
        <f t="shared" si="2"/>
        <v>765</v>
      </c>
      <c r="G14" s="51">
        <f t="shared" si="3"/>
        <v>0.3235294117647059</v>
      </c>
      <c r="H14" s="64">
        <v>2</v>
      </c>
      <c r="I14" s="23">
        <f>H14+I11</f>
        <v>3</v>
      </c>
      <c r="J14" s="23" t="s">
        <v>14</v>
      </c>
      <c r="K14" s="27">
        <f>I14/F14</f>
        <v>3.9215686274509803E-3</v>
      </c>
      <c r="L14" s="27">
        <f>100% - K14</f>
        <v>0.99607843137254903</v>
      </c>
    </row>
    <row r="15" spans="1:14" ht="15.6">
      <c r="A15" s="48">
        <v>43905</v>
      </c>
      <c r="B15" s="49">
        <v>1028</v>
      </c>
      <c r="C15" s="47">
        <f t="shared" si="0"/>
        <v>2969</v>
      </c>
      <c r="D15" s="52">
        <f t="shared" si="1"/>
        <v>0.52962390520350333</v>
      </c>
      <c r="E15" s="50">
        <v>299</v>
      </c>
      <c r="F15" s="50">
        <f t="shared" si="2"/>
        <v>1064</v>
      </c>
      <c r="G15" s="51">
        <f t="shared" si="3"/>
        <v>0.39084967320261438</v>
      </c>
      <c r="H15" s="64">
        <v>6</v>
      </c>
      <c r="I15" s="23">
        <f>I14+H15</f>
        <v>9</v>
      </c>
      <c r="J15" s="53">
        <f>(I15-I14)/I14</f>
        <v>2</v>
      </c>
      <c r="K15" s="27">
        <f t="shared" ref="K15:K42" si="4">I15/F15</f>
        <v>8.4586466165413529E-3</v>
      </c>
      <c r="L15" s="27">
        <f t="shared" ref="L15:L67" si="5">100% - K15</f>
        <v>0.99154135338345861</v>
      </c>
    </row>
    <row r="16" spans="1:14" ht="15.6">
      <c r="A16" s="48">
        <v>43906</v>
      </c>
      <c r="B16" s="49">
        <v>2116</v>
      </c>
      <c r="C16" s="47">
        <f t="shared" si="0"/>
        <v>5085</v>
      </c>
      <c r="D16" s="52">
        <f t="shared" si="1"/>
        <v>0.71269787807342544</v>
      </c>
      <c r="E16" s="50">
        <v>339</v>
      </c>
      <c r="F16" s="50">
        <f t="shared" si="2"/>
        <v>1403</v>
      </c>
      <c r="G16" s="51">
        <f t="shared" si="3"/>
        <v>0.31860902255639095</v>
      </c>
      <c r="H16" s="64">
        <v>9</v>
      </c>
      <c r="I16" s="23">
        <f t="shared" ref="I16:I67" si="6">I15+H16</f>
        <v>18</v>
      </c>
      <c r="J16" s="53">
        <f t="shared" ref="J16:J67" si="7">(I16-I15)/I15</f>
        <v>1</v>
      </c>
      <c r="K16" s="27">
        <f t="shared" si="4"/>
        <v>1.2829650748396294E-2</v>
      </c>
      <c r="L16" s="27">
        <f t="shared" si="5"/>
        <v>0.98717034925160374</v>
      </c>
    </row>
    <row r="17" spans="1:12" ht="15.6">
      <c r="A17" s="48">
        <v>43907</v>
      </c>
      <c r="B17" s="49">
        <v>2447</v>
      </c>
      <c r="C17" s="47">
        <f t="shared" si="0"/>
        <v>7532</v>
      </c>
      <c r="D17" s="52">
        <f t="shared" si="1"/>
        <v>0.48121927236971485</v>
      </c>
      <c r="E17" s="50">
        <v>440</v>
      </c>
      <c r="F17" s="50">
        <f t="shared" si="2"/>
        <v>1843</v>
      </c>
      <c r="G17" s="51">
        <f t="shared" si="3"/>
        <v>0.31361368496079828</v>
      </c>
      <c r="H17" s="64">
        <v>7</v>
      </c>
      <c r="I17" s="23">
        <f t="shared" si="6"/>
        <v>25</v>
      </c>
      <c r="J17" s="53">
        <f t="shared" si="7"/>
        <v>0.3888888888888889</v>
      </c>
      <c r="K17" s="27">
        <f t="shared" si="4"/>
        <v>1.3564839934888768E-2</v>
      </c>
      <c r="L17" s="27">
        <f t="shared" si="5"/>
        <v>0.98643516006511123</v>
      </c>
    </row>
    <row r="18" spans="1:12" ht="15.6">
      <c r="A18" s="48">
        <v>43908</v>
      </c>
      <c r="B18" s="49">
        <v>2949</v>
      </c>
      <c r="C18" s="47">
        <f t="shared" si="0"/>
        <v>10481</v>
      </c>
      <c r="D18" s="52">
        <f t="shared" si="1"/>
        <v>0.39152947424322887</v>
      </c>
      <c r="E18" s="50">
        <v>532</v>
      </c>
      <c r="F18" s="50">
        <f t="shared" si="2"/>
        <v>2375</v>
      </c>
      <c r="G18" s="51">
        <f t="shared" si="3"/>
        <v>0.28865979381443296</v>
      </c>
      <c r="H18" s="64">
        <v>21</v>
      </c>
      <c r="I18" s="23">
        <f t="shared" si="6"/>
        <v>46</v>
      </c>
      <c r="J18" s="53">
        <f t="shared" si="7"/>
        <v>0.84</v>
      </c>
      <c r="K18" s="27">
        <f t="shared" si="4"/>
        <v>1.936842105263158E-2</v>
      </c>
      <c r="L18" s="27">
        <f t="shared" si="5"/>
        <v>0.98063157894736841</v>
      </c>
    </row>
    <row r="19" spans="1:12" ht="15.6">
      <c r="A19" s="48">
        <v>43909</v>
      </c>
      <c r="B19" s="49">
        <v>3678</v>
      </c>
      <c r="C19" s="47">
        <f t="shared" si="0"/>
        <v>14159</v>
      </c>
      <c r="D19" s="52">
        <f t="shared" si="1"/>
        <v>0.3509207136723595</v>
      </c>
      <c r="E19" s="50">
        <v>623</v>
      </c>
      <c r="F19" s="50">
        <f t="shared" si="2"/>
        <v>2998</v>
      </c>
      <c r="G19" s="51">
        <f t="shared" si="3"/>
        <v>0.26231578947368422</v>
      </c>
      <c r="H19" s="64">
        <v>24</v>
      </c>
      <c r="I19" s="23">
        <f t="shared" si="6"/>
        <v>70</v>
      </c>
      <c r="J19" s="53">
        <f t="shared" si="7"/>
        <v>0.52173913043478259</v>
      </c>
      <c r="K19" s="27">
        <f t="shared" si="4"/>
        <v>2.3348899266177451E-2</v>
      </c>
      <c r="L19" s="27">
        <f t="shared" si="5"/>
        <v>0.97665110073382255</v>
      </c>
    </row>
    <row r="20" spans="1:12" ht="15.6">
      <c r="A20" s="48">
        <v>43910</v>
      </c>
      <c r="B20" s="49">
        <v>3985</v>
      </c>
      <c r="C20" s="47">
        <f t="shared" si="0"/>
        <v>18144</v>
      </c>
      <c r="D20" s="52">
        <f t="shared" si="1"/>
        <v>0.28144642983261531</v>
      </c>
      <c r="E20" s="50">
        <v>662</v>
      </c>
      <c r="F20" s="50">
        <f t="shared" si="2"/>
        <v>3660</v>
      </c>
      <c r="G20" s="51">
        <f t="shared" si="3"/>
        <v>0.22081387591727819</v>
      </c>
      <c r="H20" s="64">
        <v>45</v>
      </c>
      <c r="I20" s="23">
        <f t="shared" si="6"/>
        <v>115</v>
      </c>
      <c r="J20" s="53">
        <f t="shared" si="7"/>
        <v>0.6428571428571429</v>
      </c>
      <c r="K20" s="27">
        <f t="shared" si="4"/>
        <v>3.1420765027322405E-2</v>
      </c>
      <c r="L20" s="27">
        <f t="shared" si="5"/>
        <v>0.96857923497267762</v>
      </c>
    </row>
    <row r="21" spans="1:12" ht="15.6">
      <c r="A21" s="48">
        <v>43911</v>
      </c>
      <c r="B21" s="49">
        <v>2600</v>
      </c>
      <c r="C21" s="47">
        <f t="shared" si="0"/>
        <v>20744</v>
      </c>
      <c r="D21" s="52">
        <f t="shared" si="1"/>
        <v>0.14329805996472664</v>
      </c>
      <c r="E21" s="50">
        <v>690</v>
      </c>
      <c r="F21" s="50">
        <f t="shared" si="2"/>
        <v>4350</v>
      </c>
      <c r="G21" s="51">
        <f t="shared" si="3"/>
        <v>0.18852459016393441</v>
      </c>
      <c r="H21" s="64">
        <v>41</v>
      </c>
      <c r="I21" s="23">
        <f t="shared" si="6"/>
        <v>156</v>
      </c>
      <c r="J21" s="53">
        <f t="shared" si="7"/>
        <v>0.35652173913043478</v>
      </c>
      <c r="K21" s="27">
        <f t="shared" si="4"/>
        <v>3.5862068965517239E-2</v>
      </c>
      <c r="L21" s="27">
        <f t="shared" si="5"/>
        <v>0.96413793103448275</v>
      </c>
    </row>
    <row r="22" spans="1:12" ht="15.6">
      <c r="A22" s="48">
        <v>43912</v>
      </c>
      <c r="B22" s="49">
        <v>2544</v>
      </c>
      <c r="C22" s="47">
        <f t="shared" si="0"/>
        <v>23288</v>
      </c>
      <c r="D22" s="52">
        <f t="shared" si="1"/>
        <v>0.12263787119166988</v>
      </c>
      <c r="E22" s="50">
        <v>1023</v>
      </c>
      <c r="F22" s="50">
        <f t="shared" si="2"/>
        <v>5373</v>
      </c>
      <c r="G22" s="51">
        <f t="shared" si="3"/>
        <v>0.23517241379310344</v>
      </c>
      <c r="H22" s="64">
        <v>48</v>
      </c>
      <c r="I22" s="23">
        <f t="shared" si="6"/>
        <v>204</v>
      </c>
      <c r="J22" s="53">
        <f t="shared" si="7"/>
        <v>0.30769230769230771</v>
      </c>
      <c r="K22" s="27">
        <f t="shared" si="4"/>
        <v>3.796761585706309E-2</v>
      </c>
      <c r="L22" s="27">
        <f t="shared" si="5"/>
        <v>0.9620323841429369</v>
      </c>
    </row>
    <row r="23" spans="1:12" ht="15.6">
      <c r="A23" s="48">
        <v>43913</v>
      </c>
      <c r="B23" s="49">
        <v>3502</v>
      </c>
      <c r="C23" s="47">
        <f t="shared" si="0"/>
        <v>26790</v>
      </c>
      <c r="D23" s="52">
        <f t="shared" si="1"/>
        <v>0.15037787701820679</v>
      </c>
      <c r="E23" s="50">
        <v>1136</v>
      </c>
      <c r="F23" s="50">
        <f t="shared" si="2"/>
        <v>6509</v>
      </c>
      <c r="G23" s="51">
        <f t="shared" si="3"/>
        <v>0.21142750790991996</v>
      </c>
      <c r="H23" s="64">
        <v>83</v>
      </c>
      <c r="I23" s="23">
        <f t="shared" si="6"/>
        <v>287</v>
      </c>
      <c r="J23" s="53">
        <f t="shared" si="7"/>
        <v>0.40686274509803921</v>
      </c>
      <c r="K23" s="27">
        <f t="shared" si="4"/>
        <v>4.4092794592103239E-2</v>
      </c>
      <c r="L23" s="27">
        <f t="shared" si="5"/>
        <v>0.95590720540789675</v>
      </c>
    </row>
    <row r="24" spans="1:12" ht="15.6">
      <c r="A24" s="48">
        <v>43914</v>
      </c>
      <c r="B24" s="49">
        <v>4390</v>
      </c>
      <c r="C24" s="47">
        <f t="shared" si="0"/>
        <v>31180</v>
      </c>
      <c r="D24" s="52">
        <f t="shared" si="1"/>
        <v>0.16386711459499814</v>
      </c>
      <c r="E24" s="50">
        <v>1252</v>
      </c>
      <c r="F24" s="50">
        <f t="shared" si="2"/>
        <v>7761</v>
      </c>
      <c r="G24" s="51">
        <f t="shared" si="3"/>
        <v>0.19234905515440159</v>
      </c>
      <c r="H24" s="64">
        <v>94</v>
      </c>
      <c r="I24" s="23">
        <f t="shared" si="6"/>
        <v>381</v>
      </c>
      <c r="J24" s="53">
        <f t="shared" si="7"/>
        <v>0.32752613240418116</v>
      </c>
      <c r="K24" s="27">
        <f t="shared" si="4"/>
        <v>4.9091611905682259E-2</v>
      </c>
      <c r="L24" s="27">
        <f t="shared" si="5"/>
        <v>0.95090838809431777</v>
      </c>
    </row>
    <row r="25" spans="1:12" ht="15.6">
      <c r="A25" s="48">
        <v>43915</v>
      </c>
      <c r="B25" s="49">
        <v>4734</v>
      </c>
      <c r="C25" s="47">
        <f t="shared" si="0"/>
        <v>35914</v>
      </c>
      <c r="D25" s="52">
        <f t="shared" si="1"/>
        <v>0.15182809493264912</v>
      </c>
      <c r="E25" s="50">
        <v>1385</v>
      </c>
      <c r="F25" s="50">
        <f t="shared" si="2"/>
        <v>9146</v>
      </c>
      <c r="G25" s="51">
        <f t="shared" si="3"/>
        <v>0.17845638448653525</v>
      </c>
      <c r="H25" s="64">
        <v>121</v>
      </c>
      <c r="I25" s="23">
        <f t="shared" si="6"/>
        <v>502</v>
      </c>
      <c r="J25" s="53">
        <f t="shared" si="7"/>
        <v>0.31758530183727035</v>
      </c>
      <c r="K25" s="27">
        <f t="shared" si="4"/>
        <v>5.4887382462278589E-2</v>
      </c>
      <c r="L25" s="27">
        <f t="shared" si="5"/>
        <v>0.94511261753772136</v>
      </c>
    </row>
    <row r="26" spans="1:12" ht="15.6">
      <c r="A26" s="48">
        <v>43916</v>
      </c>
      <c r="B26" s="49">
        <v>4926</v>
      </c>
      <c r="C26" s="47">
        <f t="shared" si="0"/>
        <v>40840</v>
      </c>
      <c r="D26" s="52">
        <f t="shared" si="1"/>
        <v>0.13716099571197862</v>
      </c>
      <c r="E26" s="50">
        <v>1343</v>
      </c>
      <c r="F26" s="50">
        <f t="shared" si="2"/>
        <v>10489</v>
      </c>
      <c r="G26" s="51">
        <f t="shared" si="3"/>
        <v>0.14684014869888476</v>
      </c>
      <c r="H26" s="64">
        <v>185</v>
      </c>
      <c r="I26" s="23">
        <f t="shared" si="6"/>
        <v>687</v>
      </c>
      <c r="J26" s="53">
        <f t="shared" si="7"/>
        <v>0.36852589641434264</v>
      </c>
      <c r="K26" s="27">
        <f t="shared" si="4"/>
        <v>6.5497187529793111E-2</v>
      </c>
      <c r="L26" s="27">
        <f t="shared" si="5"/>
        <v>0.93450281247020683</v>
      </c>
    </row>
    <row r="27" spans="1:12" ht="15.6">
      <c r="A27" s="48">
        <v>43917</v>
      </c>
      <c r="B27" s="49">
        <v>4989</v>
      </c>
      <c r="C27" s="47">
        <f t="shared" si="0"/>
        <v>45829</v>
      </c>
      <c r="D27" s="52">
        <f t="shared" si="1"/>
        <v>0.12215964740450538</v>
      </c>
      <c r="E27" s="50">
        <v>1271</v>
      </c>
      <c r="F27" s="50">
        <f t="shared" si="2"/>
        <v>11760</v>
      </c>
      <c r="G27" s="51">
        <f t="shared" si="3"/>
        <v>0.12117456382877299</v>
      </c>
      <c r="H27" s="64">
        <v>209</v>
      </c>
      <c r="I27" s="23">
        <f t="shared" si="6"/>
        <v>896</v>
      </c>
      <c r="J27" s="53">
        <f t="shared" si="7"/>
        <v>0.3042212518195051</v>
      </c>
      <c r="K27" s="27">
        <f t="shared" si="4"/>
        <v>7.6190476190476197E-2</v>
      </c>
      <c r="L27" s="27">
        <f t="shared" si="5"/>
        <v>0.92380952380952386</v>
      </c>
    </row>
    <row r="28" spans="1:12" ht="15.6">
      <c r="A28" s="48">
        <v>43918</v>
      </c>
      <c r="B28" s="49">
        <v>3385</v>
      </c>
      <c r="C28" s="47">
        <f t="shared" si="0"/>
        <v>49214</v>
      </c>
      <c r="D28" s="52">
        <f t="shared" si="1"/>
        <v>7.3861528726352307E-2</v>
      </c>
      <c r="E28" s="50">
        <v>1351</v>
      </c>
      <c r="F28" s="50">
        <f t="shared" si="2"/>
        <v>13111</v>
      </c>
      <c r="G28" s="51">
        <f t="shared" si="3"/>
        <v>0.11488095238095238</v>
      </c>
      <c r="H28" s="64">
        <v>265</v>
      </c>
      <c r="I28" s="23">
        <f t="shared" si="6"/>
        <v>1161</v>
      </c>
      <c r="J28" s="53">
        <f t="shared" si="7"/>
        <v>0.29575892857142855</v>
      </c>
      <c r="K28" s="27">
        <f t="shared" si="4"/>
        <v>8.8551597894897416E-2</v>
      </c>
      <c r="L28" s="27">
        <f t="shared" si="5"/>
        <v>0.91144840210510258</v>
      </c>
    </row>
    <row r="29" spans="1:12" ht="15.6">
      <c r="A29" s="48">
        <v>43919</v>
      </c>
      <c r="B29" s="49">
        <v>3437</v>
      </c>
      <c r="C29" s="47">
        <f t="shared" si="0"/>
        <v>52651</v>
      </c>
      <c r="D29" s="52">
        <f t="shared" si="1"/>
        <v>6.9837851018003008E-2</v>
      </c>
      <c r="E29" s="50">
        <v>1637</v>
      </c>
      <c r="F29" s="50">
        <f t="shared" si="2"/>
        <v>14748</v>
      </c>
      <c r="G29" s="51">
        <f t="shared" si="3"/>
        <v>0.12485699031347723</v>
      </c>
      <c r="H29" s="64">
        <v>282</v>
      </c>
      <c r="I29" s="23">
        <f t="shared" si="6"/>
        <v>1443</v>
      </c>
      <c r="J29" s="53">
        <f t="shared" si="7"/>
        <v>0.24289405684754523</v>
      </c>
      <c r="K29" s="27">
        <f t="shared" si="4"/>
        <v>9.7843775427176566E-2</v>
      </c>
      <c r="L29" s="27">
        <f t="shared" si="5"/>
        <v>0.90215622457282341</v>
      </c>
    </row>
    <row r="30" spans="1:12" ht="15.6">
      <c r="A30" s="48">
        <v>43920</v>
      </c>
      <c r="B30" s="49">
        <v>6015</v>
      </c>
      <c r="C30" s="47">
        <f t="shared" si="0"/>
        <v>58666</v>
      </c>
      <c r="D30" s="52">
        <f t="shared" si="1"/>
        <v>0.11424284439041993</v>
      </c>
      <c r="E30" s="50">
        <v>1480</v>
      </c>
      <c r="F30" s="50">
        <f t="shared" si="2"/>
        <v>16228</v>
      </c>
      <c r="G30" s="51">
        <f t="shared" si="3"/>
        <v>0.10035259018171956</v>
      </c>
      <c r="H30" s="64">
        <v>313</v>
      </c>
      <c r="I30" s="23">
        <f t="shared" si="6"/>
        <v>1756</v>
      </c>
      <c r="J30" s="53">
        <f t="shared" si="7"/>
        <v>0.21690921690921691</v>
      </c>
      <c r="K30" s="27">
        <f t="shared" si="4"/>
        <v>0.10820803549420754</v>
      </c>
      <c r="L30" s="27">
        <f t="shared" si="5"/>
        <v>0.89179196450579246</v>
      </c>
    </row>
    <row r="31" spans="1:12" ht="15.6">
      <c r="A31" s="48">
        <v>43921</v>
      </c>
      <c r="B31" s="49">
        <v>5168</v>
      </c>
      <c r="C31" s="47">
        <f t="shared" si="0"/>
        <v>63834</v>
      </c>
      <c r="D31" s="52">
        <f t="shared" si="1"/>
        <v>8.8091910135342441E-2</v>
      </c>
      <c r="E31" s="50">
        <v>1451</v>
      </c>
      <c r="F31" s="50">
        <f t="shared" si="2"/>
        <v>17679</v>
      </c>
      <c r="G31" s="51">
        <f t="shared" si="3"/>
        <v>8.9413359625338917E-2</v>
      </c>
      <c r="H31" s="64">
        <v>369</v>
      </c>
      <c r="I31" s="23">
        <f t="shared" si="6"/>
        <v>2125</v>
      </c>
      <c r="J31" s="53">
        <f t="shared" si="7"/>
        <v>0.21013667425968111</v>
      </c>
      <c r="K31" s="27">
        <f t="shared" si="4"/>
        <v>0.1201991062842921</v>
      </c>
      <c r="L31" s="27">
        <f t="shared" si="5"/>
        <v>0.87980089371570791</v>
      </c>
    </row>
    <row r="32" spans="1:12" ht="15.6">
      <c r="A32" s="48">
        <v>43922</v>
      </c>
      <c r="B32" s="49">
        <v>5025</v>
      </c>
      <c r="C32" s="47">
        <f t="shared" si="0"/>
        <v>68859</v>
      </c>
      <c r="D32" s="52">
        <f t="shared" si="1"/>
        <v>7.8719804492903472E-2</v>
      </c>
      <c r="E32" s="50">
        <v>1605</v>
      </c>
      <c r="F32" s="50">
        <f t="shared" si="2"/>
        <v>19284</v>
      </c>
      <c r="G32" s="51">
        <f t="shared" si="3"/>
        <v>9.078567792295944E-2</v>
      </c>
      <c r="H32" s="64">
        <v>419</v>
      </c>
      <c r="I32" s="23">
        <f t="shared" si="6"/>
        <v>2544</v>
      </c>
      <c r="J32" s="53">
        <f t="shared" si="7"/>
        <v>0.19717647058823529</v>
      </c>
      <c r="K32" s="27">
        <f t="shared" si="4"/>
        <v>0.13192283758556317</v>
      </c>
      <c r="L32" s="27">
        <f t="shared" si="5"/>
        <v>0.86807716241443678</v>
      </c>
    </row>
    <row r="33" spans="1:12" ht="15.6">
      <c r="A33" s="48">
        <v>43923</v>
      </c>
      <c r="B33" s="49">
        <v>5645</v>
      </c>
      <c r="C33" s="47">
        <f t="shared" si="0"/>
        <v>74504</v>
      </c>
      <c r="D33" s="52">
        <f t="shared" si="1"/>
        <v>8.1979116745813915E-2</v>
      </c>
      <c r="E33" s="50">
        <v>1592</v>
      </c>
      <c r="F33" s="50">
        <f t="shared" si="2"/>
        <v>20876</v>
      </c>
      <c r="G33" s="51">
        <f t="shared" si="3"/>
        <v>8.2555486413607132E-2</v>
      </c>
      <c r="H33" s="64">
        <v>456</v>
      </c>
      <c r="I33" s="23">
        <f t="shared" si="6"/>
        <v>3000</v>
      </c>
      <c r="J33" s="53">
        <f t="shared" si="7"/>
        <v>0.17924528301886791</v>
      </c>
      <c r="K33" s="27">
        <f t="shared" si="4"/>
        <v>0.14370569074535353</v>
      </c>
      <c r="L33" s="27">
        <f t="shared" si="5"/>
        <v>0.85629430925464645</v>
      </c>
    </row>
    <row r="34" spans="1:12" ht="15.6">
      <c r="A34" s="48">
        <v>43924</v>
      </c>
      <c r="B34" s="49">
        <v>5516</v>
      </c>
      <c r="C34" s="47">
        <f t="shared" si="0"/>
        <v>80020</v>
      </c>
      <c r="D34" s="52">
        <f t="shared" si="1"/>
        <v>7.4036293353376997E-2</v>
      </c>
      <c r="E34" s="50">
        <v>1345</v>
      </c>
      <c r="F34" s="50">
        <f t="shared" si="2"/>
        <v>22221</v>
      </c>
      <c r="G34" s="51">
        <f t="shared" si="3"/>
        <v>6.4428051350833487E-2</v>
      </c>
      <c r="H34" s="64">
        <v>464</v>
      </c>
      <c r="I34" s="23">
        <f t="shared" si="6"/>
        <v>3464</v>
      </c>
      <c r="J34" s="53">
        <f t="shared" si="7"/>
        <v>0.15466666666666667</v>
      </c>
      <c r="K34" s="27">
        <f t="shared" si="4"/>
        <v>0.15588857387156294</v>
      </c>
      <c r="L34" s="27">
        <f t="shared" si="5"/>
        <v>0.84411142612843704</v>
      </c>
    </row>
    <row r="35" spans="1:12" ht="15.6">
      <c r="A35" s="48">
        <v>43925</v>
      </c>
      <c r="B35" s="49">
        <v>3752</v>
      </c>
      <c r="C35" s="47">
        <f t="shared" si="0"/>
        <v>83772</v>
      </c>
      <c r="D35" s="52">
        <f t="shared" si="1"/>
        <v>4.6888277930517371E-2</v>
      </c>
      <c r="E35" s="50">
        <v>1342</v>
      </c>
      <c r="F35" s="50">
        <f t="shared" si="2"/>
        <v>23563</v>
      </c>
      <c r="G35" s="51">
        <f t="shared" si="3"/>
        <v>6.0393321632689796E-2</v>
      </c>
      <c r="H35" s="64">
        <v>477</v>
      </c>
      <c r="I35" s="23">
        <f t="shared" si="6"/>
        <v>3941</v>
      </c>
      <c r="J35" s="53">
        <f t="shared" si="7"/>
        <v>0.13770207852193994</v>
      </c>
      <c r="K35" s="27">
        <f t="shared" si="4"/>
        <v>0.16725374527861478</v>
      </c>
      <c r="L35" s="27">
        <f t="shared" si="5"/>
        <v>0.83274625472138519</v>
      </c>
    </row>
    <row r="36" spans="1:12" ht="15.6">
      <c r="A36" s="48">
        <v>43926</v>
      </c>
      <c r="B36" s="49">
        <v>3614</v>
      </c>
      <c r="C36" s="47">
        <f t="shared" si="0"/>
        <v>87386</v>
      </c>
      <c r="D36" s="52">
        <f t="shared" si="1"/>
        <v>4.3140906269397893E-2</v>
      </c>
      <c r="E36" s="50">
        <v>1682</v>
      </c>
      <c r="F36" s="50">
        <f t="shared" si="2"/>
        <v>25245</v>
      </c>
      <c r="G36" s="51">
        <f t="shared" si="3"/>
        <v>7.1383100623859441E-2</v>
      </c>
      <c r="H36" s="64">
        <v>533</v>
      </c>
      <c r="I36" s="23">
        <f t="shared" si="6"/>
        <v>4474</v>
      </c>
      <c r="J36" s="53">
        <f t="shared" si="7"/>
        <v>0.13524486171022584</v>
      </c>
      <c r="K36" s="27">
        <f t="shared" si="4"/>
        <v>0.17722321251733017</v>
      </c>
      <c r="L36" s="27">
        <f t="shared" si="5"/>
        <v>0.8227767874826698</v>
      </c>
    </row>
    <row r="37" spans="1:12" ht="15.6">
      <c r="A37" s="48">
        <v>43927</v>
      </c>
      <c r="B37" s="49">
        <v>6206</v>
      </c>
      <c r="C37" s="47">
        <f t="shared" si="0"/>
        <v>93592</v>
      </c>
      <c r="D37" s="52">
        <f t="shared" si="1"/>
        <v>7.1018240908154631E-2</v>
      </c>
      <c r="E37" s="50">
        <v>1511</v>
      </c>
      <c r="F37" s="50">
        <f t="shared" si="2"/>
        <v>26756</v>
      </c>
      <c r="G37" s="51">
        <f t="shared" si="3"/>
        <v>5.985343632402456E-2</v>
      </c>
      <c r="H37" s="64">
        <v>549</v>
      </c>
      <c r="I37" s="23">
        <f t="shared" si="6"/>
        <v>5023</v>
      </c>
      <c r="J37" s="53">
        <f t="shared" si="7"/>
        <v>0.12270898524810013</v>
      </c>
      <c r="K37" s="27">
        <f t="shared" si="4"/>
        <v>0.18773359246524143</v>
      </c>
      <c r="L37" s="27">
        <f t="shared" si="5"/>
        <v>0.81226640753475854</v>
      </c>
    </row>
    <row r="38" spans="1:12" ht="15.6">
      <c r="A38" s="48">
        <v>43928</v>
      </c>
      <c r="B38" s="49">
        <v>5919</v>
      </c>
      <c r="C38" s="47">
        <f t="shared" si="0"/>
        <v>99511</v>
      </c>
      <c r="D38" s="52">
        <f t="shared" si="1"/>
        <v>6.3242584836310789E-2</v>
      </c>
      <c r="E38" s="50">
        <v>1421</v>
      </c>
      <c r="F38" s="50">
        <f t="shared" si="2"/>
        <v>28177</v>
      </c>
      <c r="G38" s="51">
        <f t="shared" si="3"/>
        <v>5.3109582897294068E-2</v>
      </c>
      <c r="H38" s="64">
        <v>575</v>
      </c>
      <c r="I38" s="23">
        <f t="shared" si="6"/>
        <v>5598</v>
      </c>
      <c r="J38" s="53">
        <f t="shared" si="7"/>
        <v>0.11447342225761498</v>
      </c>
      <c r="K38" s="27">
        <f t="shared" si="4"/>
        <v>0.19867267629627</v>
      </c>
      <c r="L38" s="27">
        <f t="shared" si="5"/>
        <v>0.80132732370372994</v>
      </c>
    </row>
    <row r="39" spans="1:12" ht="15.6">
      <c r="A39" s="48">
        <v>43929</v>
      </c>
      <c r="B39" s="49">
        <v>5404</v>
      </c>
      <c r="C39" s="47">
        <f t="shared" si="0"/>
        <v>104915</v>
      </c>
      <c r="D39" s="52">
        <f t="shared" si="1"/>
        <v>5.4305554159841625E-2</v>
      </c>
      <c r="E39" s="50">
        <v>1289</v>
      </c>
      <c r="F39" s="50">
        <f t="shared" si="2"/>
        <v>29466</v>
      </c>
      <c r="G39" s="51">
        <f t="shared" si="3"/>
        <v>4.5746530858501618E-2</v>
      </c>
      <c r="H39" s="64">
        <v>519</v>
      </c>
      <c r="I39" s="23">
        <f t="shared" si="6"/>
        <v>6117</v>
      </c>
      <c r="J39" s="53">
        <f t="shared" si="7"/>
        <v>9.2711682743837079E-2</v>
      </c>
      <c r="K39" s="27">
        <f t="shared" si="4"/>
        <v>0.20759519446141314</v>
      </c>
      <c r="L39" s="27">
        <f t="shared" si="5"/>
        <v>0.79240480553858683</v>
      </c>
    </row>
    <row r="40" spans="1:12" ht="15.6">
      <c r="A40" s="48">
        <v>43930</v>
      </c>
      <c r="B40" s="49">
        <v>4866</v>
      </c>
      <c r="C40" s="47">
        <f t="shared" si="0"/>
        <v>109781</v>
      </c>
      <c r="D40" s="52">
        <f t="shared" si="1"/>
        <v>4.6380403183529526E-2</v>
      </c>
      <c r="E40" s="50">
        <v>1216</v>
      </c>
      <c r="F40" s="50">
        <f t="shared" si="2"/>
        <v>30682</v>
      </c>
      <c r="G40" s="51">
        <f t="shared" si="3"/>
        <v>4.1267901988732779E-2</v>
      </c>
      <c r="H40" s="64">
        <v>520</v>
      </c>
      <c r="I40" s="23">
        <f t="shared" si="6"/>
        <v>6637</v>
      </c>
      <c r="J40" s="53">
        <f t="shared" si="7"/>
        <v>8.5008991335622036E-2</v>
      </c>
      <c r="K40" s="27">
        <f t="shared" si="4"/>
        <v>0.21631575516589532</v>
      </c>
      <c r="L40" s="27">
        <f t="shared" si="5"/>
        <v>0.7836842448341047</v>
      </c>
    </row>
    <row r="41" spans="1:12" ht="15.6">
      <c r="A41" s="48">
        <v>43931</v>
      </c>
      <c r="B41" s="49">
        <v>4241</v>
      </c>
      <c r="C41" s="47">
        <f t="shared" si="0"/>
        <v>114022</v>
      </c>
      <c r="D41" s="52">
        <f t="shared" si="1"/>
        <v>3.8631457173827891E-2</v>
      </c>
      <c r="E41" s="50">
        <v>994</v>
      </c>
      <c r="F41" s="50">
        <f t="shared" si="2"/>
        <v>31676</v>
      </c>
      <c r="G41" s="51">
        <f t="shared" si="3"/>
        <v>3.2396845055733002E-2</v>
      </c>
      <c r="H41" s="64">
        <v>499</v>
      </c>
      <c r="I41" s="23">
        <f t="shared" si="6"/>
        <v>7136</v>
      </c>
      <c r="J41" s="53">
        <f t="shared" si="7"/>
        <v>7.5184571342474013E-2</v>
      </c>
      <c r="K41" s="27">
        <f t="shared" si="4"/>
        <v>0.22528096981942164</v>
      </c>
      <c r="L41" s="27">
        <f t="shared" si="5"/>
        <v>0.77471903018057842</v>
      </c>
    </row>
    <row r="42" spans="1:12" ht="15.6">
      <c r="A42" s="48">
        <v>43932</v>
      </c>
      <c r="B42" s="49">
        <v>3566</v>
      </c>
      <c r="C42" s="47">
        <f t="shared" si="0"/>
        <v>117588</v>
      </c>
      <c r="D42" s="52">
        <f t="shared" si="1"/>
        <v>3.1274666292469874E-2</v>
      </c>
      <c r="E42" s="50">
        <v>926</v>
      </c>
      <c r="F42" s="50">
        <f t="shared" si="2"/>
        <v>32602</v>
      </c>
      <c r="G42" s="51">
        <f t="shared" si="3"/>
        <v>2.9233489076903648E-2</v>
      </c>
      <c r="H42" s="64">
        <v>508</v>
      </c>
      <c r="I42" s="23">
        <f t="shared" si="6"/>
        <v>7644</v>
      </c>
      <c r="J42" s="53">
        <f t="shared" si="7"/>
        <v>7.1188340807174885E-2</v>
      </c>
      <c r="K42" s="27">
        <f t="shared" si="4"/>
        <v>0.23446414330409177</v>
      </c>
      <c r="L42" s="27">
        <f t="shared" si="5"/>
        <v>0.76553585669590829</v>
      </c>
    </row>
    <row r="43" spans="1:12" ht="15.6">
      <c r="A43" s="48">
        <v>43933</v>
      </c>
      <c r="B43" s="49">
        <v>2716</v>
      </c>
      <c r="C43" s="47">
        <f t="shared" si="0"/>
        <v>120304</v>
      </c>
      <c r="D43" s="52">
        <f t="shared" si="1"/>
        <v>2.3097594992686328E-2</v>
      </c>
      <c r="E43" s="50">
        <v>1099</v>
      </c>
      <c r="F43" s="50">
        <f t="shared" si="2"/>
        <v>33701</v>
      </c>
      <c r="G43" s="51">
        <f t="shared" si="3"/>
        <v>3.370958836881173E-2</v>
      </c>
      <c r="H43" s="64">
        <v>527</v>
      </c>
      <c r="I43" s="23">
        <f t="shared" si="6"/>
        <v>8171</v>
      </c>
      <c r="J43" s="53">
        <f t="shared" si="7"/>
        <v>6.894296180010466E-2</v>
      </c>
      <c r="K43" s="27">
        <f>I43/F43</f>
        <v>0.24245571348031217</v>
      </c>
      <c r="L43" s="27">
        <f t="shared" si="5"/>
        <v>0.75754428651968786</v>
      </c>
    </row>
    <row r="44" spans="1:12" ht="15.6">
      <c r="A44" s="48">
        <v>43934</v>
      </c>
      <c r="B44" s="49">
        <v>3210</v>
      </c>
      <c r="C44" s="47">
        <f t="shared" si="0"/>
        <v>123514</v>
      </c>
      <c r="D44" s="52">
        <f t="shared" si="1"/>
        <v>2.6682404575076472E-2</v>
      </c>
      <c r="E44" s="50">
        <v>968</v>
      </c>
      <c r="F44" s="50">
        <f t="shared" si="2"/>
        <v>34669</v>
      </c>
      <c r="G44" s="51">
        <f t="shared" si="3"/>
        <v>2.8723183288329724E-2</v>
      </c>
      <c r="H44" s="64">
        <v>527</v>
      </c>
      <c r="I44" s="23">
        <f t="shared" si="6"/>
        <v>8698</v>
      </c>
      <c r="J44" s="53">
        <f t="shared" si="7"/>
        <v>6.4496389670786927E-2</v>
      </c>
      <c r="K44" s="27">
        <f t="shared" ref="K44:K67" si="8">I44/F44</f>
        <v>0.25088695953156998</v>
      </c>
      <c r="L44" s="27">
        <f t="shared" si="5"/>
        <v>0.74911304046843008</v>
      </c>
    </row>
    <row r="45" spans="1:12" ht="15.6">
      <c r="A45" s="48">
        <v>43935</v>
      </c>
      <c r="B45" s="49">
        <v>4055</v>
      </c>
      <c r="C45" s="47">
        <f t="shared" si="0"/>
        <v>127569</v>
      </c>
      <c r="D45" s="52">
        <f t="shared" si="1"/>
        <v>3.2830286445261266E-2</v>
      </c>
      <c r="E45" s="50">
        <v>852</v>
      </c>
      <c r="F45" s="50">
        <f t="shared" si="2"/>
        <v>35521</v>
      </c>
      <c r="G45" s="51">
        <f t="shared" si="3"/>
        <v>2.4575268972280712E-2</v>
      </c>
      <c r="H45" s="64">
        <v>482</v>
      </c>
      <c r="I45" s="23">
        <f t="shared" si="6"/>
        <v>9180</v>
      </c>
      <c r="J45" s="53">
        <f t="shared" si="7"/>
        <v>5.5415037939756266E-2</v>
      </c>
      <c r="K45" s="27">
        <f t="shared" si="8"/>
        <v>0.25843867008248644</v>
      </c>
      <c r="L45" s="27">
        <f t="shared" si="5"/>
        <v>0.74156132991751356</v>
      </c>
    </row>
    <row r="46" spans="1:12" ht="15.6">
      <c r="A46" s="48">
        <v>43936</v>
      </c>
      <c r="B46" s="49">
        <v>3797</v>
      </c>
      <c r="C46" s="47">
        <f t="shared" si="0"/>
        <v>131366</v>
      </c>
      <c r="D46" s="52">
        <f t="shared" si="1"/>
        <v>2.9764284426467245E-2</v>
      </c>
      <c r="E46" s="50">
        <v>690</v>
      </c>
      <c r="F46" s="50">
        <f t="shared" si="2"/>
        <v>36211</v>
      </c>
      <c r="G46" s="51">
        <f t="shared" si="3"/>
        <v>1.9425128797049631E-2</v>
      </c>
      <c r="H46" s="64">
        <v>425</v>
      </c>
      <c r="I46" s="23">
        <f t="shared" si="6"/>
        <v>9605</v>
      </c>
      <c r="J46" s="53">
        <f t="shared" si="7"/>
        <v>4.6296296296296294E-2</v>
      </c>
      <c r="K46" s="27">
        <f t="shared" si="8"/>
        <v>0.26525089061334955</v>
      </c>
      <c r="L46" s="27">
        <f t="shared" si="5"/>
        <v>0.7347491093866505</v>
      </c>
    </row>
    <row r="47" spans="1:12" ht="15.6">
      <c r="A47" s="48">
        <v>43937</v>
      </c>
      <c r="B47" s="49">
        <v>3453</v>
      </c>
      <c r="C47" s="47">
        <f t="shared" si="0"/>
        <v>134819</v>
      </c>
      <c r="D47" s="52">
        <f t="shared" si="1"/>
        <v>2.6285340194570895E-2</v>
      </c>
      <c r="E47" s="50">
        <v>719</v>
      </c>
      <c r="F47" s="50">
        <f t="shared" si="2"/>
        <v>36930</v>
      </c>
      <c r="G47" s="51">
        <f t="shared" si="3"/>
        <v>1.9855844909005552E-2</v>
      </c>
      <c r="H47" s="64">
        <v>381</v>
      </c>
      <c r="I47" s="23">
        <f t="shared" si="6"/>
        <v>9986</v>
      </c>
      <c r="J47" s="53">
        <f t="shared" si="7"/>
        <v>3.9666840187402394E-2</v>
      </c>
      <c r="K47" s="27">
        <f t="shared" si="8"/>
        <v>0.2704034660167885</v>
      </c>
      <c r="L47" s="27">
        <f t="shared" si="5"/>
        <v>0.72959653398321156</v>
      </c>
    </row>
    <row r="48" spans="1:12" ht="15.6">
      <c r="A48" s="48">
        <v>43938</v>
      </c>
      <c r="B48" s="49">
        <v>3499</v>
      </c>
      <c r="C48" s="47">
        <f t="shared" si="0"/>
        <v>138318</v>
      </c>
      <c r="D48" s="52">
        <f t="shared" si="1"/>
        <v>2.5953315185545063E-2</v>
      </c>
      <c r="E48" s="50">
        <v>522</v>
      </c>
      <c r="F48" s="50">
        <f t="shared" si="2"/>
        <v>37452</v>
      </c>
      <c r="G48" s="51">
        <f t="shared" si="3"/>
        <v>1.413484971567831E-2</v>
      </c>
      <c r="H48" s="64">
        <v>347</v>
      </c>
      <c r="I48" s="23">
        <f t="shared" si="6"/>
        <v>10333</v>
      </c>
      <c r="J48" s="53">
        <f t="shared" si="7"/>
        <v>3.4748648107350288E-2</v>
      </c>
      <c r="K48" s="27">
        <f t="shared" si="8"/>
        <v>0.27589981843426253</v>
      </c>
      <c r="L48" s="27">
        <f t="shared" si="5"/>
        <v>0.72410018156573752</v>
      </c>
    </row>
    <row r="49" spans="1:12" ht="15.6">
      <c r="A49" s="48">
        <v>43939</v>
      </c>
      <c r="B49" s="49">
        <v>2079</v>
      </c>
      <c r="C49" s="47">
        <f t="shared" si="0"/>
        <v>140397</v>
      </c>
      <c r="D49" s="52">
        <f t="shared" si="1"/>
        <v>1.5030581703032144E-2</v>
      </c>
      <c r="E49" s="50">
        <v>473</v>
      </c>
      <c r="F49" s="50">
        <f t="shared" si="2"/>
        <v>37925</v>
      </c>
      <c r="G49" s="51">
        <f t="shared" si="3"/>
        <v>1.2629499092171313E-2</v>
      </c>
      <c r="H49" s="64">
        <v>348</v>
      </c>
      <c r="I49" s="23">
        <f t="shared" si="6"/>
        <v>10681</v>
      </c>
      <c r="J49" s="53">
        <f t="shared" si="7"/>
        <v>3.3678505758250266E-2</v>
      </c>
      <c r="K49" s="27">
        <f t="shared" si="8"/>
        <v>0.28163480553724457</v>
      </c>
      <c r="L49" s="27">
        <f t="shared" si="5"/>
        <v>0.71836519446275537</v>
      </c>
    </row>
    <row r="50" spans="1:12" ht="15.6">
      <c r="A50" s="48">
        <v>43940</v>
      </c>
      <c r="B50" s="49">
        <v>2282</v>
      </c>
      <c r="C50" s="47">
        <f t="shared" si="0"/>
        <v>142679</v>
      </c>
      <c r="D50" s="52">
        <f t="shared" si="1"/>
        <v>1.6253908559299701E-2</v>
      </c>
      <c r="E50" s="50">
        <v>538</v>
      </c>
      <c r="F50" s="50">
        <f t="shared" si="2"/>
        <v>38463</v>
      </c>
      <c r="G50" s="51">
        <f t="shared" si="3"/>
        <v>1.4185893210283454E-2</v>
      </c>
      <c r="H50" s="64">
        <v>349</v>
      </c>
      <c r="I50" s="23">
        <f t="shared" si="6"/>
        <v>11030</v>
      </c>
      <c r="J50" s="53">
        <f t="shared" si="7"/>
        <v>3.2674843179477574E-2</v>
      </c>
      <c r="K50" s="27">
        <f t="shared" si="8"/>
        <v>0.28676910277409456</v>
      </c>
      <c r="L50" s="27">
        <f t="shared" si="5"/>
        <v>0.71323089722590538</v>
      </c>
    </row>
    <row r="51" spans="1:12" ht="15.6">
      <c r="A51" s="48">
        <v>43941</v>
      </c>
      <c r="B51" s="49">
        <v>3714</v>
      </c>
      <c r="C51" s="47">
        <f t="shared" si="0"/>
        <v>146393</v>
      </c>
      <c r="D51" s="52">
        <f t="shared" si="1"/>
        <v>2.6030459983599548E-2</v>
      </c>
      <c r="E51" s="50">
        <v>526</v>
      </c>
      <c r="F51" s="50">
        <f t="shared" si="2"/>
        <v>38989</v>
      </c>
      <c r="G51" s="51">
        <f t="shared" si="3"/>
        <v>1.3675480331747394E-2</v>
      </c>
      <c r="H51" s="64">
        <v>324</v>
      </c>
      <c r="I51" s="23">
        <f t="shared" si="6"/>
        <v>11354</v>
      </c>
      <c r="J51" s="53">
        <f t="shared" si="7"/>
        <v>2.9374433363553942E-2</v>
      </c>
      <c r="K51" s="27">
        <f t="shared" si="8"/>
        <v>0.29121034137833746</v>
      </c>
      <c r="L51" s="27">
        <f t="shared" si="5"/>
        <v>0.70878965862166254</v>
      </c>
    </row>
    <row r="52" spans="1:12" ht="15.6">
      <c r="A52" s="48">
        <v>43942</v>
      </c>
      <c r="B52" s="49">
        <v>3002</v>
      </c>
      <c r="C52" s="47">
        <f t="shared" si="0"/>
        <v>149395</v>
      </c>
      <c r="D52" s="52">
        <f t="shared" si="1"/>
        <v>2.0506444980292773E-2</v>
      </c>
      <c r="E52" s="50">
        <v>432</v>
      </c>
      <c r="F52" s="50">
        <f t="shared" si="2"/>
        <v>39421</v>
      </c>
      <c r="G52" s="51">
        <f t="shared" si="3"/>
        <v>1.1080048218728359E-2</v>
      </c>
      <c r="H52" s="64">
        <v>285</v>
      </c>
      <c r="I52" s="23">
        <f t="shared" si="6"/>
        <v>11639</v>
      </c>
      <c r="J52" s="53">
        <f t="shared" si="7"/>
        <v>2.5101285890435088E-2</v>
      </c>
      <c r="K52" s="27">
        <f t="shared" si="8"/>
        <v>0.29524872529869867</v>
      </c>
      <c r="L52" s="27">
        <f t="shared" si="5"/>
        <v>0.70475127470130139</v>
      </c>
    </row>
    <row r="53" spans="1:12" ht="15.6">
      <c r="A53" s="48">
        <v>43943</v>
      </c>
      <c r="B53" s="49">
        <v>3414</v>
      </c>
      <c r="C53" s="47">
        <f t="shared" si="0"/>
        <v>152809</v>
      </c>
      <c r="D53" s="52">
        <f t="shared" si="1"/>
        <v>2.2852170420696809E-2</v>
      </c>
      <c r="E53" s="50">
        <v>368</v>
      </c>
      <c r="F53" s="50">
        <f t="shared" si="2"/>
        <v>39789</v>
      </c>
      <c r="G53" s="51">
        <f t="shared" si="3"/>
        <v>9.3351259480987294E-3</v>
      </c>
      <c r="H53" s="64">
        <v>284</v>
      </c>
      <c r="I53" s="23">
        <f t="shared" si="6"/>
        <v>11923</v>
      </c>
      <c r="J53" s="53">
        <f t="shared" si="7"/>
        <v>2.4400721711487241E-2</v>
      </c>
      <c r="K53" s="27">
        <f t="shared" si="8"/>
        <v>0.29965568373168466</v>
      </c>
      <c r="L53" s="27">
        <f t="shared" si="5"/>
        <v>0.70034431626831539</v>
      </c>
    </row>
    <row r="54" spans="1:12" ht="15.6">
      <c r="A54" s="48">
        <v>43944</v>
      </c>
      <c r="B54" s="49">
        <v>2787</v>
      </c>
      <c r="C54" s="47">
        <f t="shared" si="0"/>
        <v>155596</v>
      </c>
      <c r="D54" s="52">
        <f t="shared" si="1"/>
        <v>1.8238454541290108E-2</v>
      </c>
      <c r="E54" s="50">
        <v>356</v>
      </c>
      <c r="F54" s="50">
        <f t="shared" si="2"/>
        <v>40145</v>
      </c>
      <c r="G54" s="51">
        <f t="shared" si="3"/>
        <v>8.9471964613335349E-3</v>
      </c>
      <c r="H54" s="64">
        <v>284</v>
      </c>
      <c r="I54" s="23">
        <f t="shared" si="6"/>
        <v>12207</v>
      </c>
      <c r="J54" s="53">
        <f t="shared" si="7"/>
        <v>2.3819508512958148E-2</v>
      </c>
      <c r="K54" s="27">
        <f t="shared" si="8"/>
        <v>0.30407273633080084</v>
      </c>
      <c r="L54" s="27">
        <f t="shared" si="5"/>
        <v>0.6959272636691991</v>
      </c>
    </row>
    <row r="55" spans="1:12" ht="15.6">
      <c r="A55" s="48">
        <v>43945</v>
      </c>
      <c r="B55" s="49">
        <v>2398</v>
      </c>
      <c r="C55" s="47">
        <f t="shared" si="0"/>
        <v>157994</v>
      </c>
      <c r="D55" s="52">
        <f t="shared" si="1"/>
        <v>1.5411707241831409E-2</v>
      </c>
      <c r="E55" s="50">
        <v>270</v>
      </c>
      <c r="F55" s="50">
        <f t="shared" si="2"/>
        <v>40415</v>
      </c>
      <c r="G55" s="51">
        <f t="shared" si="3"/>
        <v>6.7256196288454353E-3</v>
      </c>
      <c r="H55" s="64">
        <v>272</v>
      </c>
      <c r="I55" s="23">
        <f t="shared" si="6"/>
        <v>12479</v>
      </c>
      <c r="J55" s="53">
        <f t="shared" si="7"/>
        <v>2.2282297042680428E-2</v>
      </c>
      <c r="K55" s="27">
        <f t="shared" si="8"/>
        <v>0.30877149573178275</v>
      </c>
      <c r="L55" s="27">
        <f t="shared" si="5"/>
        <v>0.69122850426821725</v>
      </c>
    </row>
    <row r="56" spans="1:12" ht="15.6">
      <c r="A56" s="48">
        <v>43946</v>
      </c>
      <c r="B56" s="49">
        <v>1514</v>
      </c>
      <c r="C56" s="47">
        <f t="shared" si="0"/>
        <v>159508</v>
      </c>
      <c r="D56" s="52">
        <f t="shared" si="1"/>
        <v>9.5826423788245123E-3</v>
      </c>
      <c r="E56" s="50">
        <v>245</v>
      </c>
      <c r="F56" s="50">
        <f t="shared" si="2"/>
        <v>40660</v>
      </c>
      <c r="G56" s="51">
        <f t="shared" si="3"/>
        <v>6.0621056538413959E-3</v>
      </c>
      <c r="H56" s="64">
        <v>211</v>
      </c>
      <c r="I56" s="23">
        <f t="shared" si="6"/>
        <v>12690</v>
      </c>
      <c r="J56" s="53">
        <f t="shared" si="7"/>
        <v>1.690840612228544E-2</v>
      </c>
      <c r="K56" s="27">
        <f t="shared" si="8"/>
        <v>0.31210034431874079</v>
      </c>
      <c r="L56" s="27">
        <f t="shared" si="5"/>
        <v>0.68789965568125921</v>
      </c>
    </row>
    <row r="57" spans="1:12" ht="15.6">
      <c r="A57" s="48">
        <v>43947</v>
      </c>
      <c r="B57" s="49">
        <v>990</v>
      </c>
      <c r="C57" s="47">
        <f t="shared" si="0"/>
        <v>160498</v>
      </c>
      <c r="D57" s="52">
        <f t="shared" si="1"/>
        <v>6.2065852496426509E-3</v>
      </c>
      <c r="E57" s="50">
        <v>314</v>
      </c>
      <c r="F57" s="50">
        <f t="shared" si="2"/>
        <v>40974</v>
      </c>
      <c r="G57" s="51">
        <f t="shared" si="3"/>
        <v>7.7225774717166748E-3</v>
      </c>
      <c r="H57" s="64">
        <v>208</v>
      </c>
      <c r="I57" s="23">
        <f t="shared" si="6"/>
        <v>12898</v>
      </c>
      <c r="J57" s="53">
        <f t="shared" si="7"/>
        <v>1.6390858944050433E-2</v>
      </c>
      <c r="K57" s="27">
        <f t="shared" si="8"/>
        <v>0.31478498560062479</v>
      </c>
      <c r="L57" s="27">
        <f t="shared" si="5"/>
        <v>0.68521501439937516</v>
      </c>
    </row>
    <row r="58" spans="1:12" ht="15.6">
      <c r="A58" s="48">
        <v>43948</v>
      </c>
      <c r="B58" s="49">
        <v>2230</v>
      </c>
      <c r="C58" s="47">
        <f t="shared" si="0"/>
        <v>162728</v>
      </c>
      <c r="D58" s="52">
        <f t="shared" si="1"/>
        <v>1.38942541340079E-2</v>
      </c>
      <c r="E58" s="50">
        <v>287</v>
      </c>
      <c r="F58" s="50">
        <f t="shared" si="2"/>
        <v>41261</v>
      </c>
      <c r="G58" s="51">
        <f t="shared" si="3"/>
        <v>7.0044418411675698E-3</v>
      </c>
      <c r="H58" s="64">
        <v>215</v>
      </c>
      <c r="I58" s="23">
        <f t="shared" si="6"/>
        <v>13113</v>
      </c>
      <c r="J58" s="53">
        <f t="shared" si="7"/>
        <v>1.6669251046673904E-2</v>
      </c>
      <c r="K58" s="27">
        <f t="shared" si="8"/>
        <v>0.31780616078136742</v>
      </c>
      <c r="L58" s="27">
        <f t="shared" si="5"/>
        <v>0.68219383921863264</v>
      </c>
    </row>
    <row r="59" spans="1:12" ht="15.6">
      <c r="A59" s="48">
        <v>43949</v>
      </c>
      <c r="B59" s="49">
        <v>2641</v>
      </c>
      <c r="C59" s="47">
        <f t="shared" si="0"/>
        <v>165369</v>
      </c>
      <c r="D59" s="52">
        <f t="shared" si="1"/>
        <v>1.6229536404306574E-2</v>
      </c>
      <c r="E59" s="50">
        <v>212</v>
      </c>
      <c r="F59" s="50">
        <f t="shared" si="2"/>
        <v>41473</v>
      </c>
      <c r="G59" s="51">
        <f t="shared" si="3"/>
        <v>5.1380237997140157E-3</v>
      </c>
      <c r="H59" s="64">
        <v>178</v>
      </c>
      <c r="I59" s="23">
        <f t="shared" si="6"/>
        <v>13291</v>
      </c>
      <c r="J59" s="53">
        <f t="shared" si="7"/>
        <v>1.357431556470678E-2</v>
      </c>
      <c r="K59" s="27">
        <f t="shared" si="8"/>
        <v>0.32047356111204878</v>
      </c>
      <c r="L59" s="27">
        <f t="shared" si="5"/>
        <v>0.67952643888795117</v>
      </c>
    </row>
    <row r="60" spans="1:12" ht="15.6">
      <c r="A60" s="48">
        <v>43950</v>
      </c>
      <c r="B60" s="49">
        <v>2264</v>
      </c>
      <c r="C60" s="47">
        <f t="shared" si="0"/>
        <v>167633</v>
      </c>
      <c r="D60" s="52">
        <f t="shared" si="1"/>
        <v>1.3690594972455538E-2</v>
      </c>
      <c r="E60" s="50">
        <v>154</v>
      </c>
      <c r="F60" s="50">
        <f t="shared" si="2"/>
        <v>41627</v>
      </c>
      <c r="G60" s="51">
        <f t="shared" si="3"/>
        <v>3.7132592288959083E-3</v>
      </c>
      <c r="H60" s="64">
        <v>157</v>
      </c>
      <c r="I60" s="23">
        <f t="shared" si="6"/>
        <v>13448</v>
      </c>
      <c r="J60" s="53">
        <f t="shared" si="7"/>
        <v>1.1812504702430216E-2</v>
      </c>
      <c r="K60" s="27">
        <f t="shared" si="8"/>
        <v>0.32305955269416486</v>
      </c>
      <c r="L60" s="27">
        <f t="shared" si="5"/>
        <v>0.67694044730583514</v>
      </c>
    </row>
    <row r="61" spans="1:12" ht="15.6">
      <c r="A61" s="48">
        <v>43951</v>
      </c>
      <c r="B61" s="49">
        <v>1922</v>
      </c>
      <c r="C61" s="47">
        <f t="shared" si="0"/>
        <v>169555</v>
      </c>
      <c r="D61" s="52">
        <f t="shared" si="1"/>
        <v>1.1465522898236028E-2</v>
      </c>
      <c r="E61" s="50">
        <v>198</v>
      </c>
      <c r="F61" s="50">
        <f t="shared" si="2"/>
        <v>41825</v>
      </c>
      <c r="G61" s="51">
        <f t="shared" si="3"/>
        <v>4.7565282148605472E-3</v>
      </c>
      <c r="H61" s="64">
        <v>141</v>
      </c>
      <c r="I61" s="23">
        <f t="shared" si="6"/>
        <v>13589</v>
      </c>
      <c r="J61" s="53">
        <f t="shared" si="7"/>
        <v>1.0484830458060678E-2</v>
      </c>
      <c r="K61" s="27">
        <f t="shared" si="8"/>
        <v>0.32490137477585174</v>
      </c>
      <c r="L61" s="27">
        <f t="shared" si="5"/>
        <v>0.67509862522414821</v>
      </c>
    </row>
    <row r="62" spans="1:12" ht="15.6">
      <c r="A62" s="48">
        <v>43952</v>
      </c>
      <c r="B62" s="49">
        <v>1681</v>
      </c>
      <c r="C62" s="47">
        <f t="shared" si="0"/>
        <v>171236</v>
      </c>
      <c r="D62" s="52">
        <f t="shared" si="1"/>
        <v>9.9141871369172237E-3</v>
      </c>
      <c r="E62" s="50">
        <v>136</v>
      </c>
      <c r="F62" s="50">
        <f t="shared" si="2"/>
        <v>41961</v>
      </c>
      <c r="G62" s="51">
        <f t="shared" si="3"/>
        <v>3.251643753735804E-3</v>
      </c>
      <c r="H62" s="64">
        <v>127</v>
      </c>
      <c r="I62" s="23">
        <f t="shared" si="6"/>
        <v>13716</v>
      </c>
      <c r="J62" s="53">
        <f t="shared" si="7"/>
        <v>9.3457943925233638E-3</v>
      </c>
      <c r="K62" s="27">
        <f t="shared" si="8"/>
        <v>0.32687495531565025</v>
      </c>
      <c r="L62" s="27">
        <f t="shared" si="5"/>
        <v>0.67312504468434975</v>
      </c>
    </row>
    <row r="63" spans="1:12" ht="15.6">
      <c r="A63" s="48">
        <v>43953</v>
      </c>
      <c r="B63" s="49">
        <v>989</v>
      </c>
      <c r="C63" s="47">
        <f t="shared" si="0"/>
        <v>172225</v>
      </c>
      <c r="D63" s="52">
        <f t="shared" si="1"/>
        <v>5.7756546520591461E-3</v>
      </c>
      <c r="E63" s="50">
        <v>117</v>
      </c>
      <c r="F63" s="50">
        <f t="shared" si="2"/>
        <v>42078</v>
      </c>
      <c r="G63" s="51">
        <f t="shared" si="3"/>
        <v>2.7883034246085651E-3</v>
      </c>
      <c r="H63" s="64">
        <v>114</v>
      </c>
      <c r="I63" s="23">
        <f t="shared" si="6"/>
        <v>13830</v>
      </c>
      <c r="J63" s="53">
        <f t="shared" si="7"/>
        <v>8.3114610673665785E-3</v>
      </c>
      <c r="K63" s="27">
        <f t="shared" si="8"/>
        <v>0.32867531726793098</v>
      </c>
      <c r="L63" s="27">
        <f t="shared" si="5"/>
        <v>0.67132468273206902</v>
      </c>
    </row>
    <row r="64" spans="1:12" ht="15.6">
      <c r="A64" s="48">
        <v>43954</v>
      </c>
      <c r="B64" s="49">
        <v>630</v>
      </c>
      <c r="C64" s="47">
        <f t="shared" si="0"/>
        <v>172855</v>
      </c>
      <c r="D64" s="52">
        <f t="shared" si="1"/>
        <v>3.6580055160400637E-3</v>
      </c>
      <c r="E64" s="50">
        <v>73</v>
      </c>
      <c r="F64" s="50">
        <f t="shared" si="2"/>
        <v>42151</v>
      </c>
      <c r="G64" s="51">
        <f t="shared" si="3"/>
        <v>1.7348733304814869E-3</v>
      </c>
      <c r="H64" s="64">
        <v>86</v>
      </c>
      <c r="I64" s="23">
        <f t="shared" si="6"/>
        <v>13916</v>
      </c>
      <c r="J64" s="53">
        <f t="shared" si="7"/>
        <v>6.2183658712942876E-3</v>
      </c>
      <c r="K64" s="27">
        <f t="shared" si="8"/>
        <v>0.33014637849635831</v>
      </c>
      <c r="L64" s="27">
        <f t="shared" si="5"/>
        <v>0.66985362150364169</v>
      </c>
    </row>
    <row r="65" spans="1:12" ht="15.6">
      <c r="A65" s="48">
        <v>43955</v>
      </c>
      <c r="B65" s="49">
        <v>1137</v>
      </c>
      <c r="C65" s="47">
        <f t="shared" si="0"/>
        <v>173992</v>
      </c>
      <c r="D65" s="52">
        <f t="shared" si="1"/>
        <v>6.5777674929854502E-3</v>
      </c>
      <c r="E65" s="50">
        <v>19</v>
      </c>
      <c r="F65" s="50">
        <f t="shared" si="2"/>
        <v>42170</v>
      </c>
      <c r="G65" s="51">
        <f t="shared" si="3"/>
        <v>4.5076036155725844E-4</v>
      </c>
      <c r="H65" s="64">
        <v>56</v>
      </c>
      <c r="I65" s="23">
        <f t="shared" si="6"/>
        <v>13972</v>
      </c>
      <c r="J65" s="53">
        <f t="shared" si="7"/>
        <v>4.0241448692152921E-3</v>
      </c>
      <c r="K65" s="27">
        <f t="shared" si="8"/>
        <v>0.3313255869101257</v>
      </c>
      <c r="L65" s="27">
        <f t="shared" si="5"/>
        <v>0.6686744130898743</v>
      </c>
    </row>
    <row r="66" spans="1:12" ht="15.6">
      <c r="A66" s="48">
        <v>43956</v>
      </c>
      <c r="B66" s="49">
        <v>699</v>
      </c>
      <c r="C66" s="47">
        <f t="shared" si="0"/>
        <v>174691</v>
      </c>
      <c r="D66" s="52">
        <f t="shared" si="1"/>
        <v>4.0174260885557957E-3</v>
      </c>
      <c r="E66" s="50">
        <v>19</v>
      </c>
      <c r="F66" s="50">
        <v>43744</v>
      </c>
      <c r="G66" s="51">
        <f t="shared" si="3"/>
        <v>3.7325112639317051E-2</v>
      </c>
      <c r="H66" s="64">
        <v>30</v>
      </c>
      <c r="I66" s="23">
        <f t="shared" si="6"/>
        <v>14002</v>
      </c>
      <c r="J66" s="53">
        <f t="shared" si="7"/>
        <v>2.1471514457486402E-3</v>
      </c>
      <c r="K66" s="27">
        <f t="shared" si="8"/>
        <v>0.32008961228968547</v>
      </c>
      <c r="L66" s="27">
        <f t="shared" si="5"/>
        <v>0.67991038771031453</v>
      </c>
    </row>
    <row r="67" spans="1:12" ht="15.6">
      <c r="A67" s="48">
        <v>43957</v>
      </c>
      <c r="B67" s="49">
        <v>11</v>
      </c>
      <c r="C67" s="47">
        <f t="shared" si="0"/>
        <v>174702</v>
      </c>
      <c r="D67" s="52">
        <f t="shared" si="1"/>
        <v>6.2968326931553428E-5</v>
      </c>
      <c r="H67" s="64">
        <v>2</v>
      </c>
      <c r="I67" s="23">
        <f t="shared" si="6"/>
        <v>14004</v>
      </c>
      <c r="J67" s="53">
        <f t="shared" si="7"/>
        <v>1.4283673760891302E-4</v>
      </c>
      <c r="K67" s="27"/>
      <c r="L67" s="2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43E3-7923-422A-9C13-1BC53B96B2CD}">
  <dimension ref="A1:DY94"/>
  <sheetViews>
    <sheetView topLeftCell="DH46" zoomScale="110" zoomScaleNormal="110" workbookViewId="0">
      <selection activeCell="DY11" sqref="DY11:DY67"/>
    </sheetView>
  </sheetViews>
  <sheetFormatPr defaultRowHeight="18"/>
  <cols>
    <col min="1" max="1" width="12.33203125" bestFit="1" customWidth="1"/>
    <col min="2" max="2" width="15.109375" customWidth="1"/>
    <col min="3" max="3" width="16.21875" customWidth="1"/>
    <col min="4" max="4" width="14.33203125" customWidth="1"/>
    <col min="5" max="5" width="4.109375" customWidth="1"/>
    <col min="6" max="6" width="12.33203125" bestFit="1" customWidth="1"/>
    <col min="7" max="7" width="12.88671875" bestFit="1" customWidth="1"/>
    <col min="8" max="8" width="16.21875" customWidth="1"/>
    <col min="9" max="9" width="14.6640625" bestFit="1" customWidth="1"/>
    <col min="10" max="10" width="4.44140625" customWidth="1"/>
    <col min="11" max="11" width="12.33203125" bestFit="1" customWidth="1"/>
    <col min="12" max="12" width="18" style="80" bestFit="1" customWidth="1"/>
    <col min="13" max="13" width="19.77734375" style="80" bestFit="1" customWidth="1"/>
    <col min="14" max="14" width="12.77734375" customWidth="1"/>
    <col min="15" max="15" width="14.77734375" customWidth="1"/>
    <col min="16" max="16" width="4.33203125" customWidth="1"/>
    <col min="17" max="17" width="12.33203125" bestFit="1" customWidth="1"/>
    <col min="18" max="18" width="12.88671875" bestFit="1" customWidth="1"/>
    <col min="19" max="19" width="15.109375" customWidth="1"/>
    <col min="20" max="20" width="14.5546875" customWidth="1"/>
    <col min="21" max="21" width="4.109375" customWidth="1"/>
    <col min="22" max="22" width="12.33203125" bestFit="1" customWidth="1"/>
    <col min="23" max="23" width="25.6640625" bestFit="1" customWidth="1"/>
    <col min="24" max="24" width="19.77734375" bestFit="1" customWidth="1"/>
    <col min="25" max="25" width="10.88671875" bestFit="1" customWidth="1"/>
    <col min="26" max="26" width="13.44140625" bestFit="1" customWidth="1"/>
    <col min="27" max="27" width="4" customWidth="1"/>
    <col min="28" max="28" width="12.33203125" bestFit="1" customWidth="1"/>
    <col min="29" max="29" width="19.33203125" bestFit="1" customWidth="1"/>
    <col min="30" max="30" width="18.88671875" bestFit="1" customWidth="1"/>
    <col min="31" max="31" width="14.77734375" bestFit="1" customWidth="1"/>
    <col min="32" max="32" width="5.6640625" customWidth="1"/>
    <col min="33" max="33" width="10.77734375" bestFit="1" customWidth="1"/>
    <col min="34" max="34" width="25.6640625" bestFit="1" customWidth="1"/>
    <col min="35" max="35" width="19.77734375" bestFit="1" customWidth="1"/>
    <col min="36" max="36" width="10.88671875" bestFit="1" customWidth="1"/>
    <col min="37" max="37" width="11.77734375" bestFit="1" customWidth="1"/>
    <col min="38" max="38" width="4.44140625" customWidth="1"/>
    <col min="39" max="39" width="10.88671875" bestFit="1" customWidth="1"/>
    <col min="40" max="40" width="20.77734375" bestFit="1" customWidth="1"/>
    <col min="41" max="41" width="14.21875" bestFit="1" customWidth="1"/>
    <col min="42" max="42" width="14.5546875" bestFit="1" customWidth="1"/>
    <col min="43" max="43" width="6" customWidth="1"/>
    <col min="44" max="44" width="10.88671875" bestFit="1" customWidth="1"/>
    <col min="45" max="45" width="25.6640625" bestFit="1" customWidth="1"/>
    <col min="46" max="46" width="19.77734375" bestFit="1" customWidth="1"/>
    <col min="47" max="47" width="10.88671875" bestFit="1" customWidth="1"/>
    <col min="48" max="48" width="11.77734375" bestFit="1" customWidth="1"/>
    <col min="49" max="49" width="4.6640625" customWidth="1"/>
    <col min="50" max="50" width="10.88671875" bestFit="1" customWidth="1"/>
    <col min="51" max="51" width="20.77734375" bestFit="1" customWidth="1"/>
    <col min="52" max="52" width="14.21875" bestFit="1" customWidth="1"/>
    <col min="53" max="53" width="14.5546875" bestFit="1" customWidth="1"/>
    <col min="54" max="54" width="3.21875" customWidth="1"/>
    <col min="55" max="55" width="10.88671875" bestFit="1" customWidth="1"/>
    <col min="56" max="56" width="27.33203125" bestFit="1" customWidth="1"/>
    <col min="57" max="57" width="19.77734375" bestFit="1" customWidth="1"/>
    <col min="58" max="58" width="10.88671875" bestFit="1" customWidth="1"/>
    <col min="59" max="59" width="11.77734375" bestFit="1" customWidth="1"/>
    <col min="60" max="60" width="3.77734375" customWidth="1"/>
    <col min="61" max="61" width="10.88671875" bestFit="1" customWidth="1"/>
    <col min="62" max="62" width="20.77734375" bestFit="1" customWidth="1"/>
    <col min="63" max="63" width="14.21875" bestFit="1" customWidth="1"/>
    <col min="64" max="64" width="14.5546875" bestFit="1" customWidth="1"/>
    <col min="65" max="65" width="4" customWidth="1"/>
    <col min="66" max="66" width="10.88671875" bestFit="1" customWidth="1"/>
    <col min="67" max="67" width="27.33203125" bestFit="1" customWidth="1"/>
    <col min="68" max="68" width="19.77734375" bestFit="1" customWidth="1"/>
    <col min="69" max="69" width="10.88671875" bestFit="1" customWidth="1"/>
    <col min="70" max="70" width="11.77734375" bestFit="1" customWidth="1"/>
    <col min="71" max="71" width="5.21875" customWidth="1"/>
    <col min="72" max="72" width="10.88671875" bestFit="1" customWidth="1"/>
    <col min="73" max="73" width="20.77734375" bestFit="1" customWidth="1"/>
    <col min="74" max="74" width="27.33203125" bestFit="1" customWidth="1"/>
    <col min="75" max="75" width="19.77734375" bestFit="1" customWidth="1"/>
    <col min="76" max="76" width="5.88671875" customWidth="1"/>
    <col min="77" max="77" width="10.88671875" bestFit="1" customWidth="1"/>
    <col min="78" max="78" width="20.77734375" bestFit="1" customWidth="1"/>
    <col min="79" max="79" width="14.5546875" bestFit="1" customWidth="1"/>
    <col min="80" max="80" width="27.33203125" bestFit="1" customWidth="1"/>
    <col min="81" max="81" width="19.77734375" bestFit="1" customWidth="1"/>
    <col min="82" max="82" width="11.77734375" bestFit="1" customWidth="1"/>
    <col min="83" max="83" width="5.33203125" customWidth="1"/>
    <col min="84" max="84" width="10.88671875" bestFit="1" customWidth="1"/>
    <col min="85" max="85" width="20.77734375" bestFit="1" customWidth="1"/>
    <col min="86" max="86" width="14.5546875" bestFit="1" customWidth="1"/>
    <col min="87" max="87" width="27.33203125" bestFit="1" customWidth="1"/>
    <col min="88" max="88" width="19.77734375" bestFit="1" customWidth="1"/>
    <col min="89" max="89" width="6.109375" customWidth="1"/>
    <col min="90" max="90" width="9.5546875" bestFit="1" customWidth="1"/>
    <col min="91" max="91" width="20.6640625" bestFit="1" customWidth="1"/>
    <col min="92" max="92" width="14.77734375" bestFit="1" customWidth="1"/>
    <col min="93" max="93" width="27.33203125" bestFit="1" customWidth="1"/>
    <col min="94" max="94" width="19.5546875" bestFit="1" customWidth="1"/>
    <col min="95" max="95" width="5" customWidth="1"/>
    <col min="96" max="96" width="11.21875" bestFit="1" customWidth="1"/>
    <col min="97" max="97" width="20.6640625" bestFit="1" customWidth="1"/>
    <col min="98" max="98" width="14.77734375" bestFit="1" customWidth="1"/>
    <col min="99" max="99" width="27.33203125" bestFit="1" customWidth="1"/>
    <col min="100" max="100" width="19.5546875" bestFit="1" customWidth="1"/>
    <col min="101" max="101" width="4.77734375" customWidth="1"/>
    <col min="102" max="102" width="10.77734375" bestFit="1" customWidth="1"/>
    <col min="103" max="103" width="20.6640625" bestFit="1" customWidth="1"/>
    <col min="104" max="104" width="14.77734375" bestFit="1" customWidth="1"/>
    <col min="105" max="105" width="27.33203125" bestFit="1" customWidth="1"/>
    <col min="106" max="106" width="19.5546875" bestFit="1" customWidth="1"/>
    <col min="108" max="108" width="10.77734375" bestFit="1" customWidth="1"/>
    <col min="109" max="109" width="20.6640625" bestFit="1" customWidth="1"/>
    <col min="110" max="110" width="14.77734375" bestFit="1" customWidth="1"/>
    <col min="111" max="111" width="27.33203125" bestFit="1" customWidth="1"/>
    <col min="126" max="126" width="12.44140625" bestFit="1" customWidth="1"/>
  </cols>
  <sheetData>
    <row r="1" spans="1:129" s="67" customFormat="1" ht="24" customHeight="1" thickBot="1">
      <c r="A1" s="76" t="s">
        <v>44</v>
      </c>
      <c r="B1" s="77" t="s">
        <v>58</v>
      </c>
      <c r="C1" s="79" t="s">
        <v>55</v>
      </c>
      <c r="D1" s="78" t="s">
        <v>33</v>
      </c>
      <c r="E1"/>
      <c r="F1" s="76" t="s">
        <v>44</v>
      </c>
      <c r="G1" s="77" t="s">
        <v>59</v>
      </c>
      <c r="H1" s="79" t="s">
        <v>55</v>
      </c>
      <c r="I1" s="78" t="s">
        <v>33</v>
      </c>
      <c r="J1"/>
      <c r="K1" s="76" t="s">
        <v>44</v>
      </c>
      <c r="L1" s="92" t="s">
        <v>61</v>
      </c>
      <c r="M1" s="92" t="s">
        <v>73</v>
      </c>
      <c r="N1" s="92" t="s">
        <v>56</v>
      </c>
      <c r="O1" s="93" t="s">
        <v>70</v>
      </c>
      <c r="P1"/>
      <c r="Q1" s="76" t="s">
        <v>44</v>
      </c>
      <c r="R1" s="77" t="s">
        <v>60</v>
      </c>
      <c r="S1" s="79" t="s">
        <v>55</v>
      </c>
      <c r="T1" s="81" t="s">
        <v>33</v>
      </c>
      <c r="U1"/>
      <c r="V1" s="76" t="s">
        <v>44</v>
      </c>
      <c r="W1" s="92" t="s">
        <v>62</v>
      </c>
      <c r="X1" s="92" t="s">
        <v>73</v>
      </c>
      <c r="Y1" s="92" t="s">
        <v>56</v>
      </c>
      <c r="Z1" s="93" t="s">
        <v>57</v>
      </c>
      <c r="AA1"/>
      <c r="AB1" s="76" t="s">
        <v>44</v>
      </c>
      <c r="AC1" s="77" t="s">
        <v>68</v>
      </c>
      <c r="AD1" s="79" t="s">
        <v>55</v>
      </c>
      <c r="AE1" s="81" t="s">
        <v>33</v>
      </c>
      <c r="AG1" s="76" t="s">
        <v>44</v>
      </c>
      <c r="AH1" s="92" t="s">
        <v>69</v>
      </c>
      <c r="AI1" s="92" t="s">
        <v>73</v>
      </c>
      <c r="AJ1" s="92" t="s">
        <v>56</v>
      </c>
      <c r="AK1" s="93" t="s">
        <v>57</v>
      </c>
      <c r="AM1" s="76" t="s">
        <v>44</v>
      </c>
      <c r="AN1" s="77" t="s">
        <v>71</v>
      </c>
      <c r="AO1" s="79" t="s">
        <v>55</v>
      </c>
      <c r="AP1" s="81" t="s">
        <v>33</v>
      </c>
      <c r="AR1" s="76" t="s">
        <v>44</v>
      </c>
      <c r="AS1" s="92" t="s">
        <v>72</v>
      </c>
      <c r="AT1" s="92" t="s">
        <v>73</v>
      </c>
      <c r="AU1" s="92" t="s">
        <v>56</v>
      </c>
      <c r="AV1" s="93" t="s">
        <v>57</v>
      </c>
      <c r="AX1" s="76" t="s">
        <v>44</v>
      </c>
      <c r="AY1" s="77" t="s">
        <v>74</v>
      </c>
      <c r="AZ1" s="79" t="s">
        <v>55</v>
      </c>
      <c r="BA1" s="81" t="s">
        <v>33</v>
      </c>
      <c r="BC1" s="76" t="s">
        <v>44</v>
      </c>
      <c r="BD1" s="92" t="s">
        <v>75</v>
      </c>
      <c r="BE1" s="92" t="s">
        <v>73</v>
      </c>
      <c r="BF1" s="92" t="s">
        <v>56</v>
      </c>
      <c r="BG1" s="93" t="s">
        <v>57</v>
      </c>
      <c r="BI1" s="76" t="s">
        <v>44</v>
      </c>
      <c r="BJ1" s="77" t="s">
        <v>76</v>
      </c>
      <c r="BK1" s="79" t="s">
        <v>55</v>
      </c>
      <c r="BL1" s="81" t="s">
        <v>33</v>
      </c>
      <c r="BN1" s="76" t="s">
        <v>44</v>
      </c>
      <c r="BO1" s="92" t="s">
        <v>77</v>
      </c>
      <c r="BP1" s="92" t="s">
        <v>73</v>
      </c>
      <c r="BQ1" s="92" t="s">
        <v>56</v>
      </c>
      <c r="BR1" s="93" t="s">
        <v>57</v>
      </c>
      <c r="BT1" s="76" t="s">
        <v>44</v>
      </c>
      <c r="BU1" s="77" t="s">
        <v>78</v>
      </c>
      <c r="BV1" s="92" t="s">
        <v>79</v>
      </c>
      <c r="BW1" s="92" t="s">
        <v>73</v>
      </c>
      <c r="BY1" s="76" t="s">
        <v>44</v>
      </c>
      <c r="BZ1" s="77" t="s">
        <v>80</v>
      </c>
      <c r="CA1" s="81" t="s">
        <v>33</v>
      </c>
      <c r="CB1" s="92" t="s">
        <v>81</v>
      </c>
      <c r="CC1" s="92" t="s">
        <v>73</v>
      </c>
      <c r="CD1" s="93" t="s">
        <v>57</v>
      </c>
      <c r="CE1" s="96"/>
      <c r="CF1" s="76" t="s">
        <v>44</v>
      </c>
      <c r="CG1" s="77" t="s">
        <v>82</v>
      </c>
      <c r="CH1" s="81" t="s">
        <v>33</v>
      </c>
      <c r="CI1" s="92" t="s">
        <v>83</v>
      </c>
      <c r="CJ1" s="92" t="s">
        <v>73</v>
      </c>
      <c r="CL1" s="76" t="s">
        <v>44</v>
      </c>
      <c r="CM1" s="77" t="s">
        <v>84</v>
      </c>
      <c r="CN1" s="81" t="s">
        <v>33</v>
      </c>
      <c r="CO1" s="92" t="s">
        <v>85</v>
      </c>
      <c r="CP1" s="92" t="s">
        <v>73</v>
      </c>
      <c r="CR1" s="76" t="s">
        <v>44</v>
      </c>
      <c r="CS1" s="77" t="s">
        <v>87</v>
      </c>
      <c r="CT1" s="81" t="s">
        <v>33</v>
      </c>
      <c r="CU1" s="92" t="s">
        <v>88</v>
      </c>
      <c r="CV1" s="92" t="s">
        <v>73</v>
      </c>
      <c r="CX1" s="76" t="s">
        <v>44</v>
      </c>
      <c r="CY1" s="77" t="s">
        <v>86</v>
      </c>
      <c r="CZ1" s="81" t="s">
        <v>33</v>
      </c>
      <c r="DA1" s="92" t="s">
        <v>89</v>
      </c>
      <c r="DB1" s="92" t="s">
        <v>73</v>
      </c>
      <c r="DD1" s="76" t="s">
        <v>44</v>
      </c>
      <c r="DE1" s="77" t="s">
        <v>90</v>
      </c>
      <c r="DF1" s="81" t="s">
        <v>33</v>
      </c>
      <c r="DG1" s="92" t="s">
        <v>91</v>
      </c>
      <c r="DH1" s="92" t="s">
        <v>73</v>
      </c>
      <c r="DJ1" s="109" t="s">
        <v>92</v>
      </c>
      <c r="DK1" s="109" t="s">
        <v>93</v>
      </c>
      <c r="DL1" s="109" t="s">
        <v>94</v>
      </c>
      <c r="DM1" s="109" t="s">
        <v>95</v>
      </c>
      <c r="DN1"/>
      <c r="DP1" s="96">
        <v>43893</v>
      </c>
      <c r="DR1" s="91">
        <v>7</v>
      </c>
      <c r="DS1" s="91"/>
      <c r="DT1"/>
      <c r="DU1" s="109" t="s">
        <v>92</v>
      </c>
      <c r="DV1" s="109" t="s">
        <v>93</v>
      </c>
      <c r="DW1" s="109" t="s">
        <v>94</v>
      </c>
      <c r="DX1" s="109" t="s">
        <v>95</v>
      </c>
      <c r="DY1"/>
    </row>
    <row r="2" spans="1:129" ht="17.399999999999999" customHeight="1" thickBot="1">
      <c r="A2" s="48">
        <v>43892</v>
      </c>
      <c r="B2" s="49">
        <v>1</v>
      </c>
      <c r="C2" s="50">
        <v>3</v>
      </c>
      <c r="D2" s="65"/>
      <c r="F2" s="48">
        <v>43892</v>
      </c>
      <c r="G2" s="49">
        <v>1</v>
      </c>
      <c r="H2" s="50">
        <v>10</v>
      </c>
      <c r="I2" s="65"/>
      <c r="K2" s="48">
        <v>43892</v>
      </c>
      <c r="L2" s="84">
        <f t="shared" ref="L2:L37" si="0">G2-B2</f>
        <v>0</v>
      </c>
      <c r="M2" s="95">
        <f>L2/G2</f>
        <v>0</v>
      </c>
      <c r="N2" s="82">
        <f t="shared" ref="N2:N37" si="1">H2-C2</f>
        <v>7</v>
      </c>
      <c r="O2" s="84">
        <f t="shared" ref="O2:O37" si="2">I2-D2</f>
        <v>0</v>
      </c>
      <c r="Q2" s="48">
        <v>43892</v>
      </c>
      <c r="R2" s="49">
        <v>1</v>
      </c>
      <c r="S2" s="50">
        <v>10</v>
      </c>
      <c r="T2" s="65"/>
      <c r="V2" s="48">
        <v>43892</v>
      </c>
      <c r="W2" s="84">
        <f t="shared" ref="W2:W37" si="3">R2-G2</f>
        <v>0</v>
      </c>
      <c r="X2" s="95">
        <f>W2/R2</f>
        <v>0</v>
      </c>
      <c r="Y2" s="82">
        <f t="shared" ref="Y2:Y38" si="4">S2-H2</f>
        <v>0</v>
      </c>
      <c r="Z2" s="84">
        <f t="shared" ref="Z2:Z38" si="5">T2-I2</f>
        <v>0</v>
      </c>
      <c r="AB2" s="48">
        <v>43892</v>
      </c>
      <c r="AC2" s="49">
        <v>1</v>
      </c>
      <c r="AD2" s="50">
        <v>11</v>
      </c>
      <c r="AE2" s="23"/>
      <c r="AG2" s="48">
        <v>43892</v>
      </c>
      <c r="AH2" s="84">
        <f>AC2-R2</f>
        <v>0</v>
      </c>
      <c r="AI2" s="95">
        <f>AH2/AC2</f>
        <v>0</v>
      </c>
      <c r="AJ2" s="84">
        <f>AD2-S2</f>
        <v>1</v>
      </c>
      <c r="AK2" s="84">
        <f>AE2-T2</f>
        <v>0</v>
      </c>
      <c r="AM2" s="48">
        <v>43892</v>
      </c>
      <c r="AN2" s="49">
        <v>1</v>
      </c>
      <c r="AO2" s="94">
        <v>13</v>
      </c>
      <c r="AP2" s="23"/>
      <c r="AR2" s="48">
        <v>43892</v>
      </c>
      <c r="AS2" s="84">
        <f>AN2-AC2</f>
        <v>0</v>
      </c>
      <c r="AT2" s="95">
        <f>AS2/AN2</f>
        <v>0</v>
      </c>
      <c r="AU2" s="84">
        <f>AO2-AD2</f>
        <v>2</v>
      </c>
      <c r="AV2" s="84">
        <f>AP2-AE2</f>
        <v>0</v>
      </c>
      <c r="AX2" s="48">
        <v>43892</v>
      </c>
      <c r="AY2" s="49">
        <v>1</v>
      </c>
      <c r="AZ2" s="50">
        <v>13</v>
      </c>
      <c r="BA2" s="65"/>
      <c r="BC2" s="48">
        <v>43892</v>
      </c>
      <c r="BD2" s="84">
        <f>AY2-AN2</f>
        <v>0</v>
      </c>
      <c r="BE2" s="95">
        <f>BD2/AY2</f>
        <v>0</v>
      </c>
      <c r="BF2" s="84">
        <f>AZ2-AO2</f>
        <v>0</v>
      </c>
      <c r="BG2" s="84">
        <f>BA2-AP2</f>
        <v>0</v>
      </c>
      <c r="BI2" s="48">
        <v>43892</v>
      </c>
      <c r="BJ2" s="97">
        <v>1</v>
      </c>
      <c r="BK2" s="50">
        <v>12</v>
      </c>
      <c r="BL2" s="98"/>
      <c r="BM2" s="91"/>
      <c r="BN2" s="48">
        <v>43892</v>
      </c>
      <c r="BO2" s="100">
        <f>BJ2-AY2</f>
        <v>0</v>
      </c>
      <c r="BP2" s="101">
        <f>BO2/BJ2</f>
        <v>0</v>
      </c>
      <c r="BQ2" s="84">
        <f>BK2-AZ2</f>
        <v>-1</v>
      </c>
      <c r="BR2" s="84">
        <f>BL2-BA2</f>
        <v>0</v>
      </c>
      <c r="BT2" s="48">
        <v>43892</v>
      </c>
      <c r="BU2" s="49">
        <v>1</v>
      </c>
      <c r="BV2" s="100">
        <f>BU2-BJ2</f>
        <v>0</v>
      </c>
      <c r="BW2" s="101">
        <f>BV2/BU2</f>
        <v>0</v>
      </c>
      <c r="BY2" s="48">
        <v>43892</v>
      </c>
      <c r="BZ2" s="49">
        <v>1</v>
      </c>
      <c r="CA2" s="98"/>
      <c r="CB2" s="100">
        <f>BZ2-BU2</f>
        <v>0</v>
      </c>
      <c r="CC2" s="101">
        <f>CB2/BZ2</f>
        <v>0</v>
      </c>
      <c r="CE2" s="91"/>
      <c r="CF2" s="48">
        <v>43892</v>
      </c>
      <c r="CG2" s="49">
        <v>1</v>
      </c>
      <c r="CH2" s="65"/>
      <c r="CI2" s="100">
        <f>CG2-BZ2</f>
        <v>0</v>
      </c>
      <c r="CJ2" s="101">
        <f>CI2/CG2</f>
        <v>0</v>
      </c>
      <c r="CL2" s="106">
        <v>43892</v>
      </c>
      <c r="CM2" s="49">
        <v>1</v>
      </c>
      <c r="CN2" s="107"/>
      <c r="CO2" s="100">
        <f>CM2-CG2</f>
        <v>0</v>
      </c>
      <c r="CP2" s="101">
        <f>CO2/CM2</f>
        <v>0</v>
      </c>
      <c r="CR2" s="72">
        <v>43892</v>
      </c>
      <c r="CS2" s="49">
        <v>1</v>
      </c>
      <c r="CT2" s="65"/>
      <c r="CU2" s="100">
        <f>CS2-CM2</f>
        <v>0</v>
      </c>
      <c r="CV2" s="101">
        <f>CU2/CS2</f>
        <v>0</v>
      </c>
      <c r="CX2" s="72">
        <v>43892</v>
      </c>
      <c r="CY2" s="108" t="s">
        <v>14</v>
      </c>
      <c r="CZ2" s="91"/>
      <c r="DA2" s="100" t="s">
        <v>14</v>
      </c>
      <c r="DB2" s="101" t="s">
        <v>14</v>
      </c>
      <c r="DD2" s="72">
        <v>43892</v>
      </c>
      <c r="DE2" s="91"/>
      <c r="DF2" s="91"/>
      <c r="DG2" s="91"/>
      <c r="DJ2" s="96">
        <v>43893</v>
      </c>
      <c r="DK2" s="91">
        <v>2</v>
      </c>
      <c r="DM2" s="91">
        <v>7</v>
      </c>
      <c r="DN2" s="91"/>
      <c r="DP2" s="96">
        <v>43894</v>
      </c>
      <c r="DS2" s="91">
        <v>8</v>
      </c>
      <c r="DT2" s="91"/>
      <c r="DU2" s="91"/>
      <c r="DV2" s="96">
        <v>43891</v>
      </c>
      <c r="DW2" s="91">
        <v>1</v>
      </c>
      <c r="DX2" s="91"/>
      <c r="DY2" s="91"/>
    </row>
    <row r="3" spans="1:129" ht="16.2" thickBot="1">
      <c r="A3" s="48">
        <v>43893</v>
      </c>
      <c r="B3" s="49">
        <v>2</v>
      </c>
      <c r="C3" s="50">
        <v>3</v>
      </c>
      <c r="D3" s="65"/>
      <c r="F3" s="48">
        <v>43893</v>
      </c>
      <c r="G3" s="49">
        <v>2</v>
      </c>
      <c r="H3" s="50">
        <v>8</v>
      </c>
      <c r="I3" s="65"/>
      <c r="K3" s="48">
        <v>43893</v>
      </c>
      <c r="L3" s="85">
        <f t="shared" si="0"/>
        <v>0</v>
      </c>
      <c r="M3" s="95">
        <f t="shared" ref="M3:M37" si="6">L3/G3</f>
        <v>0</v>
      </c>
      <c r="N3" s="82">
        <f t="shared" si="1"/>
        <v>5</v>
      </c>
      <c r="O3" s="85">
        <f t="shared" si="2"/>
        <v>0</v>
      </c>
      <c r="Q3" s="48">
        <v>43893</v>
      </c>
      <c r="R3" s="49">
        <v>3</v>
      </c>
      <c r="S3" s="50">
        <v>8</v>
      </c>
      <c r="T3" s="65"/>
      <c r="V3" s="48">
        <v>43893</v>
      </c>
      <c r="W3" s="85">
        <f t="shared" si="3"/>
        <v>1</v>
      </c>
      <c r="X3" s="95">
        <f t="shared" ref="X3:X38" si="7">W3/R3</f>
        <v>0.33333333333333331</v>
      </c>
      <c r="Y3" s="82">
        <f t="shared" si="4"/>
        <v>0</v>
      </c>
      <c r="Z3" s="85">
        <f t="shared" si="5"/>
        <v>0</v>
      </c>
      <c r="AB3" s="48">
        <v>43893</v>
      </c>
      <c r="AC3" s="49">
        <v>3</v>
      </c>
      <c r="AD3" s="50">
        <v>8</v>
      </c>
      <c r="AE3" s="65"/>
      <c r="AG3" s="48">
        <v>43893</v>
      </c>
      <c r="AH3" s="84">
        <f t="shared" ref="AH3:AH39" si="8">AC3-R3</f>
        <v>0</v>
      </c>
      <c r="AI3" s="95">
        <f t="shared" ref="AI3:AI39" si="9">AH3/AC3</f>
        <v>0</v>
      </c>
      <c r="AJ3" s="84">
        <f t="shared" ref="AJ3:AJ40" si="10">AD3-S3</f>
        <v>0</v>
      </c>
      <c r="AK3" s="84">
        <f t="shared" ref="AK3:AK40" si="11">AE3-T3</f>
        <v>0</v>
      </c>
      <c r="AM3" s="48">
        <v>43893</v>
      </c>
      <c r="AN3" s="49">
        <v>3</v>
      </c>
      <c r="AO3" s="94">
        <v>10</v>
      </c>
      <c r="AP3" s="65"/>
      <c r="AR3" s="48">
        <v>43893</v>
      </c>
      <c r="AS3" s="84">
        <f t="shared" ref="AS3:AS40" si="12">AN3-AC3</f>
        <v>0</v>
      </c>
      <c r="AT3" s="95">
        <f t="shared" ref="AT3:AT40" si="13">AS3/AN3</f>
        <v>0</v>
      </c>
      <c r="AU3" s="84">
        <f t="shared" ref="AU3:AU40" si="14">AO3-AD3</f>
        <v>2</v>
      </c>
      <c r="AV3" s="84">
        <f t="shared" ref="AV3:AV40" si="15">AP3-AE3</f>
        <v>0</v>
      </c>
      <c r="AW3" s="91"/>
      <c r="AX3" s="48">
        <v>43893</v>
      </c>
      <c r="AY3" s="49">
        <v>3</v>
      </c>
      <c r="AZ3" s="50">
        <v>9</v>
      </c>
      <c r="BA3" s="23"/>
      <c r="BB3" s="91"/>
      <c r="BC3" s="48">
        <v>43893</v>
      </c>
      <c r="BD3" s="84">
        <f t="shared" ref="BD3:BD41" si="16">AY3-AN3</f>
        <v>0</v>
      </c>
      <c r="BE3" s="95">
        <f t="shared" ref="BE3:BE40" si="17">BD3/AY3</f>
        <v>0</v>
      </c>
      <c r="BF3" s="84">
        <f t="shared" ref="BF3:BF41" si="18">AZ3-AO3</f>
        <v>-1</v>
      </c>
      <c r="BG3" s="84">
        <f t="shared" ref="BG3:BG41" si="19">BA3-AP3</f>
        <v>0</v>
      </c>
      <c r="BI3" s="48">
        <v>43893</v>
      </c>
      <c r="BJ3" s="49">
        <v>3</v>
      </c>
      <c r="BK3" s="50">
        <v>10</v>
      </c>
      <c r="BL3" s="99"/>
      <c r="BN3" s="48">
        <v>43893</v>
      </c>
      <c r="BO3" s="100">
        <f t="shared" ref="BO3:BO42" si="20">BJ3-AY3</f>
        <v>0</v>
      </c>
      <c r="BP3" s="101">
        <f t="shared" ref="BP3:BP42" si="21">BO3/BJ3</f>
        <v>0</v>
      </c>
      <c r="BQ3" s="84">
        <f t="shared" ref="BQ3:BQ42" si="22">BK3-AZ3</f>
        <v>1</v>
      </c>
      <c r="BR3" s="84">
        <f t="shared" ref="BR3:BR42" si="23">BL3-BA3</f>
        <v>0</v>
      </c>
      <c r="BT3" s="48">
        <v>43893</v>
      </c>
      <c r="BU3" s="49">
        <v>4</v>
      </c>
      <c r="BV3" s="100">
        <f t="shared" ref="BV3:BV42" si="24">BU3-BJ3</f>
        <v>1</v>
      </c>
      <c r="BW3" s="101">
        <f t="shared" ref="BW3:BW43" si="25">BV3/BU3</f>
        <v>0.25</v>
      </c>
      <c r="BY3" s="48">
        <v>43893</v>
      </c>
      <c r="BZ3" s="49">
        <v>4</v>
      </c>
      <c r="CA3" s="98"/>
      <c r="CB3" s="100">
        <f t="shared" ref="CB3:CB43" si="26">BZ3-BU3</f>
        <v>0</v>
      </c>
      <c r="CC3" s="101">
        <f t="shared" ref="CC3:CC44" si="27">CB3/BZ3</f>
        <v>0</v>
      </c>
      <c r="CE3" s="91"/>
      <c r="CF3" s="48">
        <v>43893</v>
      </c>
      <c r="CG3" s="49">
        <v>3</v>
      </c>
      <c r="CH3" s="23"/>
      <c r="CI3" s="100">
        <f t="shared" ref="CI3:CI44" si="28">CG3-BZ3</f>
        <v>-1</v>
      </c>
      <c r="CJ3" s="101">
        <f t="shared" ref="CJ3:CJ44" si="29">CI3/CG3</f>
        <v>-0.33333333333333331</v>
      </c>
      <c r="CL3" s="106">
        <v>43893</v>
      </c>
      <c r="CM3" s="49">
        <v>3</v>
      </c>
      <c r="CN3" s="107"/>
      <c r="CO3" s="100">
        <f t="shared" ref="CO3:CO46" si="30">CM3-CG3</f>
        <v>0</v>
      </c>
      <c r="CP3" s="101">
        <f t="shared" ref="CP3:CP45" si="31">CO3/CM3</f>
        <v>0</v>
      </c>
      <c r="CR3" s="72">
        <v>43893</v>
      </c>
      <c r="CS3" s="19">
        <v>3</v>
      </c>
      <c r="CT3" s="23"/>
      <c r="CU3" s="100">
        <f t="shared" ref="CU3:CU48" si="32">CS3-CM3</f>
        <v>0</v>
      </c>
      <c r="CV3" s="101">
        <f t="shared" ref="CV3:CV48" si="33">CU3/CS3</f>
        <v>0</v>
      </c>
      <c r="CX3" s="72">
        <v>43893</v>
      </c>
      <c r="CY3" s="91">
        <v>1</v>
      </c>
      <c r="CZ3" s="96"/>
      <c r="DA3" s="100">
        <f>CY3-CS3</f>
        <v>-2</v>
      </c>
      <c r="DB3" s="101">
        <f t="shared" ref="DB3:DB50" si="34">DA3/CY3</f>
        <v>-2</v>
      </c>
      <c r="DC3" s="91"/>
      <c r="DD3" s="72">
        <v>43893</v>
      </c>
      <c r="DE3" s="91">
        <v>1</v>
      </c>
      <c r="DF3" s="91"/>
      <c r="DG3" s="100">
        <f>DE3-CY3</f>
        <v>0</v>
      </c>
      <c r="DH3" s="91"/>
      <c r="DJ3" s="96">
        <v>43894</v>
      </c>
      <c r="DK3" s="91">
        <v>5</v>
      </c>
      <c r="DM3" s="91">
        <v>10</v>
      </c>
      <c r="DN3" s="91"/>
      <c r="DP3" s="96">
        <v>43895</v>
      </c>
      <c r="DS3" s="91">
        <v>14</v>
      </c>
      <c r="DT3" s="91"/>
      <c r="DU3" s="91"/>
      <c r="DV3" s="96">
        <v>43893</v>
      </c>
      <c r="DW3" s="91">
        <v>2</v>
      </c>
      <c r="DX3" s="91">
        <v>7</v>
      </c>
      <c r="DY3" s="91"/>
    </row>
    <row r="4" spans="1:129" ht="16.2" thickBot="1">
      <c r="A4" s="48">
        <v>43894</v>
      </c>
      <c r="B4" s="49">
        <v>10</v>
      </c>
      <c r="C4" s="50">
        <v>5</v>
      </c>
      <c r="D4" s="65"/>
      <c r="F4" s="48">
        <v>43894</v>
      </c>
      <c r="G4" s="49">
        <v>10</v>
      </c>
      <c r="H4" s="50">
        <v>9</v>
      </c>
      <c r="I4" s="65"/>
      <c r="K4" s="48">
        <v>43894</v>
      </c>
      <c r="L4" s="85">
        <f t="shared" si="0"/>
        <v>0</v>
      </c>
      <c r="M4" s="95">
        <f t="shared" si="6"/>
        <v>0</v>
      </c>
      <c r="N4" s="82">
        <f t="shared" si="1"/>
        <v>4</v>
      </c>
      <c r="O4" s="85">
        <f t="shared" si="2"/>
        <v>0</v>
      </c>
      <c r="Q4" s="48">
        <v>43894</v>
      </c>
      <c r="R4" s="49">
        <v>10</v>
      </c>
      <c r="S4" s="50">
        <v>9</v>
      </c>
      <c r="T4" s="65"/>
      <c r="V4" s="48">
        <v>43894</v>
      </c>
      <c r="W4" s="85">
        <f t="shared" si="3"/>
        <v>0</v>
      </c>
      <c r="X4" s="95">
        <f t="shared" si="7"/>
        <v>0</v>
      </c>
      <c r="Y4" s="82">
        <f t="shared" si="4"/>
        <v>0</v>
      </c>
      <c r="Z4" s="85">
        <f t="shared" si="5"/>
        <v>0</v>
      </c>
      <c r="AB4" s="48">
        <v>43894</v>
      </c>
      <c r="AC4" s="49">
        <v>10</v>
      </c>
      <c r="AD4" s="50">
        <v>9</v>
      </c>
      <c r="AE4" s="65"/>
      <c r="AG4" s="48">
        <v>43894</v>
      </c>
      <c r="AH4" s="84">
        <f t="shared" si="8"/>
        <v>0</v>
      </c>
      <c r="AI4" s="95">
        <f t="shared" si="9"/>
        <v>0</v>
      </c>
      <c r="AJ4" s="84">
        <f t="shared" si="10"/>
        <v>0</v>
      </c>
      <c r="AK4" s="84">
        <f t="shared" si="11"/>
        <v>0</v>
      </c>
      <c r="AM4" s="48">
        <v>43894</v>
      </c>
      <c r="AN4" s="49">
        <v>10</v>
      </c>
      <c r="AO4" s="94">
        <v>13</v>
      </c>
      <c r="AP4" s="65"/>
      <c r="AR4" s="48">
        <v>43894</v>
      </c>
      <c r="AS4" s="84">
        <f t="shared" si="12"/>
        <v>0</v>
      </c>
      <c r="AT4" s="95">
        <f t="shared" si="13"/>
        <v>0</v>
      </c>
      <c r="AU4" s="84">
        <f t="shared" si="14"/>
        <v>4</v>
      </c>
      <c r="AV4" s="84">
        <f t="shared" si="15"/>
        <v>0</v>
      </c>
      <c r="AW4" s="91"/>
      <c r="AX4" s="48">
        <v>43894</v>
      </c>
      <c r="AY4" s="49">
        <v>10</v>
      </c>
      <c r="AZ4" s="50">
        <v>13</v>
      </c>
      <c r="BA4" s="23"/>
      <c r="BB4" s="91"/>
      <c r="BC4" s="48">
        <v>43894</v>
      </c>
      <c r="BD4" s="84">
        <f t="shared" si="16"/>
        <v>0</v>
      </c>
      <c r="BE4" s="95">
        <f t="shared" si="17"/>
        <v>0</v>
      </c>
      <c r="BF4" s="84">
        <f t="shared" si="18"/>
        <v>0</v>
      </c>
      <c r="BG4" s="84">
        <f t="shared" si="19"/>
        <v>0</v>
      </c>
      <c r="BI4" s="48">
        <v>43894</v>
      </c>
      <c r="BJ4" s="49">
        <v>10</v>
      </c>
      <c r="BK4" s="50">
        <v>13</v>
      </c>
      <c r="BL4" s="99"/>
      <c r="BN4" s="48">
        <v>43894</v>
      </c>
      <c r="BO4" s="100">
        <f t="shared" si="20"/>
        <v>0</v>
      </c>
      <c r="BP4" s="101">
        <f t="shared" si="21"/>
        <v>0</v>
      </c>
      <c r="BQ4" s="84">
        <f t="shared" si="22"/>
        <v>0</v>
      </c>
      <c r="BR4" s="84">
        <f t="shared" si="23"/>
        <v>0</v>
      </c>
      <c r="BT4" s="48">
        <v>43894</v>
      </c>
      <c r="BU4" s="49">
        <v>10</v>
      </c>
      <c r="BV4" s="100">
        <f t="shared" si="24"/>
        <v>0</v>
      </c>
      <c r="BW4" s="101">
        <f t="shared" si="25"/>
        <v>0</v>
      </c>
      <c r="BY4" s="48">
        <v>43894</v>
      </c>
      <c r="BZ4" s="49">
        <v>10</v>
      </c>
      <c r="CA4" s="98"/>
      <c r="CB4" s="100">
        <f t="shared" si="26"/>
        <v>0</v>
      </c>
      <c r="CC4" s="101">
        <f t="shared" si="27"/>
        <v>0</v>
      </c>
      <c r="CE4" s="91"/>
      <c r="CF4" s="48">
        <v>43894</v>
      </c>
      <c r="CG4" s="49">
        <v>10</v>
      </c>
      <c r="CH4" s="23"/>
      <c r="CI4" s="100">
        <f t="shared" si="28"/>
        <v>0</v>
      </c>
      <c r="CJ4" s="101">
        <f t="shared" si="29"/>
        <v>0</v>
      </c>
      <c r="CL4" s="106">
        <v>43894</v>
      </c>
      <c r="CM4" s="49">
        <v>10</v>
      </c>
      <c r="CN4" s="107"/>
      <c r="CO4" s="100">
        <f t="shared" si="30"/>
        <v>0</v>
      </c>
      <c r="CP4" s="101">
        <f t="shared" si="31"/>
        <v>0</v>
      </c>
      <c r="CR4" s="72">
        <v>43894</v>
      </c>
      <c r="CS4" s="19">
        <v>10</v>
      </c>
      <c r="CT4" s="23"/>
      <c r="CU4" s="100">
        <f t="shared" si="32"/>
        <v>0</v>
      </c>
      <c r="CV4" s="101">
        <f t="shared" si="33"/>
        <v>0</v>
      </c>
      <c r="CW4" s="91"/>
      <c r="CX4" s="72">
        <v>43894</v>
      </c>
      <c r="CY4" s="91">
        <v>5</v>
      </c>
      <c r="CZ4" s="96"/>
      <c r="DA4" s="100">
        <f t="shared" ref="DA4:DA50" si="35">CY4-CS4</f>
        <v>-5</v>
      </c>
      <c r="DB4" s="101">
        <f t="shared" si="34"/>
        <v>-1</v>
      </c>
      <c r="DC4" s="91"/>
      <c r="DD4" s="72">
        <v>43894</v>
      </c>
      <c r="DE4" s="91">
        <v>5</v>
      </c>
      <c r="DF4" s="91"/>
      <c r="DG4" s="100">
        <f t="shared" ref="DG4:DG53" si="36">DE4-CY4</f>
        <v>0</v>
      </c>
      <c r="DH4" s="91"/>
      <c r="DJ4" s="96">
        <v>43895</v>
      </c>
      <c r="DK4" s="91">
        <v>3</v>
      </c>
      <c r="DM4" s="91">
        <v>14</v>
      </c>
      <c r="DN4" s="91"/>
      <c r="DP4" s="96">
        <v>43896</v>
      </c>
      <c r="DS4" s="91">
        <v>12</v>
      </c>
      <c r="DT4" s="91"/>
      <c r="DU4" s="91"/>
      <c r="DV4" s="96">
        <v>43894</v>
      </c>
      <c r="DW4" s="91">
        <v>5</v>
      </c>
      <c r="DX4" s="91">
        <v>8</v>
      </c>
      <c r="DY4" s="91"/>
    </row>
    <row r="5" spans="1:129" ht="16.2" thickBot="1">
      <c r="A5" s="48">
        <v>43895</v>
      </c>
      <c r="B5" s="49">
        <v>2</v>
      </c>
      <c r="C5" s="50">
        <v>4</v>
      </c>
      <c r="D5" s="65"/>
      <c r="F5" s="48">
        <v>43895</v>
      </c>
      <c r="G5" s="49">
        <v>2</v>
      </c>
      <c r="H5" s="50">
        <v>13</v>
      </c>
      <c r="I5" s="65"/>
      <c r="K5" s="48">
        <v>43895</v>
      </c>
      <c r="L5" s="85">
        <f t="shared" si="0"/>
        <v>0</v>
      </c>
      <c r="M5" s="95">
        <f t="shared" si="6"/>
        <v>0</v>
      </c>
      <c r="N5" s="82">
        <f t="shared" si="1"/>
        <v>9</v>
      </c>
      <c r="O5" s="85">
        <f t="shared" si="2"/>
        <v>0</v>
      </c>
      <c r="Q5" s="48">
        <v>43895</v>
      </c>
      <c r="R5" s="49">
        <v>2</v>
      </c>
      <c r="S5" s="50">
        <v>13</v>
      </c>
      <c r="T5" s="65"/>
      <c r="V5" s="48">
        <v>43895</v>
      </c>
      <c r="W5" s="85">
        <f t="shared" si="3"/>
        <v>0</v>
      </c>
      <c r="X5" s="95">
        <f t="shared" si="7"/>
        <v>0</v>
      </c>
      <c r="Y5" s="82">
        <f t="shared" si="4"/>
        <v>0</v>
      </c>
      <c r="Z5" s="85">
        <f t="shared" si="5"/>
        <v>0</v>
      </c>
      <c r="AB5" s="48">
        <v>43895</v>
      </c>
      <c r="AC5" s="49">
        <v>2</v>
      </c>
      <c r="AD5" s="50">
        <v>13</v>
      </c>
      <c r="AE5" s="65"/>
      <c r="AG5" s="48">
        <v>43895</v>
      </c>
      <c r="AH5" s="84">
        <f t="shared" si="8"/>
        <v>0</v>
      </c>
      <c r="AI5" s="95">
        <f t="shared" si="9"/>
        <v>0</v>
      </c>
      <c r="AJ5" s="84">
        <f t="shared" si="10"/>
        <v>0</v>
      </c>
      <c r="AK5" s="84">
        <f t="shared" si="11"/>
        <v>0</v>
      </c>
      <c r="AM5" s="48">
        <v>43895</v>
      </c>
      <c r="AN5" s="49">
        <v>2</v>
      </c>
      <c r="AO5" s="94">
        <v>18</v>
      </c>
      <c r="AP5" s="65"/>
      <c r="AR5" s="48">
        <v>43895</v>
      </c>
      <c r="AS5" s="84">
        <f t="shared" si="12"/>
        <v>0</v>
      </c>
      <c r="AT5" s="95">
        <f t="shared" si="13"/>
        <v>0</v>
      </c>
      <c r="AU5" s="84">
        <f t="shared" si="14"/>
        <v>5</v>
      </c>
      <c r="AV5" s="84">
        <f t="shared" si="15"/>
        <v>0</v>
      </c>
      <c r="AW5" s="91"/>
      <c r="AX5" s="48">
        <v>43895</v>
      </c>
      <c r="AY5" s="49">
        <v>2</v>
      </c>
      <c r="AZ5" s="50">
        <v>18</v>
      </c>
      <c r="BA5" s="23"/>
      <c r="BB5" s="91"/>
      <c r="BC5" s="48">
        <v>43895</v>
      </c>
      <c r="BD5" s="84">
        <f t="shared" si="16"/>
        <v>0</v>
      </c>
      <c r="BE5" s="95">
        <f t="shared" si="17"/>
        <v>0</v>
      </c>
      <c r="BF5" s="84">
        <f t="shared" si="18"/>
        <v>0</v>
      </c>
      <c r="BG5" s="84">
        <f t="shared" si="19"/>
        <v>0</v>
      </c>
      <c r="BI5" s="48">
        <v>43895</v>
      </c>
      <c r="BJ5" s="49">
        <v>2</v>
      </c>
      <c r="BK5" s="50">
        <v>18</v>
      </c>
      <c r="BL5" s="99"/>
      <c r="BN5" s="48">
        <v>43895</v>
      </c>
      <c r="BO5" s="100">
        <f t="shared" si="20"/>
        <v>0</v>
      </c>
      <c r="BP5" s="101">
        <f t="shared" si="21"/>
        <v>0</v>
      </c>
      <c r="BQ5" s="84">
        <f t="shared" si="22"/>
        <v>0</v>
      </c>
      <c r="BR5" s="84">
        <f t="shared" si="23"/>
        <v>0</v>
      </c>
      <c r="BT5" s="48">
        <v>43895</v>
      </c>
      <c r="BU5" s="49">
        <v>2</v>
      </c>
      <c r="BV5" s="100">
        <f t="shared" si="24"/>
        <v>0</v>
      </c>
      <c r="BW5" s="101">
        <f t="shared" si="25"/>
        <v>0</v>
      </c>
      <c r="BY5" s="48">
        <v>43895</v>
      </c>
      <c r="BZ5" s="49">
        <v>2</v>
      </c>
      <c r="CA5" s="98"/>
      <c r="CB5" s="100">
        <f t="shared" si="26"/>
        <v>0</v>
      </c>
      <c r="CC5" s="101">
        <f t="shared" si="27"/>
        <v>0</v>
      </c>
      <c r="CE5" s="91"/>
      <c r="CF5" s="48">
        <v>43895</v>
      </c>
      <c r="CG5" s="49">
        <v>2</v>
      </c>
      <c r="CH5" s="23"/>
      <c r="CI5" s="100">
        <f t="shared" si="28"/>
        <v>0</v>
      </c>
      <c r="CJ5" s="101">
        <f t="shared" si="29"/>
        <v>0</v>
      </c>
      <c r="CL5" s="106">
        <v>43895</v>
      </c>
      <c r="CM5" s="49">
        <v>2</v>
      </c>
      <c r="CN5" s="107"/>
      <c r="CO5" s="100">
        <f t="shared" si="30"/>
        <v>0</v>
      </c>
      <c r="CP5" s="101">
        <f t="shared" si="31"/>
        <v>0</v>
      </c>
      <c r="CR5" s="72">
        <v>43895</v>
      </c>
      <c r="CS5" s="19">
        <v>2</v>
      </c>
      <c r="CT5" s="23"/>
      <c r="CU5" s="100">
        <f t="shared" si="32"/>
        <v>0</v>
      </c>
      <c r="CV5" s="101">
        <f t="shared" si="33"/>
        <v>0</v>
      </c>
      <c r="CW5" s="91"/>
      <c r="CX5" s="72">
        <v>43895</v>
      </c>
      <c r="CY5" s="91">
        <v>3</v>
      </c>
      <c r="CZ5" s="96"/>
      <c r="DA5" s="100">
        <f t="shared" si="35"/>
        <v>1</v>
      </c>
      <c r="DB5" s="101">
        <f t="shared" si="34"/>
        <v>0.33333333333333331</v>
      </c>
      <c r="DC5" s="91"/>
      <c r="DD5" s="72">
        <v>43895</v>
      </c>
      <c r="DE5" s="91">
        <v>3</v>
      </c>
      <c r="DF5" s="91"/>
      <c r="DG5" s="100">
        <f t="shared" si="36"/>
        <v>0</v>
      </c>
      <c r="DH5" s="91"/>
      <c r="DJ5" s="96">
        <v>43896</v>
      </c>
      <c r="DK5" s="91">
        <v>7</v>
      </c>
      <c r="DM5" s="91">
        <v>11</v>
      </c>
      <c r="DN5" s="91"/>
      <c r="DP5" s="96">
        <v>43897</v>
      </c>
      <c r="DS5" s="91">
        <v>10</v>
      </c>
      <c r="DT5" s="91"/>
      <c r="DU5" s="91"/>
      <c r="DV5" s="96">
        <v>43895</v>
      </c>
      <c r="DW5" s="91">
        <v>3</v>
      </c>
      <c r="DX5" s="91">
        <v>13</v>
      </c>
      <c r="DY5" s="91"/>
    </row>
    <row r="6" spans="1:129" ht="16.2" thickBot="1">
      <c r="A6" s="48">
        <v>43896</v>
      </c>
      <c r="B6" s="49">
        <v>8</v>
      </c>
      <c r="C6" s="50">
        <v>5</v>
      </c>
      <c r="D6" s="65"/>
      <c r="F6" s="48">
        <v>43896</v>
      </c>
      <c r="G6" s="49">
        <v>8</v>
      </c>
      <c r="H6" s="50">
        <v>10</v>
      </c>
      <c r="I6" s="65"/>
      <c r="K6" s="48">
        <v>43896</v>
      </c>
      <c r="L6" s="85">
        <f t="shared" si="0"/>
        <v>0</v>
      </c>
      <c r="M6" s="95">
        <f t="shared" si="6"/>
        <v>0</v>
      </c>
      <c r="N6" s="82">
        <f t="shared" si="1"/>
        <v>5</v>
      </c>
      <c r="O6" s="85">
        <f t="shared" si="2"/>
        <v>0</v>
      </c>
      <c r="Q6" s="48">
        <v>43896</v>
      </c>
      <c r="R6" s="49">
        <v>8</v>
      </c>
      <c r="S6" s="50">
        <v>10</v>
      </c>
      <c r="T6" s="65"/>
      <c r="V6" s="48">
        <v>43896</v>
      </c>
      <c r="W6" s="85">
        <f t="shared" si="3"/>
        <v>0</v>
      </c>
      <c r="X6" s="95">
        <f t="shared" si="7"/>
        <v>0</v>
      </c>
      <c r="Y6" s="82">
        <f t="shared" si="4"/>
        <v>0</v>
      </c>
      <c r="Z6" s="85">
        <f t="shared" si="5"/>
        <v>0</v>
      </c>
      <c r="AB6" s="48">
        <v>43896</v>
      </c>
      <c r="AC6" s="49">
        <v>8</v>
      </c>
      <c r="AD6" s="50">
        <v>10</v>
      </c>
      <c r="AE6" s="65"/>
      <c r="AG6" s="48">
        <v>43896</v>
      </c>
      <c r="AH6" s="84">
        <f t="shared" si="8"/>
        <v>0</v>
      </c>
      <c r="AI6" s="95">
        <f t="shared" si="9"/>
        <v>0</v>
      </c>
      <c r="AJ6" s="84">
        <f t="shared" si="10"/>
        <v>0</v>
      </c>
      <c r="AK6" s="84">
        <f t="shared" si="11"/>
        <v>0</v>
      </c>
      <c r="AM6" s="48">
        <v>43896</v>
      </c>
      <c r="AN6" s="49">
        <v>8</v>
      </c>
      <c r="AO6" s="94">
        <v>17</v>
      </c>
      <c r="AP6" s="65"/>
      <c r="AR6" s="48">
        <v>43896</v>
      </c>
      <c r="AS6" s="84">
        <f t="shared" si="12"/>
        <v>0</v>
      </c>
      <c r="AT6" s="95">
        <f t="shared" si="13"/>
        <v>0</v>
      </c>
      <c r="AU6" s="84">
        <f t="shared" si="14"/>
        <v>7</v>
      </c>
      <c r="AV6" s="84">
        <f t="shared" si="15"/>
        <v>0</v>
      </c>
      <c r="AW6" s="91"/>
      <c r="AX6" s="48">
        <v>43896</v>
      </c>
      <c r="AY6" s="49">
        <v>8</v>
      </c>
      <c r="AZ6" s="50">
        <v>17</v>
      </c>
      <c r="BA6" s="23"/>
      <c r="BB6" s="91"/>
      <c r="BC6" s="48">
        <v>43896</v>
      </c>
      <c r="BD6" s="84">
        <f t="shared" si="16"/>
        <v>0</v>
      </c>
      <c r="BE6" s="95">
        <f t="shared" si="17"/>
        <v>0</v>
      </c>
      <c r="BF6" s="84">
        <f t="shared" si="18"/>
        <v>0</v>
      </c>
      <c r="BG6" s="84">
        <f t="shared" si="19"/>
        <v>0</v>
      </c>
      <c r="BI6" s="48">
        <v>43896</v>
      </c>
      <c r="BJ6" s="49">
        <v>8</v>
      </c>
      <c r="BK6" s="50">
        <v>17</v>
      </c>
      <c r="BL6" s="99"/>
      <c r="BN6" s="48">
        <v>43896</v>
      </c>
      <c r="BO6" s="100">
        <f t="shared" si="20"/>
        <v>0</v>
      </c>
      <c r="BP6" s="101">
        <f t="shared" si="21"/>
        <v>0</v>
      </c>
      <c r="BQ6" s="84">
        <f t="shared" si="22"/>
        <v>0</v>
      </c>
      <c r="BR6" s="84">
        <f t="shared" si="23"/>
        <v>0</v>
      </c>
      <c r="BT6" s="48">
        <v>43896</v>
      </c>
      <c r="BU6" s="49">
        <v>8</v>
      </c>
      <c r="BV6" s="100">
        <f t="shared" si="24"/>
        <v>0</v>
      </c>
      <c r="BW6" s="101">
        <f t="shared" si="25"/>
        <v>0</v>
      </c>
      <c r="BY6" s="48">
        <v>43896</v>
      </c>
      <c r="BZ6" s="49">
        <v>8</v>
      </c>
      <c r="CA6" s="98"/>
      <c r="CB6" s="100">
        <f t="shared" si="26"/>
        <v>0</v>
      </c>
      <c r="CC6" s="101">
        <f t="shared" si="27"/>
        <v>0</v>
      </c>
      <c r="CE6" s="91"/>
      <c r="CF6" s="48">
        <v>43896</v>
      </c>
      <c r="CG6" s="49">
        <v>8</v>
      </c>
      <c r="CH6" s="23"/>
      <c r="CI6" s="100">
        <f t="shared" si="28"/>
        <v>0</v>
      </c>
      <c r="CJ6" s="101">
        <f t="shared" si="29"/>
        <v>0</v>
      </c>
      <c r="CL6" s="106">
        <v>43896</v>
      </c>
      <c r="CM6" s="49">
        <v>8</v>
      </c>
      <c r="CN6" s="107"/>
      <c r="CO6" s="100">
        <f t="shared" si="30"/>
        <v>0</v>
      </c>
      <c r="CP6" s="101">
        <f t="shared" si="31"/>
        <v>0</v>
      </c>
      <c r="CR6" s="72">
        <v>43896</v>
      </c>
      <c r="CS6" s="19">
        <v>8</v>
      </c>
      <c r="CT6" s="23"/>
      <c r="CU6" s="100">
        <f t="shared" si="32"/>
        <v>0</v>
      </c>
      <c r="CV6" s="101">
        <f t="shared" si="33"/>
        <v>0</v>
      </c>
      <c r="CW6" s="91"/>
      <c r="CX6" s="72">
        <v>43896</v>
      </c>
      <c r="CY6" s="91">
        <v>7</v>
      </c>
      <c r="CZ6" s="96"/>
      <c r="DA6" s="100">
        <f t="shared" si="35"/>
        <v>-1</v>
      </c>
      <c r="DB6" s="101">
        <f t="shared" si="34"/>
        <v>-0.14285714285714285</v>
      </c>
      <c r="DC6" s="91"/>
      <c r="DD6" s="72">
        <v>43896</v>
      </c>
      <c r="DE6" s="91">
        <v>7</v>
      </c>
      <c r="DF6" s="91"/>
      <c r="DG6" s="100">
        <f t="shared" si="36"/>
        <v>0</v>
      </c>
      <c r="DH6" s="91"/>
      <c r="DJ6" s="96">
        <v>43897</v>
      </c>
      <c r="DK6" s="91">
        <v>7</v>
      </c>
      <c r="DM6" s="91">
        <v>10</v>
      </c>
      <c r="DN6" s="91"/>
      <c r="DP6" s="96">
        <v>43898</v>
      </c>
      <c r="DS6" s="91">
        <v>14</v>
      </c>
      <c r="DT6" s="91"/>
      <c r="DU6" s="91"/>
      <c r="DV6" s="96">
        <v>43896</v>
      </c>
      <c r="DW6" s="91">
        <v>7</v>
      </c>
      <c r="DX6" s="91">
        <v>13</v>
      </c>
      <c r="DY6" s="91"/>
    </row>
    <row r="7" spans="1:129" ht="16.2" thickBot="1">
      <c r="A7" s="48">
        <v>43897</v>
      </c>
      <c r="B7" s="49">
        <v>13</v>
      </c>
      <c r="C7" s="50">
        <v>9</v>
      </c>
      <c r="D7" s="65"/>
      <c r="F7" s="48">
        <v>43897</v>
      </c>
      <c r="G7" s="49">
        <v>13</v>
      </c>
      <c r="H7" s="50">
        <v>9</v>
      </c>
      <c r="I7" s="65"/>
      <c r="K7" s="48">
        <v>43897</v>
      </c>
      <c r="L7" s="85">
        <f t="shared" si="0"/>
        <v>0</v>
      </c>
      <c r="M7" s="95">
        <f t="shared" si="6"/>
        <v>0</v>
      </c>
      <c r="N7" s="82">
        <f t="shared" si="1"/>
        <v>0</v>
      </c>
      <c r="O7" s="85">
        <f t="shared" si="2"/>
        <v>0</v>
      </c>
      <c r="Q7" s="48">
        <v>43897</v>
      </c>
      <c r="R7" s="49">
        <v>13</v>
      </c>
      <c r="S7" s="50">
        <v>9</v>
      </c>
      <c r="T7" s="65"/>
      <c r="V7" s="48">
        <v>43897</v>
      </c>
      <c r="W7" s="85">
        <f t="shared" si="3"/>
        <v>0</v>
      </c>
      <c r="X7" s="95">
        <f t="shared" si="7"/>
        <v>0</v>
      </c>
      <c r="Y7" s="82">
        <f t="shared" si="4"/>
        <v>0</v>
      </c>
      <c r="Z7" s="85">
        <f t="shared" si="5"/>
        <v>0</v>
      </c>
      <c r="AB7" s="48">
        <v>43897</v>
      </c>
      <c r="AC7" s="49">
        <v>14</v>
      </c>
      <c r="AD7" s="50">
        <v>9</v>
      </c>
      <c r="AE7" s="65"/>
      <c r="AG7" s="48">
        <v>43897</v>
      </c>
      <c r="AH7" s="84">
        <f t="shared" si="8"/>
        <v>1</v>
      </c>
      <c r="AI7" s="95">
        <f t="shared" si="9"/>
        <v>7.1428571428571425E-2</v>
      </c>
      <c r="AJ7" s="84">
        <f t="shared" si="10"/>
        <v>0</v>
      </c>
      <c r="AK7" s="84">
        <f t="shared" si="11"/>
        <v>0</v>
      </c>
      <c r="AM7" s="48">
        <v>43897</v>
      </c>
      <c r="AN7" s="49">
        <v>14</v>
      </c>
      <c r="AO7" s="94">
        <v>9</v>
      </c>
      <c r="AP7" s="65"/>
      <c r="AR7" s="48">
        <v>43897</v>
      </c>
      <c r="AS7" s="84">
        <f t="shared" si="12"/>
        <v>0</v>
      </c>
      <c r="AT7" s="95">
        <f t="shared" si="13"/>
        <v>0</v>
      </c>
      <c r="AU7" s="84">
        <f t="shared" si="14"/>
        <v>0</v>
      </c>
      <c r="AV7" s="84">
        <f t="shared" si="15"/>
        <v>0</v>
      </c>
      <c r="AW7" s="91"/>
      <c r="AX7" s="48">
        <v>43897</v>
      </c>
      <c r="AY7" s="49">
        <v>14</v>
      </c>
      <c r="AZ7" s="50">
        <v>9</v>
      </c>
      <c r="BA7" s="23"/>
      <c r="BB7" s="91"/>
      <c r="BC7" s="48">
        <v>43897</v>
      </c>
      <c r="BD7" s="84">
        <f t="shared" si="16"/>
        <v>0</v>
      </c>
      <c r="BE7" s="95">
        <f t="shared" si="17"/>
        <v>0</v>
      </c>
      <c r="BF7" s="84">
        <f t="shared" si="18"/>
        <v>0</v>
      </c>
      <c r="BG7" s="84">
        <f t="shared" si="19"/>
        <v>0</v>
      </c>
      <c r="BI7" s="48">
        <v>43897</v>
      </c>
      <c r="BJ7" s="49">
        <v>14</v>
      </c>
      <c r="BK7" s="50">
        <v>9</v>
      </c>
      <c r="BL7" s="99"/>
      <c r="BN7" s="48">
        <v>43897</v>
      </c>
      <c r="BO7" s="100">
        <f t="shared" si="20"/>
        <v>0</v>
      </c>
      <c r="BP7" s="101">
        <f t="shared" si="21"/>
        <v>0</v>
      </c>
      <c r="BQ7" s="84">
        <f t="shared" si="22"/>
        <v>0</v>
      </c>
      <c r="BR7" s="84">
        <f t="shared" si="23"/>
        <v>0</v>
      </c>
      <c r="BT7" s="48">
        <v>43897</v>
      </c>
      <c r="BU7" s="49">
        <v>14</v>
      </c>
      <c r="BV7" s="100">
        <f t="shared" si="24"/>
        <v>0</v>
      </c>
      <c r="BW7" s="101">
        <f t="shared" si="25"/>
        <v>0</v>
      </c>
      <c r="BY7" s="48">
        <v>43897</v>
      </c>
      <c r="BZ7" s="49">
        <v>14</v>
      </c>
      <c r="CA7" s="98"/>
      <c r="CB7" s="100">
        <f t="shared" si="26"/>
        <v>0</v>
      </c>
      <c r="CC7" s="101">
        <f t="shared" si="27"/>
        <v>0</v>
      </c>
      <c r="CE7" s="91"/>
      <c r="CF7" s="48">
        <v>43897</v>
      </c>
      <c r="CG7" s="49">
        <v>14</v>
      </c>
      <c r="CH7" s="23"/>
      <c r="CI7" s="100">
        <f t="shared" si="28"/>
        <v>0</v>
      </c>
      <c r="CJ7" s="101">
        <f t="shared" si="29"/>
        <v>0</v>
      </c>
      <c r="CL7" s="106">
        <v>43897</v>
      </c>
      <c r="CM7" s="49">
        <v>14</v>
      </c>
      <c r="CN7" s="107"/>
      <c r="CO7" s="100">
        <f t="shared" si="30"/>
        <v>0</v>
      </c>
      <c r="CP7" s="101">
        <f t="shared" si="31"/>
        <v>0</v>
      </c>
      <c r="CR7" s="72">
        <v>43897</v>
      </c>
      <c r="CS7" s="19">
        <v>14</v>
      </c>
      <c r="CT7" s="23"/>
      <c r="CU7" s="100">
        <f t="shared" si="32"/>
        <v>0</v>
      </c>
      <c r="CV7" s="101">
        <f t="shared" si="33"/>
        <v>0</v>
      </c>
      <c r="CW7" s="91"/>
      <c r="CX7" s="72">
        <v>43897</v>
      </c>
      <c r="CY7" s="91">
        <v>7</v>
      </c>
      <c r="CZ7" s="96"/>
      <c r="DA7" s="100">
        <f>CY7-CS7</f>
        <v>-7</v>
      </c>
      <c r="DB7" s="101">
        <f t="shared" si="34"/>
        <v>-1</v>
      </c>
      <c r="DC7" s="91"/>
      <c r="DD7" s="72">
        <v>43897</v>
      </c>
      <c r="DE7" s="91">
        <v>7</v>
      </c>
      <c r="DF7" s="91"/>
      <c r="DG7" s="100">
        <f t="shared" si="36"/>
        <v>0</v>
      </c>
      <c r="DH7" s="91"/>
      <c r="DJ7" s="96">
        <v>43898</v>
      </c>
      <c r="DK7" s="91">
        <v>21</v>
      </c>
      <c r="DM7" s="91">
        <v>15</v>
      </c>
      <c r="DN7" s="91"/>
      <c r="DP7" s="96">
        <v>43899</v>
      </c>
      <c r="DS7" s="91">
        <v>36</v>
      </c>
      <c r="DT7" s="91"/>
      <c r="DU7" s="91"/>
      <c r="DV7" s="96">
        <v>43897</v>
      </c>
      <c r="DW7" s="91">
        <v>7</v>
      </c>
      <c r="DX7" s="91">
        <v>10</v>
      </c>
      <c r="DY7" s="91"/>
    </row>
    <row r="8" spans="1:129" ht="16.2" thickBot="1">
      <c r="A8" s="48">
        <v>43898</v>
      </c>
      <c r="B8" s="49">
        <v>20</v>
      </c>
      <c r="C8" s="50">
        <v>12</v>
      </c>
      <c r="D8" s="65"/>
      <c r="F8" s="48">
        <v>43898</v>
      </c>
      <c r="G8" s="49">
        <v>20</v>
      </c>
      <c r="H8" s="50">
        <v>14</v>
      </c>
      <c r="I8" s="65"/>
      <c r="K8" s="48">
        <v>43898</v>
      </c>
      <c r="L8" s="85">
        <f t="shared" si="0"/>
        <v>0</v>
      </c>
      <c r="M8" s="95">
        <f t="shared" si="6"/>
        <v>0</v>
      </c>
      <c r="N8" s="82">
        <f t="shared" si="1"/>
        <v>2</v>
      </c>
      <c r="O8" s="85">
        <f t="shared" si="2"/>
        <v>0</v>
      </c>
      <c r="Q8" s="48">
        <v>43898</v>
      </c>
      <c r="R8" s="49">
        <v>20</v>
      </c>
      <c r="S8" s="50">
        <v>14</v>
      </c>
      <c r="T8" s="65"/>
      <c r="V8" s="48">
        <v>43898</v>
      </c>
      <c r="W8" s="85">
        <f t="shared" si="3"/>
        <v>0</v>
      </c>
      <c r="X8" s="95">
        <f t="shared" si="7"/>
        <v>0</v>
      </c>
      <c r="Y8" s="82">
        <f t="shared" si="4"/>
        <v>0</v>
      </c>
      <c r="Z8" s="85">
        <f t="shared" si="5"/>
        <v>0</v>
      </c>
      <c r="AB8" s="48">
        <v>43898</v>
      </c>
      <c r="AC8" s="49">
        <v>20</v>
      </c>
      <c r="AD8" s="50">
        <v>14</v>
      </c>
      <c r="AE8" s="65"/>
      <c r="AG8" s="48">
        <v>43898</v>
      </c>
      <c r="AH8" s="84">
        <f t="shared" si="8"/>
        <v>0</v>
      </c>
      <c r="AI8" s="95">
        <f t="shared" si="9"/>
        <v>0</v>
      </c>
      <c r="AJ8" s="84">
        <f t="shared" si="10"/>
        <v>0</v>
      </c>
      <c r="AK8" s="84">
        <f t="shared" si="11"/>
        <v>0</v>
      </c>
      <c r="AM8" s="48">
        <v>43898</v>
      </c>
      <c r="AN8" s="49">
        <v>20</v>
      </c>
      <c r="AO8" s="94">
        <v>15</v>
      </c>
      <c r="AP8" s="65"/>
      <c r="AR8" s="48">
        <v>43898</v>
      </c>
      <c r="AS8" s="84">
        <f t="shared" si="12"/>
        <v>0</v>
      </c>
      <c r="AT8" s="95">
        <f t="shared" si="13"/>
        <v>0</v>
      </c>
      <c r="AU8" s="84">
        <f t="shared" si="14"/>
        <v>1</v>
      </c>
      <c r="AV8" s="84">
        <f t="shared" si="15"/>
        <v>0</v>
      </c>
      <c r="AW8" s="91"/>
      <c r="AX8" s="48">
        <v>43898</v>
      </c>
      <c r="AY8" s="49">
        <v>20</v>
      </c>
      <c r="AZ8" s="50">
        <v>15</v>
      </c>
      <c r="BA8" s="23"/>
      <c r="BB8" s="91"/>
      <c r="BC8" s="48">
        <v>43898</v>
      </c>
      <c r="BD8" s="84">
        <f t="shared" si="16"/>
        <v>0</v>
      </c>
      <c r="BE8" s="95">
        <f t="shared" si="17"/>
        <v>0</v>
      </c>
      <c r="BF8" s="84">
        <f t="shared" si="18"/>
        <v>0</v>
      </c>
      <c r="BG8" s="84">
        <f t="shared" si="19"/>
        <v>0</v>
      </c>
      <c r="BI8" s="48">
        <v>43898</v>
      </c>
      <c r="BJ8" s="49">
        <v>20</v>
      </c>
      <c r="BK8" s="50">
        <v>15</v>
      </c>
      <c r="BL8" s="99"/>
      <c r="BN8" s="48">
        <v>43898</v>
      </c>
      <c r="BO8" s="100">
        <f t="shared" si="20"/>
        <v>0</v>
      </c>
      <c r="BP8" s="101">
        <f t="shared" si="21"/>
        <v>0</v>
      </c>
      <c r="BQ8" s="84">
        <f t="shared" si="22"/>
        <v>0</v>
      </c>
      <c r="BR8" s="84">
        <f t="shared" si="23"/>
        <v>0</v>
      </c>
      <c r="BT8" s="48">
        <v>43898</v>
      </c>
      <c r="BU8" s="49">
        <v>20</v>
      </c>
      <c r="BV8" s="100">
        <f t="shared" si="24"/>
        <v>0</v>
      </c>
      <c r="BW8" s="101">
        <f t="shared" si="25"/>
        <v>0</v>
      </c>
      <c r="BY8" s="48">
        <v>43898</v>
      </c>
      <c r="BZ8" s="49">
        <v>20</v>
      </c>
      <c r="CA8" s="98"/>
      <c r="CB8" s="100">
        <f t="shared" si="26"/>
        <v>0</v>
      </c>
      <c r="CC8" s="101">
        <f t="shared" si="27"/>
        <v>0</v>
      </c>
      <c r="CE8" s="91"/>
      <c r="CF8" s="48">
        <v>43898</v>
      </c>
      <c r="CG8" s="49">
        <v>21</v>
      </c>
      <c r="CH8" s="23"/>
      <c r="CI8" s="100">
        <f t="shared" si="28"/>
        <v>1</v>
      </c>
      <c r="CJ8" s="101">
        <f t="shared" si="29"/>
        <v>4.7619047619047616E-2</v>
      </c>
      <c r="CL8" s="106">
        <v>43898</v>
      </c>
      <c r="CM8" s="49">
        <v>21</v>
      </c>
      <c r="CN8" s="107"/>
      <c r="CO8" s="100">
        <f t="shared" si="30"/>
        <v>0</v>
      </c>
      <c r="CP8" s="101">
        <f t="shared" si="31"/>
        <v>0</v>
      </c>
      <c r="CR8" s="72">
        <v>43898</v>
      </c>
      <c r="CS8" s="19">
        <v>21</v>
      </c>
      <c r="CT8" s="23"/>
      <c r="CU8" s="100">
        <f t="shared" si="32"/>
        <v>0</v>
      </c>
      <c r="CV8" s="101">
        <f t="shared" si="33"/>
        <v>0</v>
      </c>
      <c r="CW8" s="91"/>
      <c r="CX8" s="72">
        <v>43898</v>
      </c>
      <c r="CY8" s="91">
        <v>21</v>
      </c>
      <c r="CZ8" s="96"/>
      <c r="DA8" s="100">
        <f t="shared" si="35"/>
        <v>0</v>
      </c>
      <c r="DB8" s="101">
        <f t="shared" si="34"/>
        <v>0</v>
      </c>
      <c r="DC8" s="91"/>
      <c r="DD8" s="72">
        <v>43898</v>
      </c>
      <c r="DE8" s="91">
        <v>21</v>
      </c>
      <c r="DF8" s="91"/>
      <c r="DG8" s="100">
        <f t="shared" si="36"/>
        <v>0</v>
      </c>
      <c r="DH8" s="91"/>
      <c r="DJ8" s="96">
        <v>43899</v>
      </c>
      <c r="DK8" s="91">
        <v>57</v>
      </c>
      <c r="DM8" s="91">
        <v>36</v>
      </c>
      <c r="DN8" s="91"/>
      <c r="DP8" s="96">
        <v>43900</v>
      </c>
      <c r="DS8" s="91">
        <v>46</v>
      </c>
      <c r="DT8" s="91"/>
      <c r="DU8" s="91"/>
      <c r="DV8" s="96">
        <v>43898</v>
      </c>
      <c r="DW8" s="91">
        <v>21</v>
      </c>
      <c r="DX8" s="91">
        <v>14</v>
      </c>
      <c r="DY8" s="91"/>
    </row>
    <row r="9" spans="1:129" ht="16.2" thickBot="1">
      <c r="A9" s="48">
        <v>43899</v>
      </c>
      <c r="B9" s="49">
        <v>53</v>
      </c>
      <c r="C9" s="50">
        <v>24</v>
      </c>
      <c r="D9" s="65"/>
      <c r="F9" s="48">
        <v>43899</v>
      </c>
      <c r="G9" s="49">
        <v>53</v>
      </c>
      <c r="H9" s="50">
        <v>29</v>
      </c>
      <c r="I9" s="65"/>
      <c r="K9" s="48">
        <v>43899</v>
      </c>
      <c r="L9" s="85">
        <f t="shared" si="0"/>
        <v>0</v>
      </c>
      <c r="M9" s="95">
        <f t="shared" si="6"/>
        <v>0</v>
      </c>
      <c r="N9" s="82">
        <f t="shared" si="1"/>
        <v>5</v>
      </c>
      <c r="O9" s="85">
        <f t="shared" si="2"/>
        <v>0</v>
      </c>
      <c r="Q9" s="48">
        <v>43899</v>
      </c>
      <c r="R9" s="49">
        <v>53</v>
      </c>
      <c r="S9" s="50">
        <v>29</v>
      </c>
      <c r="T9" s="65"/>
      <c r="V9" s="48">
        <v>43899</v>
      </c>
      <c r="W9" s="85">
        <f t="shared" si="3"/>
        <v>0</v>
      </c>
      <c r="X9" s="95">
        <f t="shared" si="7"/>
        <v>0</v>
      </c>
      <c r="Y9" s="82">
        <f t="shared" si="4"/>
        <v>0</v>
      </c>
      <c r="Z9" s="85">
        <f t="shared" si="5"/>
        <v>0</v>
      </c>
      <c r="AB9" s="48">
        <v>43899</v>
      </c>
      <c r="AC9" s="49">
        <v>53</v>
      </c>
      <c r="AD9" s="50">
        <v>30</v>
      </c>
      <c r="AE9" s="65"/>
      <c r="AG9" s="48">
        <v>43899</v>
      </c>
      <c r="AH9" s="84">
        <f t="shared" si="8"/>
        <v>0</v>
      </c>
      <c r="AI9" s="95">
        <f t="shared" si="9"/>
        <v>0</v>
      </c>
      <c r="AJ9" s="84">
        <f t="shared" si="10"/>
        <v>1</v>
      </c>
      <c r="AK9" s="84">
        <f t="shared" si="11"/>
        <v>0</v>
      </c>
      <c r="AM9" s="48">
        <v>43899</v>
      </c>
      <c r="AN9" s="49">
        <v>53</v>
      </c>
      <c r="AO9" s="94">
        <v>35</v>
      </c>
      <c r="AP9" s="65"/>
      <c r="AR9" s="48">
        <v>43899</v>
      </c>
      <c r="AS9" s="84">
        <f t="shared" si="12"/>
        <v>0</v>
      </c>
      <c r="AT9" s="95">
        <f t="shared" si="13"/>
        <v>0</v>
      </c>
      <c r="AU9" s="84">
        <f t="shared" si="14"/>
        <v>5</v>
      </c>
      <c r="AV9" s="84">
        <f t="shared" si="15"/>
        <v>0</v>
      </c>
      <c r="AW9" s="91"/>
      <c r="AX9" s="48">
        <v>43899</v>
      </c>
      <c r="AY9" s="49">
        <v>53</v>
      </c>
      <c r="AZ9" s="50">
        <v>35</v>
      </c>
      <c r="BA9" s="23"/>
      <c r="BB9" s="91"/>
      <c r="BC9" s="48">
        <v>43899</v>
      </c>
      <c r="BD9" s="84">
        <f t="shared" si="16"/>
        <v>0</v>
      </c>
      <c r="BE9" s="95">
        <f t="shared" si="17"/>
        <v>0</v>
      </c>
      <c r="BF9" s="84">
        <f t="shared" si="18"/>
        <v>0</v>
      </c>
      <c r="BG9" s="84">
        <f t="shared" si="19"/>
        <v>0</v>
      </c>
      <c r="BI9" s="48">
        <v>43899</v>
      </c>
      <c r="BJ9" s="49">
        <v>53</v>
      </c>
      <c r="BK9" s="50">
        <v>35</v>
      </c>
      <c r="BL9" s="99"/>
      <c r="BN9" s="48">
        <v>43899</v>
      </c>
      <c r="BO9" s="100">
        <f t="shared" si="20"/>
        <v>0</v>
      </c>
      <c r="BP9" s="101">
        <f t="shared" si="21"/>
        <v>0</v>
      </c>
      <c r="BQ9" s="84">
        <f t="shared" si="22"/>
        <v>0</v>
      </c>
      <c r="BR9" s="84">
        <f t="shared" si="23"/>
        <v>0</v>
      </c>
      <c r="BT9" s="48">
        <v>43899</v>
      </c>
      <c r="BU9" s="49">
        <v>53</v>
      </c>
      <c r="BV9" s="100">
        <f t="shared" si="24"/>
        <v>0</v>
      </c>
      <c r="BW9" s="101">
        <f t="shared" si="25"/>
        <v>0</v>
      </c>
      <c r="BY9" s="48">
        <v>43899</v>
      </c>
      <c r="BZ9" s="49">
        <v>54</v>
      </c>
      <c r="CA9" s="98"/>
      <c r="CB9" s="100">
        <f t="shared" si="26"/>
        <v>1</v>
      </c>
      <c r="CC9" s="101">
        <f t="shared" si="27"/>
        <v>1.8518518518518517E-2</v>
      </c>
      <c r="CE9" s="91"/>
      <c r="CF9" s="48">
        <v>43899</v>
      </c>
      <c r="CG9" s="49">
        <v>54</v>
      </c>
      <c r="CH9" s="23"/>
      <c r="CI9" s="100">
        <f t="shared" si="28"/>
        <v>0</v>
      </c>
      <c r="CJ9" s="101">
        <f t="shared" si="29"/>
        <v>0</v>
      </c>
      <c r="CL9" s="106">
        <v>43899</v>
      </c>
      <c r="CM9" s="49">
        <v>54</v>
      </c>
      <c r="CN9" s="107"/>
      <c r="CO9" s="100">
        <f t="shared" si="30"/>
        <v>0</v>
      </c>
      <c r="CP9" s="101">
        <f t="shared" si="31"/>
        <v>0</v>
      </c>
      <c r="CR9" s="72">
        <v>43899</v>
      </c>
      <c r="CS9" s="19">
        <v>54</v>
      </c>
      <c r="CT9" s="23"/>
      <c r="CU9" s="100">
        <f t="shared" si="32"/>
        <v>0</v>
      </c>
      <c r="CV9" s="101">
        <f t="shared" si="33"/>
        <v>0</v>
      </c>
      <c r="CW9" s="91"/>
      <c r="CX9" s="72">
        <v>43899</v>
      </c>
      <c r="CY9" s="91">
        <v>57</v>
      </c>
      <c r="CZ9" s="96"/>
      <c r="DA9" s="100">
        <f t="shared" si="35"/>
        <v>3</v>
      </c>
      <c r="DB9" s="101">
        <f t="shared" si="34"/>
        <v>5.2631578947368418E-2</v>
      </c>
      <c r="DC9" s="91"/>
      <c r="DD9" s="72">
        <v>43899</v>
      </c>
      <c r="DE9" s="91">
        <v>57</v>
      </c>
      <c r="DF9" s="91"/>
      <c r="DG9" s="100">
        <f t="shared" si="36"/>
        <v>0</v>
      </c>
      <c r="DH9" s="91"/>
      <c r="DJ9" s="96">
        <v>43900</v>
      </c>
      <c r="DK9" s="91">
        <v>70</v>
      </c>
      <c r="DM9" s="91">
        <v>46</v>
      </c>
      <c r="DN9" s="91"/>
      <c r="DP9" s="96">
        <v>43901</v>
      </c>
      <c r="DS9" s="91">
        <v>70</v>
      </c>
      <c r="DT9" s="91">
        <v>1</v>
      </c>
      <c r="DU9" s="91"/>
      <c r="DV9" s="96">
        <v>43899</v>
      </c>
      <c r="DW9" s="91">
        <v>57</v>
      </c>
      <c r="DX9" s="91">
        <v>36</v>
      </c>
      <c r="DY9" s="91"/>
    </row>
    <row r="10" spans="1:129" ht="16.2" thickBot="1">
      <c r="A10" s="48">
        <v>43900</v>
      </c>
      <c r="B10" s="49">
        <v>71</v>
      </c>
      <c r="C10" s="50">
        <v>38</v>
      </c>
      <c r="D10" s="65"/>
      <c r="F10" s="48">
        <v>43900</v>
      </c>
      <c r="G10" s="49">
        <v>73</v>
      </c>
      <c r="H10" s="50">
        <v>43</v>
      </c>
      <c r="I10" s="65"/>
      <c r="K10" s="48">
        <v>43900</v>
      </c>
      <c r="L10" s="85">
        <f t="shared" si="0"/>
        <v>2</v>
      </c>
      <c r="M10" s="95">
        <f t="shared" si="6"/>
        <v>2.7397260273972601E-2</v>
      </c>
      <c r="N10" s="82">
        <f t="shared" si="1"/>
        <v>5</v>
      </c>
      <c r="O10" s="85">
        <f t="shared" si="2"/>
        <v>0</v>
      </c>
      <c r="Q10" s="48">
        <v>43900</v>
      </c>
      <c r="R10" s="49">
        <v>73</v>
      </c>
      <c r="S10" s="50">
        <v>43</v>
      </c>
      <c r="T10" s="65"/>
      <c r="V10" s="48">
        <v>43900</v>
      </c>
      <c r="W10" s="85">
        <f t="shared" si="3"/>
        <v>0</v>
      </c>
      <c r="X10" s="95">
        <f t="shared" si="7"/>
        <v>0</v>
      </c>
      <c r="Y10" s="82">
        <f t="shared" si="4"/>
        <v>0</v>
      </c>
      <c r="Z10" s="85">
        <f t="shared" si="5"/>
        <v>0</v>
      </c>
      <c r="AB10" s="48">
        <v>43900</v>
      </c>
      <c r="AC10" s="49">
        <v>75</v>
      </c>
      <c r="AD10" s="50">
        <v>43</v>
      </c>
      <c r="AE10" s="65"/>
      <c r="AG10" s="48">
        <v>43900</v>
      </c>
      <c r="AH10" s="84">
        <f t="shared" si="8"/>
        <v>2</v>
      </c>
      <c r="AI10" s="95">
        <f t="shared" si="9"/>
        <v>2.6666666666666668E-2</v>
      </c>
      <c r="AJ10" s="84">
        <f t="shared" si="10"/>
        <v>0</v>
      </c>
      <c r="AK10" s="84">
        <f t="shared" si="11"/>
        <v>0</v>
      </c>
      <c r="AM10" s="48">
        <v>43900</v>
      </c>
      <c r="AN10" s="49">
        <v>75</v>
      </c>
      <c r="AO10" s="94">
        <v>49</v>
      </c>
      <c r="AP10" s="65"/>
      <c r="AR10" s="48">
        <v>43900</v>
      </c>
      <c r="AS10" s="84">
        <f t="shared" si="12"/>
        <v>0</v>
      </c>
      <c r="AT10" s="95">
        <f t="shared" si="13"/>
        <v>0</v>
      </c>
      <c r="AU10" s="84">
        <f t="shared" si="14"/>
        <v>6</v>
      </c>
      <c r="AV10" s="84">
        <f t="shared" si="15"/>
        <v>0</v>
      </c>
      <c r="AW10" s="91"/>
      <c r="AX10" s="48">
        <v>43900</v>
      </c>
      <c r="AY10" s="49">
        <v>75</v>
      </c>
      <c r="AZ10" s="50">
        <v>49</v>
      </c>
      <c r="BA10" s="23"/>
      <c r="BB10" s="91"/>
      <c r="BC10" s="48">
        <v>43900</v>
      </c>
      <c r="BD10" s="84">
        <f t="shared" si="16"/>
        <v>0</v>
      </c>
      <c r="BE10" s="95">
        <f t="shared" si="17"/>
        <v>0</v>
      </c>
      <c r="BF10" s="84">
        <f t="shared" si="18"/>
        <v>0</v>
      </c>
      <c r="BG10" s="84">
        <f t="shared" si="19"/>
        <v>0</v>
      </c>
      <c r="BI10" s="48">
        <v>43900</v>
      </c>
      <c r="BJ10" s="49">
        <v>75</v>
      </c>
      <c r="BK10" s="50">
        <v>49</v>
      </c>
      <c r="BL10" s="99"/>
      <c r="BN10" s="48">
        <v>43900</v>
      </c>
      <c r="BO10" s="100">
        <f t="shared" si="20"/>
        <v>0</v>
      </c>
      <c r="BP10" s="101">
        <f t="shared" si="21"/>
        <v>0</v>
      </c>
      <c r="BQ10" s="84">
        <f t="shared" si="22"/>
        <v>0</v>
      </c>
      <c r="BR10" s="84">
        <f t="shared" si="23"/>
        <v>0</v>
      </c>
      <c r="BT10" s="48">
        <v>43900</v>
      </c>
      <c r="BU10" s="49">
        <v>75</v>
      </c>
      <c r="BV10" s="100">
        <f t="shared" si="24"/>
        <v>0</v>
      </c>
      <c r="BW10" s="101">
        <f t="shared" si="25"/>
        <v>0</v>
      </c>
      <c r="BY10" s="48">
        <v>43900</v>
      </c>
      <c r="BZ10" s="49">
        <v>75</v>
      </c>
      <c r="CA10" s="98"/>
      <c r="CB10" s="100">
        <f t="shared" si="26"/>
        <v>0</v>
      </c>
      <c r="CC10" s="101">
        <f t="shared" si="27"/>
        <v>0</v>
      </c>
      <c r="CE10" s="91"/>
      <c r="CF10" s="48">
        <v>43900</v>
      </c>
      <c r="CG10" s="49">
        <v>75</v>
      </c>
      <c r="CH10" s="23"/>
      <c r="CI10" s="100">
        <f t="shared" si="28"/>
        <v>0</v>
      </c>
      <c r="CJ10" s="101">
        <f>CI10/CG10</f>
        <v>0</v>
      </c>
      <c r="CL10" s="106">
        <v>43900</v>
      </c>
      <c r="CM10" s="49">
        <v>75</v>
      </c>
      <c r="CN10" s="107"/>
      <c r="CO10" s="100">
        <f t="shared" si="30"/>
        <v>0</v>
      </c>
      <c r="CP10" s="101">
        <f t="shared" si="31"/>
        <v>0</v>
      </c>
      <c r="CR10" s="72">
        <v>43900</v>
      </c>
      <c r="CS10" s="19">
        <v>75</v>
      </c>
      <c r="CT10" s="23"/>
      <c r="CU10" s="100">
        <f t="shared" si="32"/>
        <v>0</v>
      </c>
      <c r="CV10" s="101">
        <f t="shared" si="33"/>
        <v>0</v>
      </c>
      <c r="CW10" s="91"/>
      <c r="CX10" s="72">
        <v>43900</v>
      </c>
      <c r="CY10" s="91">
        <v>70</v>
      </c>
      <c r="CZ10" s="96"/>
      <c r="DA10" s="100">
        <f t="shared" si="35"/>
        <v>-5</v>
      </c>
      <c r="DB10" s="101">
        <f t="shared" si="34"/>
        <v>-7.1428571428571425E-2</v>
      </c>
      <c r="DC10" s="91"/>
      <c r="DD10" s="72">
        <v>43900</v>
      </c>
      <c r="DE10" s="91">
        <v>70</v>
      </c>
      <c r="DF10" s="91"/>
      <c r="DG10" s="100">
        <f t="shared" si="36"/>
        <v>0</v>
      </c>
      <c r="DH10" s="91"/>
      <c r="DJ10" s="96">
        <v>43901</v>
      </c>
      <c r="DK10" s="91">
        <v>153</v>
      </c>
      <c r="DM10" s="91">
        <v>70</v>
      </c>
      <c r="DN10" s="91">
        <v>2</v>
      </c>
      <c r="DP10" s="96">
        <v>43902</v>
      </c>
      <c r="DS10" s="91">
        <v>73</v>
      </c>
      <c r="DT10" s="91">
        <v>1</v>
      </c>
      <c r="DU10" s="91"/>
      <c r="DV10" s="96">
        <v>43900</v>
      </c>
      <c r="DW10" s="91">
        <v>70</v>
      </c>
      <c r="DX10" s="91">
        <v>46</v>
      </c>
      <c r="DY10" s="91"/>
    </row>
    <row r="11" spans="1:129" ht="16.2" thickBot="1">
      <c r="A11" s="48">
        <v>43901</v>
      </c>
      <c r="B11" s="49">
        <v>156</v>
      </c>
      <c r="C11" s="50">
        <v>57</v>
      </c>
      <c r="D11" s="65">
        <v>1</v>
      </c>
      <c r="F11" s="48">
        <v>43901</v>
      </c>
      <c r="G11" s="49">
        <v>156</v>
      </c>
      <c r="H11" s="50">
        <v>66</v>
      </c>
      <c r="I11" s="65">
        <v>1</v>
      </c>
      <c r="K11" s="48">
        <v>43901</v>
      </c>
      <c r="L11" s="85">
        <f t="shared" si="0"/>
        <v>0</v>
      </c>
      <c r="M11" s="95">
        <f t="shared" si="6"/>
        <v>0</v>
      </c>
      <c r="N11" s="82">
        <f t="shared" si="1"/>
        <v>9</v>
      </c>
      <c r="O11" s="85">
        <f t="shared" si="2"/>
        <v>0</v>
      </c>
      <c r="Q11" s="48">
        <v>43901</v>
      </c>
      <c r="R11" s="49">
        <v>156</v>
      </c>
      <c r="S11" s="50">
        <v>66</v>
      </c>
      <c r="T11" s="65">
        <v>1</v>
      </c>
      <c r="V11" s="48">
        <v>43901</v>
      </c>
      <c r="W11" s="85">
        <f t="shared" si="3"/>
        <v>0</v>
      </c>
      <c r="X11" s="95">
        <f t="shared" si="7"/>
        <v>0</v>
      </c>
      <c r="Y11" s="82">
        <f t="shared" si="4"/>
        <v>0</v>
      </c>
      <c r="Z11" s="85">
        <f t="shared" si="5"/>
        <v>0</v>
      </c>
      <c r="AB11" s="48">
        <v>43901</v>
      </c>
      <c r="AC11" s="49">
        <v>156</v>
      </c>
      <c r="AD11" s="50">
        <v>65</v>
      </c>
      <c r="AE11" s="65">
        <v>1</v>
      </c>
      <c r="AG11" s="48">
        <v>43901</v>
      </c>
      <c r="AH11" s="84">
        <f t="shared" si="8"/>
        <v>0</v>
      </c>
      <c r="AI11" s="95">
        <f t="shared" si="9"/>
        <v>0</v>
      </c>
      <c r="AJ11" s="84">
        <f t="shared" si="10"/>
        <v>-1</v>
      </c>
      <c r="AK11" s="84">
        <f t="shared" si="11"/>
        <v>0</v>
      </c>
      <c r="AM11" s="48">
        <v>43901</v>
      </c>
      <c r="AN11" s="49">
        <v>156</v>
      </c>
      <c r="AO11" s="94">
        <v>73</v>
      </c>
      <c r="AP11" s="65">
        <v>1</v>
      </c>
      <c r="AR11" s="48">
        <v>43901</v>
      </c>
      <c r="AS11" s="84">
        <f t="shared" si="12"/>
        <v>0</v>
      </c>
      <c r="AT11" s="95">
        <f t="shared" si="13"/>
        <v>0</v>
      </c>
      <c r="AU11" s="84">
        <f t="shared" si="14"/>
        <v>8</v>
      </c>
      <c r="AV11" s="84">
        <f t="shared" si="15"/>
        <v>0</v>
      </c>
      <c r="AW11" s="91"/>
      <c r="AX11" s="48">
        <v>43901</v>
      </c>
      <c r="AY11" s="49">
        <v>156</v>
      </c>
      <c r="AZ11" s="50">
        <v>73</v>
      </c>
      <c r="BA11" s="65">
        <v>1</v>
      </c>
      <c r="BC11" s="48">
        <v>43901</v>
      </c>
      <c r="BD11" s="84">
        <f t="shared" si="16"/>
        <v>0</v>
      </c>
      <c r="BE11" s="95">
        <f t="shared" si="17"/>
        <v>0</v>
      </c>
      <c r="BF11" s="84">
        <f t="shared" si="18"/>
        <v>0</v>
      </c>
      <c r="BG11" s="84">
        <f t="shared" si="19"/>
        <v>0</v>
      </c>
      <c r="BI11" s="48">
        <v>43901</v>
      </c>
      <c r="BJ11" s="49">
        <v>156</v>
      </c>
      <c r="BK11" s="50">
        <v>73</v>
      </c>
      <c r="BL11" s="64">
        <v>1</v>
      </c>
      <c r="BN11" s="48">
        <v>43901</v>
      </c>
      <c r="BO11" s="100">
        <f t="shared" si="20"/>
        <v>0</v>
      </c>
      <c r="BP11" s="101">
        <f t="shared" si="21"/>
        <v>0</v>
      </c>
      <c r="BQ11" s="84">
        <f t="shared" si="22"/>
        <v>0</v>
      </c>
      <c r="BR11" s="84">
        <f t="shared" si="23"/>
        <v>0</v>
      </c>
      <c r="BT11" s="48">
        <v>43901</v>
      </c>
      <c r="BU11" s="49">
        <v>157</v>
      </c>
      <c r="BV11" s="100">
        <f t="shared" si="24"/>
        <v>1</v>
      </c>
      <c r="BW11" s="101">
        <f t="shared" si="25"/>
        <v>6.369426751592357E-3</v>
      </c>
      <c r="BY11" s="48">
        <v>43901</v>
      </c>
      <c r="BZ11" s="49">
        <v>157</v>
      </c>
      <c r="CA11" s="65">
        <v>1</v>
      </c>
      <c r="CB11" s="100">
        <f t="shared" si="26"/>
        <v>0</v>
      </c>
      <c r="CC11" s="101">
        <f t="shared" si="27"/>
        <v>0</v>
      </c>
      <c r="CE11" s="91"/>
      <c r="CF11" s="48">
        <v>43901</v>
      </c>
      <c r="CG11" s="49">
        <v>157</v>
      </c>
      <c r="CH11" s="65">
        <v>1</v>
      </c>
      <c r="CI11" s="100">
        <f t="shared" si="28"/>
        <v>0</v>
      </c>
      <c r="CJ11" s="101">
        <f t="shared" si="29"/>
        <v>0</v>
      </c>
      <c r="CL11" s="106">
        <v>43901</v>
      </c>
      <c r="CM11" s="49">
        <v>157</v>
      </c>
      <c r="CN11" s="64">
        <v>1</v>
      </c>
      <c r="CO11" s="100">
        <f t="shared" si="30"/>
        <v>0</v>
      </c>
      <c r="CP11" s="101">
        <f t="shared" si="31"/>
        <v>0</v>
      </c>
      <c r="CR11" s="72">
        <v>43901</v>
      </c>
      <c r="CS11" s="19">
        <v>157</v>
      </c>
      <c r="CT11" s="65">
        <v>1</v>
      </c>
      <c r="CU11" s="100">
        <f t="shared" si="32"/>
        <v>0</v>
      </c>
      <c r="CV11" s="101">
        <f t="shared" si="33"/>
        <v>0</v>
      </c>
      <c r="CW11" s="91"/>
      <c r="CX11" s="72">
        <v>43901</v>
      </c>
      <c r="CY11" s="91">
        <v>153</v>
      </c>
      <c r="CZ11" s="91">
        <v>1</v>
      </c>
      <c r="DA11" s="100">
        <f t="shared" si="35"/>
        <v>-4</v>
      </c>
      <c r="DB11" s="101">
        <f t="shared" si="34"/>
        <v>-2.6143790849673203E-2</v>
      </c>
      <c r="DC11" s="91"/>
      <c r="DD11" s="72">
        <v>43901</v>
      </c>
      <c r="DE11" s="91">
        <v>153</v>
      </c>
      <c r="DF11" s="91">
        <v>1</v>
      </c>
      <c r="DG11" s="100">
        <f t="shared" si="36"/>
        <v>0</v>
      </c>
      <c r="DH11" s="91"/>
      <c r="DJ11" s="96">
        <v>43902</v>
      </c>
      <c r="DK11" s="91">
        <v>355</v>
      </c>
      <c r="DM11" s="91">
        <v>75</v>
      </c>
      <c r="DN11" s="91">
        <v>1</v>
      </c>
      <c r="DP11" s="96">
        <v>43903</v>
      </c>
      <c r="DS11" s="91">
        <v>135</v>
      </c>
      <c r="DT11" s="91"/>
      <c r="DU11" s="91"/>
      <c r="DV11" s="96">
        <v>43901</v>
      </c>
      <c r="DW11" s="91">
        <v>153</v>
      </c>
      <c r="DX11" s="91">
        <v>70</v>
      </c>
      <c r="DY11" s="91">
        <v>1</v>
      </c>
    </row>
    <row r="12" spans="1:129" ht="16.2" thickBot="1">
      <c r="A12" s="48">
        <v>43902</v>
      </c>
      <c r="B12" s="49">
        <v>357</v>
      </c>
      <c r="C12" s="50">
        <v>62</v>
      </c>
      <c r="D12" s="65"/>
      <c r="F12" s="48">
        <v>43902</v>
      </c>
      <c r="G12" s="49">
        <v>358</v>
      </c>
      <c r="H12" s="50">
        <v>69</v>
      </c>
      <c r="I12" s="65">
        <v>1</v>
      </c>
      <c r="K12" s="48">
        <v>43902</v>
      </c>
      <c r="L12" s="85">
        <f t="shared" si="0"/>
        <v>1</v>
      </c>
      <c r="M12" s="95">
        <f t="shared" si="6"/>
        <v>2.7932960893854749E-3</v>
      </c>
      <c r="N12" s="82">
        <f t="shared" si="1"/>
        <v>7</v>
      </c>
      <c r="O12" s="85">
        <f t="shared" si="2"/>
        <v>1</v>
      </c>
      <c r="Q12" s="48">
        <v>43902</v>
      </c>
      <c r="R12" s="49">
        <v>358</v>
      </c>
      <c r="S12" s="50">
        <v>69</v>
      </c>
      <c r="T12" s="65">
        <v>1</v>
      </c>
      <c r="V12" s="48">
        <v>43902</v>
      </c>
      <c r="W12" s="85">
        <f t="shared" si="3"/>
        <v>0</v>
      </c>
      <c r="X12" s="95">
        <f t="shared" si="7"/>
        <v>0</v>
      </c>
      <c r="Y12" s="82">
        <f t="shared" si="4"/>
        <v>0</v>
      </c>
      <c r="Z12" s="85">
        <f t="shared" si="5"/>
        <v>0</v>
      </c>
      <c r="AB12" s="48">
        <v>43902</v>
      </c>
      <c r="AC12" s="49">
        <v>358</v>
      </c>
      <c r="AD12" s="50">
        <v>71</v>
      </c>
      <c r="AE12" s="65">
        <v>1</v>
      </c>
      <c r="AG12" s="48">
        <v>43902</v>
      </c>
      <c r="AH12" s="84">
        <f t="shared" si="8"/>
        <v>0</v>
      </c>
      <c r="AI12" s="95">
        <f t="shared" si="9"/>
        <v>0</v>
      </c>
      <c r="AJ12" s="84">
        <f t="shared" si="10"/>
        <v>2</v>
      </c>
      <c r="AK12" s="84">
        <f t="shared" si="11"/>
        <v>0</v>
      </c>
      <c r="AM12" s="48">
        <v>43902</v>
      </c>
      <c r="AN12" s="49">
        <v>358</v>
      </c>
      <c r="AO12" s="94">
        <v>75</v>
      </c>
      <c r="AP12" s="65">
        <v>1</v>
      </c>
      <c r="AR12" s="48">
        <v>43902</v>
      </c>
      <c r="AS12" s="84">
        <f t="shared" si="12"/>
        <v>0</v>
      </c>
      <c r="AT12" s="95">
        <f t="shared" si="13"/>
        <v>0</v>
      </c>
      <c r="AU12" s="84">
        <f t="shared" si="14"/>
        <v>4</v>
      </c>
      <c r="AV12" s="84">
        <f t="shared" si="15"/>
        <v>0</v>
      </c>
      <c r="AW12" s="91"/>
      <c r="AX12" s="48">
        <v>43902</v>
      </c>
      <c r="AY12" s="49">
        <v>358</v>
      </c>
      <c r="AZ12" s="50">
        <v>75</v>
      </c>
      <c r="BA12" s="65">
        <v>1</v>
      </c>
      <c r="BC12" s="48">
        <v>43902</v>
      </c>
      <c r="BD12" s="84">
        <f t="shared" si="16"/>
        <v>0</v>
      </c>
      <c r="BE12" s="95">
        <f t="shared" si="17"/>
        <v>0</v>
      </c>
      <c r="BF12" s="84">
        <f t="shared" si="18"/>
        <v>0</v>
      </c>
      <c r="BG12" s="84">
        <f t="shared" si="19"/>
        <v>0</v>
      </c>
      <c r="BI12" s="48">
        <v>43902</v>
      </c>
      <c r="BJ12" s="49">
        <v>358</v>
      </c>
      <c r="BK12" s="50">
        <v>75</v>
      </c>
      <c r="BL12" s="64">
        <v>1</v>
      </c>
      <c r="BN12" s="48">
        <v>43902</v>
      </c>
      <c r="BO12" s="100">
        <f t="shared" si="20"/>
        <v>0</v>
      </c>
      <c r="BP12" s="101">
        <f t="shared" si="21"/>
        <v>0</v>
      </c>
      <c r="BQ12" s="84">
        <f t="shared" si="22"/>
        <v>0</v>
      </c>
      <c r="BR12" s="84">
        <f t="shared" si="23"/>
        <v>0</v>
      </c>
      <c r="BT12" s="48">
        <v>43902</v>
      </c>
      <c r="BU12" s="49">
        <v>358</v>
      </c>
      <c r="BV12" s="100">
        <f t="shared" si="24"/>
        <v>0</v>
      </c>
      <c r="BW12" s="101">
        <f t="shared" si="25"/>
        <v>0</v>
      </c>
      <c r="BY12" s="48">
        <v>43902</v>
      </c>
      <c r="BZ12" s="49">
        <v>358</v>
      </c>
      <c r="CA12" s="65">
        <v>1</v>
      </c>
      <c r="CB12" s="100">
        <f t="shared" si="26"/>
        <v>0</v>
      </c>
      <c r="CC12" s="101">
        <f t="shared" si="27"/>
        <v>0</v>
      </c>
      <c r="CE12" s="91"/>
      <c r="CF12" s="48">
        <v>43902</v>
      </c>
      <c r="CG12" s="49">
        <v>358</v>
      </c>
      <c r="CH12" s="65">
        <v>1</v>
      </c>
      <c r="CI12" s="100">
        <f t="shared" si="28"/>
        <v>0</v>
      </c>
      <c r="CJ12" s="101">
        <f t="shared" si="29"/>
        <v>0</v>
      </c>
      <c r="CL12" s="106">
        <v>43902</v>
      </c>
      <c r="CM12" s="49">
        <v>358</v>
      </c>
      <c r="CN12" s="64">
        <v>1</v>
      </c>
      <c r="CO12" s="100">
        <f t="shared" si="30"/>
        <v>0</v>
      </c>
      <c r="CP12" s="101">
        <f t="shared" si="31"/>
        <v>0</v>
      </c>
      <c r="CR12" s="72">
        <v>43902</v>
      </c>
      <c r="CS12" s="19">
        <v>358</v>
      </c>
      <c r="CT12" s="65">
        <v>1</v>
      </c>
      <c r="CU12" s="100">
        <f t="shared" si="32"/>
        <v>0</v>
      </c>
      <c r="CV12" s="101">
        <f t="shared" si="33"/>
        <v>0</v>
      </c>
      <c r="CW12" s="91"/>
      <c r="CX12" s="72">
        <v>43902</v>
      </c>
      <c r="CY12" s="91">
        <v>355</v>
      </c>
      <c r="CZ12" s="91">
        <v>1</v>
      </c>
      <c r="DA12" s="100">
        <f t="shared" si="35"/>
        <v>-3</v>
      </c>
      <c r="DB12" s="101">
        <f t="shared" si="34"/>
        <v>-8.4507042253521118E-3</v>
      </c>
      <c r="DC12" s="91"/>
      <c r="DD12" s="72">
        <v>43902</v>
      </c>
      <c r="DE12" s="91">
        <v>355</v>
      </c>
      <c r="DF12" s="91">
        <v>1</v>
      </c>
      <c r="DG12" s="100">
        <f t="shared" si="36"/>
        <v>0</v>
      </c>
      <c r="DH12" s="91"/>
      <c r="DJ12" s="96">
        <v>43903</v>
      </c>
      <c r="DK12" s="91">
        <v>617</v>
      </c>
      <c r="DM12" s="91">
        <v>136</v>
      </c>
      <c r="DN12" s="91"/>
      <c r="DP12" s="96">
        <v>43904</v>
      </c>
      <c r="DS12" s="91">
        <v>151</v>
      </c>
      <c r="DT12" s="91">
        <v>2</v>
      </c>
      <c r="DU12" s="91"/>
      <c r="DV12" s="96">
        <v>43902</v>
      </c>
      <c r="DW12" s="91">
        <v>355</v>
      </c>
      <c r="DX12" s="91">
        <v>74</v>
      </c>
      <c r="DY12" s="91">
        <v>1</v>
      </c>
    </row>
    <row r="13" spans="1:129" ht="16.2" thickBot="1">
      <c r="A13" s="48">
        <v>43903</v>
      </c>
      <c r="B13" s="49">
        <v>614</v>
      </c>
      <c r="C13" s="50">
        <v>123</v>
      </c>
      <c r="D13" s="65"/>
      <c r="F13" s="48">
        <v>43903</v>
      </c>
      <c r="G13" s="49">
        <v>617</v>
      </c>
      <c r="H13" s="50">
        <v>128</v>
      </c>
      <c r="I13" s="65"/>
      <c r="K13" s="48">
        <v>43903</v>
      </c>
      <c r="L13" s="85">
        <f t="shared" si="0"/>
        <v>3</v>
      </c>
      <c r="M13" s="95">
        <f t="shared" si="6"/>
        <v>4.8622366288492711E-3</v>
      </c>
      <c r="N13" s="82">
        <f t="shared" si="1"/>
        <v>5</v>
      </c>
      <c r="O13" s="85">
        <f t="shared" si="2"/>
        <v>0</v>
      </c>
      <c r="Q13" s="48">
        <v>43903</v>
      </c>
      <c r="R13" s="49">
        <v>619</v>
      </c>
      <c r="S13" s="50">
        <v>129</v>
      </c>
      <c r="T13" s="65"/>
      <c r="V13" s="48">
        <v>43903</v>
      </c>
      <c r="W13" s="85">
        <f t="shared" si="3"/>
        <v>2</v>
      </c>
      <c r="X13" s="95">
        <f t="shared" si="7"/>
        <v>3.2310177705977385E-3</v>
      </c>
      <c r="Y13" s="82">
        <f t="shared" si="4"/>
        <v>1</v>
      </c>
      <c r="Z13" s="85">
        <f t="shared" si="5"/>
        <v>0</v>
      </c>
      <c r="AB13" s="48">
        <v>43903</v>
      </c>
      <c r="AC13" s="49">
        <v>621</v>
      </c>
      <c r="AD13" s="50">
        <v>129</v>
      </c>
      <c r="AE13" s="65"/>
      <c r="AG13" s="48">
        <v>43903</v>
      </c>
      <c r="AH13" s="84">
        <f t="shared" si="8"/>
        <v>2</v>
      </c>
      <c r="AI13" s="95">
        <f t="shared" si="9"/>
        <v>3.2206119162640902E-3</v>
      </c>
      <c r="AJ13" s="84">
        <f t="shared" si="10"/>
        <v>0</v>
      </c>
      <c r="AK13" s="84">
        <f t="shared" si="11"/>
        <v>0</v>
      </c>
      <c r="AM13" s="48">
        <v>43903</v>
      </c>
      <c r="AN13" s="49">
        <v>621</v>
      </c>
      <c r="AO13" s="94">
        <v>138</v>
      </c>
      <c r="AP13" s="65"/>
      <c r="AR13" s="48">
        <v>43903</v>
      </c>
      <c r="AS13" s="84">
        <f t="shared" si="12"/>
        <v>0</v>
      </c>
      <c r="AT13" s="95">
        <f t="shared" si="13"/>
        <v>0</v>
      </c>
      <c r="AU13" s="84">
        <f t="shared" si="14"/>
        <v>9</v>
      </c>
      <c r="AV13" s="84">
        <f t="shared" si="15"/>
        <v>0</v>
      </c>
      <c r="AW13" s="91"/>
      <c r="AX13" s="48">
        <v>43903</v>
      </c>
      <c r="AY13" s="49">
        <v>621</v>
      </c>
      <c r="AZ13" s="50">
        <v>138</v>
      </c>
      <c r="BA13" s="65"/>
      <c r="BC13" s="48">
        <v>43903</v>
      </c>
      <c r="BD13" s="84">
        <f t="shared" si="16"/>
        <v>0</v>
      </c>
      <c r="BE13" s="95">
        <f t="shared" si="17"/>
        <v>0</v>
      </c>
      <c r="BF13" s="84">
        <f t="shared" si="18"/>
        <v>0</v>
      </c>
      <c r="BG13" s="84">
        <f t="shared" si="19"/>
        <v>0</v>
      </c>
      <c r="BI13" s="48">
        <v>43903</v>
      </c>
      <c r="BJ13" s="49">
        <v>621</v>
      </c>
      <c r="BK13" s="50">
        <v>138</v>
      </c>
      <c r="BL13" s="64"/>
      <c r="BN13" s="48">
        <v>43903</v>
      </c>
      <c r="BO13" s="100">
        <f t="shared" si="20"/>
        <v>0</v>
      </c>
      <c r="BP13" s="101">
        <f t="shared" si="21"/>
        <v>0</v>
      </c>
      <c r="BQ13" s="84">
        <f t="shared" si="22"/>
        <v>0</v>
      </c>
      <c r="BR13" s="84">
        <f t="shared" si="23"/>
        <v>0</v>
      </c>
      <c r="BT13" s="48">
        <v>43903</v>
      </c>
      <c r="BU13" s="49">
        <v>621</v>
      </c>
      <c r="BV13" s="100">
        <f t="shared" si="24"/>
        <v>0</v>
      </c>
      <c r="BW13" s="101">
        <f t="shared" si="25"/>
        <v>0</v>
      </c>
      <c r="BY13" s="48">
        <v>43903</v>
      </c>
      <c r="BZ13" s="49">
        <v>621</v>
      </c>
      <c r="CA13" s="65"/>
      <c r="CB13" s="100">
        <f t="shared" si="26"/>
        <v>0</v>
      </c>
      <c r="CC13" s="101">
        <f t="shared" si="27"/>
        <v>0</v>
      </c>
      <c r="CE13" s="91"/>
      <c r="CF13" s="48">
        <v>43903</v>
      </c>
      <c r="CG13" s="49">
        <v>622</v>
      </c>
      <c r="CH13" s="65"/>
      <c r="CI13" s="100">
        <f t="shared" si="28"/>
        <v>1</v>
      </c>
      <c r="CJ13" s="101">
        <f t="shared" si="29"/>
        <v>1.6077170418006431E-3</v>
      </c>
      <c r="CL13" s="106">
        <v>43903</v>
      </c>
      <c r="CM13" s="49">
        <v>622</v>
      </c>
      <c r="CN13" s="64"/>
      <c r="CO13" s="100">
        <f t="shared" si="30"/>
        <v>0</v>
      </c>
      <c r="CP13" s="101">
        <f t="shared" si="31"/>
        <v>0</v>
      </c>
      <c r="CR13" s="72">
        <v>43903</v>
      </c>
      <c r="CS13" s="19">
        <v>622</v>
      </c>
      <c r="CT13" s="65"/>
      <c r="CU13" s="100">
        <f t="shared" si="32"/>
        <v>0</v>
      </c>
      <c r="CV13" s="101">
        <f t="shared" si="33"/>
        <v>0</v>
      </c>
      <c r="CW13" s="91"/>
      <c r="CX13" s="72">
        <v>43903</v>
      </c>
      <c r="CY13" s="91">
        <v>616</v>
      </c>
      <c r="CZ13" s="91"/>
      <c r="DA13" s="100">
        <f t="shared" si="35"/>
        <v>-6</v>
      </c>
      <c r="DB13" s="101">
        <f t="shared" si="34"/>
        <v>-9.74025974025974E-3</v>
      </c>
      <c r="DC13" s="91"/>
      <c r="DD13" s="72">
        <v>43903</v>
      </c>
      <c r="DE13" s="91">
        <v>616</v>
      </c>
      <c r="DF13" s="91"/>
      <c r="DG13" s="100">
        <f t="shared" si="36"/>
        <v>0</v>
      </c>
      <c r="DH13" s="91"/>
      <c r="DJ13" s="96">
        <v>43904</v>
      </c>
      <c r="DK13" s="91">
        <v>639</v>
      </c>
      <c r="DM13" s="91">
        <v>151</v>
      </c>
      <c r="DN13" s="91">
        <v>2</v>
      </c>
      <c r="DP13" s="96">
        <v>43905</v>
      </c>
      <c r="DS13" s="91">
        <v>186</v>
      </c>
      <c r="DT13" s="91">
        <v>6</v>
      </c>
      <c r="DU13" s="91"/>
      <c r="DV13" s="96">
        <v>43903</v>
      </c>
      <c r="DW13" s="91">
        <v>618</v>
      </c>
      <c r="DX13" s="91">
        <v>135</v>
      </c>
      <c r="DY13" s="91"/>
    </row>
    <row r="14" spans="1:129" ht="16.2" thickBot="1">
      <c r="A14" s="48">
        <v>43904</v>
      </c>
      <c r="B14" s="49">
        <v>630</v>
      </c>
      <c r="C14" s="50">
        <v>149</v>
      </c>
      <c r="D14" s="65">
        <v>2</v>
      </c>
      <c r="F14" s="48">
        <v>43904</v>
      </c>
      <c r="G14" s="49">
        <v>637</v>
      </c>
      <c r="H14" s="50">
        <v>151</v>
      </c>
      <c r="I14" s="65">
        <v>2</v>
      </c>
      <c r="K14" s="48">
        <v>43904</v>
      </c>
      <c r="L14" s="85">
        <f t="shared" si="0"/>
        <v>7</v>
      </c>
      <c r="M14" s="95">
        <f t="shared" si="6"/>
        <v>1.098901098901099E-2</v>
      </c>
      <c r="N14" s="82">
        <f t="shared" si="1"/>
        <v>2</v>
      </c>
      <c r="O14" s="85">
        <f t="shared" si="2"/>
        <v>0</v>
      </c>
      <c r="Q14" s="48">
        <v>43904</v>
      </c>
      <c r="R14" s="49">
        <v>641</v>
      </c>
      <c r="S14" s="50">
        <v>151</v>
      </c>
      <c r="T14" s="65">
        <v>2</v>
      </c>
      <c r="V14" s="48">
        <v>43904</v>
      </c>
      <c r="W14" s="85">
        <f t="shared" si="3"/>
        <v>4</v>
      </c>
      <c r="X14" s="95">
        <f t="shared" si="7"/>
        <v>6.2402496099843996E-3</v>
      </c>
      <c r="Y14" s="82">
        <f t="shared" si="4"/>
        <v>0</v>
      </c>
      <c r="Z14" s="85">
        <f t="shared" si="5"/>
        <v>0</v>
      </c>
      <c r="AB14" s="48">
        <v>43904</v>
      </c>
      <c r="AC14" s="49">
        <v>642</v>
      </c>
      <c r="AD14" s="50">
        <v>153</v>
      </c>
      <c r="AE14" s="65">
        <v>2</v>
      </c>
      <c r="AG14" s="48">
        <v>43904</v>
      </c>
      <c r="AH14" s="84">
        <f t="shared" si="8"/>
        <v>1</v>
      </c>
      <c r="AI14" s="95">
        <f t="shared" si="9"/>
        <v>1.557632398753894E-3</v>
      </c>
      <c r="AJ14" s="84">
        <f t="shared" si="10"/>
        <v>2</v>
      </c>
      <c r="AK14" s="84">
        <f t="shared" si="11"/>
        <v>0</v>
      </c>
      <c r="AM14" s="48">
        <v>43904</v>
      </c>
      <c r="AN14" s="49">
        <v>642</v>
      </c>
      <c r="AO14" s="94">
        <v>151</v>
      </c>
      <c r="AP14" s="65">
        <v>2</v>
      </c>
      <c r="AR14" s="48">
        <v>43904</v>
      </c>
      <c r="AS14" s="84">
        <f t="shared" si="12"/>
        <v>0</v>
      </c>
      <c r="AT14" s="95">
        <f t="shared" si="13"/>
        <v>0</v>
      </c>
      <c r="AU14" s="84">
        <f t="shared" si="14"/>
        <v>-2</v>
      </c>
      <c r="AV14" s="84">
        <f t="shared" si="15"/>
        <v>0</v>
      </c>
      <c r="AW14" s="91"/>
      <c r="AX14" s="48">
        <v>43904</v>
      </c>
      <c r="AY14" s="49">
        <v>642</v>
      </c>
      <c r="AZ14" s="50">
        <v>151</v>
      </c>
      <c r="BA14" s="65">
        <v>2</v>
      </c>
      <c r="BC14" s="48">
        <v>43904</v>
      </c>
      <c r="BD14" s="84">
        <f t="shared" si="16"/>
        <v>0</v>
      </c>
      <c r="BE14" s="95">
        <f t="shared" si="17"/>
        <v>0</v>
      </c>
      <c r="BF14" s="84">
        <f t="shared" si="18"/>
        <v>0</v>
      </c>
      <c r="BG14" s="84">
        <f t="shared" si="19"/>
        <v>0</v>
      </c>
      <c r="BI14" s="48">
        <v>43904</v>
      </c>
      <c r="BJ14" s="49">
        <v>643</v>
      </c>
      <c r="BK14" s="50">
        <v>151</v>
      </c>
      <c r="BL14" s="64">
        <v>2</v>
      </c>
      <c r="BN14" s="48">
        <v>43904</v>
      </c>
      <c r="BO14" s="100">
        <f t="shared" si="20"/>
        <v>1</v>
      </c>
      <c r="BP14" s="101">
        <f t="shared" si="21"/>
        <v>1.5552099533437014E-3</v>
      </c>
      <c r="BQ14" s="84">
        <f t="shared" si="22"/>
        <v>0</v>
      </c>
      <c r="BR14" s="84">
        <f t="shared" si="23"/>
        <v>0</v>
      </c>
      <c r="BT14" s="48">
        <v>43904</v>
      </c>
      <c r="BU14" s="49">
        <v>643</v>
      </c>
      <c r="BV14" s="100">
        <f t="shared" si="24"/>
        <v>0</v>
      </c>
      <c r="BW14" s="101">
        <f t="shared" si="25"/>
        <v>0</v>
      </c>
      <c r="BY14" s="48">
        <v>43904</v>
      </c>
      <c r="BZ14" s="49">
        <v>643</v>
      </c>
      <c r="CA14" s="65">
        <v>2</v>
      </c>
      <c r="CB14" s="100">
        <f t="shared" si="26"/>
        <v>0</v>
      </c>
      <c r="CC14" s="101">
        <f t="shared" si="27"/>
        <v>0</v>
      </c>
      <c r="CE14" s="91"/>
      <c r="CF14" s="48">
        <v>43904</v>
      </c>
      <c r="CG14" s="49">
        <v>645</v>
      </c>
      <c r="CH14" s="65">
        <v>2</v>
      </c>
      <c r="CI14" s="100">
        <f t="shared" si="28"/>
        <v>2</v>
      </c>
      <c r="CJ14" s="101">
        <f t="shared" si="29"/>
        <v>3.1007751937984496E-3</v>
      </c>
      <c r="CL14" s="106">
        <v>43904</v>
      </c>
      <c r="CM14" s="49">
        <v>645</v>
      </c>
      <c r="CN14" s="64">
        <v>2</v>
      </c>
      <c r="CO14" s="100">
        <f t="shared" si="30"/>
        <v>0</v>
      </c>
      <c r="CP14" s="101">
        <f t="shared" si="31"/>
        <v>0</v>
      </c>
      <c r="CR14" s="72">
        <v>43904</v>
      </c>
      <c r="CS14" s="19">
        <v>645</v>
      </c>
      <c r="CT14" s="65">
        <v>2</v>
      </c>
      <c r="CU14" s="100">
        <f t="shared" si="32"/>
        <v>0</v>
      </c>
      <c r="CV14" s="101">
        <f t="shared" si="33"/>
        <v>0</v>
      </c>
      <c r="CW14" s="91"/>
      <c r="CX14" s="72">
        <v>43904</v>
      </c>
      <c r="CY14" s="91">
        <v>636</v>
      </c>
      <c r="CZ14" s="91">
        <v>2</v>
      </c>
      <c r="DA14" s="100">
        <f t="shared" si="35"/>
        <v>-9</v>
      </c>
      <c r="DB14" s="101">
        <f t="shared" si="34"/>
        <v>-1.4150943396226415E-2</v>
      </c>
      <c r="DC14" s="91"/>
      <c r="DD14" s="72">
        <v>43904</v>
      </c>
      <c r="DE14" s="91">
        <v>636</v>
      </c>
      <c r="DF14" s="91">
        <v>2</v>
      </c>
      <c r="DG14" s="100">
        <f t="shared" si="36"/>
        <v>0</v>
      </c>
      <c r="DH14" s="91"/>
      <c r="DJ14" s="96">
        <v>43905</v>
      </c>
      <c r="DK14" s="91">
        <v>1025</v>
      </c>
      <c r="DM14" s="91">
        <v>188</v>
      </c>
      <c r="DN14" s="91">
        <v>6</v>
      </c>
      <c r="DP14" s="96">
        <v>43906</v>
      </c>
      <c r="DS14" s="91">
        <v>299</v>
      </c>
      <c r="DT14" s="91">
        <v>9</v>
      </c>
      <c r="DU14" s="91"/>
      <c r="DV14" s="96">
        <v>43904</v>
      </c>
      <c r="DW14" s="91">
        <v>642</v>
      </c>
      <c r="DX14" s="91">
        <v>152</v>
      </c>
      <c r="DY14" s="91">
        <v>2</v>
      </c>
    </row>
    <row r="15" spans="1:129" ht="16.2" thickBot="1">
      <c r="A15" s="48">
        <v>43905</v>
      </c>
      <c r="B15" s="49">
        <v>1009</v>
      </c>
      <c r="C15" s="50">
        <v>191</v>
      </c>
      <c r="D15" s="65">
        <v>5</v>
      </c>
      <c r="F15" s="48">
        <v>43905</v>
      </c>
      <c r="G15" s="49">
        <v>1026</v>
      </c>
      <c r="H15" s="50">
        <v>185</v>
      </c>
      <c r="I15" s="65">
        <v>6</v>
      </c>
      <c r="K15" s="48">
        <v>43905</v>
      </c>
      <c r="L15" s="85">
        <f t="shared" si="0"/>
        <v>17</v>
      </c>
      <c r="M15" s="95">
        <f t="shared" si="6"/>
        <v>1.6569200779727095E-2</v>
      </c>
      <c r="N15" s="82">
        <f t="shared" si="1"/>
        <v>-6</v>
      </c>
      <c r="O15" s="85">
        <f t="shared" si="2"/>
        <v>1</v>
      </c>
      <c r="Q15" s="48">
        <v>43905</v>
      </c>
      <c r="R15" s="49">
        <v>1027</v>
      </c>
      <c r="S15" s="50">
        <v>185</v>
      </c>
      <c r="T15" s="65">
        <v>6</v>
      </c>
      <c r="V15" s="48">
        <v>43905</v>
      </c>
      <c r="W15" s="85">
        <f t="shared" si="3"/>
        <v>1</v>
      </c>
      <c r="X15" s="95">
        <f t="shared" si="7"/>
        <v>9.7370983446932818E-4</v>
      </c>
      <c r="Y15" s="82">
        <f t="shared" si="4"/>
        <v>0</v>
      </c>
      <c r="Z15" s="85">
        <f t="shared" si="5"/>
        <v>0</v>
      </c>
      <c r="AB15" s="48">
        <v>43905</v>
      </c>
      <c r="AC15" s="49">
        <v>1027</v>
      </c>
      <c r="AD15" s="50">
        <v>185</v>
      </c>
      <c r="AE15" s="65">
        <v>6</v>
      </c>
      <c r="AG15" s="48">
        <v>43905</v>
      </c>
      <c r="AH15" s="84">
        <f t="shared" si="8"/>
        <v>0</v>
      </c>
      <c r="AI15" s="95">
        <f t="shared" si="9"/>
        <v>0</v>
      </c>
      <c r="AJ15" s="84">
        <f t="shared" si="10"/>
        <v>0</v>
      </c>
      <c r="AK15" s="84">
        <f t="shared" si="11"/>
        <v>0</v>
      </c>
      <c r="AM15" s="48">
        <v>43905</v>
      </c>
      <c r="AN15" s="49">
        <v>1027</v>
      </c>
      <c r="AO15" s="94">
        <v>186</v>
      </c>
      <c r="AP15" s="65">
        <v>6</v>
      </c>
      <c r="AR15" s="48">
        <v>43905</v>
      </c>
      <c r="AS15" s="84">
        <f t="shared" si="12"/>
        <v>0</v>
      </c>
      <c r="AT15" s="95">
        <f t="shared" si="13"/>
        <v>0</v>
      </c>
      <c r="AU15" s="84">
        <f t="shared" si="14"/>
        <v>1</v>
      </c>
      <c r="AV15" s="84">
        <f t="shared" si="15"/>
        <v>0</v>
      </c>
      <c r="AW15" s="91"/>
      <c r="AX15" s="48">
        <v>43905</v>
      </c>
      <c r="AY15" s="49">
        <v>1027</v>
      </c>
      <c r="AZ15" s="50">
        <v>186</v>
      </c>
      <c r="BA15" s="65">
        <v>6</v>
      </c>
      <c r="BC15" s="48">
        <v>43905</v>
      </c>
      <c r="BD15" s="84">
        <f t="shared" si="16"/>
        <v>0</v>
      </c>
      <c r="BE15" s="95">
        <f t="shared" si="17"/>
        <v>0</v>
      </c>
      <c r="BF15" s="84">
        <f t="shared" si="18"/>
        <v>0</v>
      </c>
      <c r="BG15" s="84">
        <f t="shared" si="19"/>
        <v>0</v>
      </c>
      <c r="BI15" s="48">
        <v>43905</v>
      </c>
      <c r="BJ15" s="49">
        <v>1027</v>
      </c>
      <c r="BK15" s="50">
        <v>186</v>
      </c>
      <c r="BL15" s="64">
        <v>6</v>
      </c>
      <c r="BN15" s="48">
        <v>43905</v>
      </c>
      <c r="BO15" s="100">
        <f t="shared" si="20"/>
        <v>0</v>
      </c>
      <c r="BP15" s="101">
        <f t="shared" si="21"/>
        <v>0</v>
      </c>
      <c r="BQ15" s="84">
        <f t="shared" si="22"/>
        <v>0</v>
      </c>
      <c r="BR15" s="84">
        <f t="shared" si="23"/>
        <v>0</v>
      </c>
      <c r="BT15" s="48">
        <v>43905</v>
      </c>
      <c r="BU15" s="49">
        <v>1028</v>
      </c>
      <c r="BV15" s="100">
        <f t="shared" si="24"/>
        <v>1</v>
      </c>
      <c r="BW15" s="101">
        <f t="shared" si="25"/>
        <v>9.727626459143969E-4</v>
      </c>
      <c r="BY15" s="48">
        <v>43905</v>
      </c>
      <c r="BZ15" s="49">
        <v>1028</v>
      </c>
      <c r="CA15" s="65">
        <v>6</v>
      </c>
      <c r="CB15" s="100">
        <f t="shared" si="26"/>
        <v>0</v>
      </c>
      <c r="CC15" s="101">
        <f t="shared" si="27"/>
        <v>0</v>
      </c>
      <c r="CE15" s="91"/>
      <c r="CF15" s="48">
        <v>43905</v>
      </c>
      <c r="CG15" s="49">
        <v>1028</v>
      </c>
      <c r="CH15" s="65">
        <v>6</v>
      </c>
      <c r="CI15" s="100">
        <f t="shared" si="28"/>
        <v>0</v>
      </c>
      <c r="CJ15" s="101">
        <f t="shared" si="29"/>
        <v>0</v>
      </c>
      <c r="CL15" s="106">
        <v>43905</v>
      </c>
      <c r="CM15" s="49">
        <v>1029</v>
      </c>
      <c r="CN15" s="64">
        <v>6</v>
      </c>
      <c r="CO15" s="100">
        <f t="shared" si="30"/>
        <v>1</v>
      </c>
      <c r="CP15" s="101">
        <f t="shared" si="31"/>
        <v>9.7181729834791054E-4</v>
      </c>
      <c r="CR15" s="72">
        <v>43905</v>
      </c>
      <c r="CS15" s="19">
        <v>1029</v>
      </c>
      <c r="CT15" s="65">
        <v>6</v>
      </c>
      <c r="CU15" s="100">
        <f t="shared" si="32"/>
        <v>0</v>
      </c>
      <c r="CV15" s="101">
        <f t="shared" si="33"/>
        <v>0</v>
      </c>
      <c r="CW15" s="91"/>
      <c r="CX15" s="72">
        <v>43905</v>
      </c>
      <c r="CY15" s="91">
        <v>1023</v>
      </c>
      <c r="CZ15" s="91">
        <v>6</v>
      </c>
      <c r="DA15" s="100">
        <f t="shared" si="35"/>
        <v>-6</v>
      </c>
      <c r="DB15" s="101">
        <f t="shared" si="34"/>
        <v>-5.8651026392961877E-3</v>
      </c>
      <c r="DC15" s="91"/>
      <c r="DD15" s="72">
        <v>43905</v>
      </c>
      <c r="DE15" s="91">
        <v>1023</v>
      </c>
      <c r="DF15" s="91">
        <v>6</v>
      </c>
      <c r="DG15" s="100">
        <f t="shared" si="36"/>
        <v>0</v>
      </c>
      <c r="DH15" s="91"/>
      <c r="DJ15" s="96">
        <v>43906</v>
      </c>
      <c r="DK15" s="91">
        <v>2112</v>
      </c>
      <c r="DM15" s="91">
        <v>299</v>
      </c>
      <c r="DN15" s="91">
        <v>9</v>
      </c>
      <c r="DP15" s="96">
        <v>43907</v>
      </c>
      <c r="DS15" s="91">
        <v>340</v>
      </c>
      <c r="DT15" s="91">
        <v>7</v>
      </c>
      <c r="DU15" s="91"/>
      <c r="DV15" s="96">
        <v>43905</v>
      </c>
      <c r="DW15" s="91">
        <v>1028</v>
      </c>
      <c r="DX15" s="91">
        <v>187</v>
      </c>
      <c r="DY15" s="91">
        <v>6</v>
      </c>
    </row>
    <row r="16" spans="1:129" ht="16.2" thickBot="1">
      <c r="A16" s="48">
        <v>43906</v>
      </c>
      <c r="B16" s="49">
        <v>2033</v>
      </c>
      <c r="C16" s="50">
        <v>305</v>
      </c>
      <c r="D16" s="65">
        <v>9</v>
      </c>
      <c r="F16" s="48">
        <v>43906</v>
      </c>
      <c r="G16" s="49">
        <v>2095</v>
      </c>
      <c r="H16" s="50">
        <v>305</v>
      </c>
      <c r="I16" s="65">
        <v>9</v>
      </c>
      <c r="K16" s="48">
        <v>43906</v>
      </c>
      <c r="L16" s="85">
        <f t="shared" si="0"/>
        <v>62</v>
      </c>
      <c r="M16" s="95">
        <f t="shared" si="6"/>
        <v>2.9594272076372316E-2</v>
      </c>
      <c r="N16" s="82">
        <f t="shared" si="1"/>
        <v>0</v>
      </c>
      <c r="O16" s="85">
        <f t="shared" si="2"/>
        <v>0</v>
      </c>
      <c r="Q16" s="48">
        <v>43906</v>
      </c>
      <c r="R16" s="49">
        <v>2105</v>
      </c>
      <c r="S16" s="50">
        <v>304</v>
      </c>
      <c r="T16" s="65">
        <v>9</v>
      </c>
      <c r="V16" s="48">
        <v>43906</v>
      </c>
      <c r="W16" s="85">
        <f t="shared" si="3"/>
        <v>10</v>
      </c>
      <c r="X16" s="95">
        <f t="shared" si="7"/>
        <v>4.7505938242280287E-3</v>
      </c>
      <c r="Y16" s="82">
        <f t="shared" si="4"/>
        <v>-1</v>
      </c>
      <c r="Z16" s="85">
        <f t="shared" si="5"/>
        <v>0</v>
      </c>
      <c r="AB16" s="48">
        <v>43906</v>
      </c>
      <c r="AC16" s="49">
        <v>2106</v>
      </c>
      <c r="AD16" s="50">
        <v>304</v>
      </c>
      <c r="AE16" s="65">
        <v>9</v>
      </c>
      <c r="AG16" s="48">
        <v>43906</v>
      </c>
      <c r="AH16" s="84">
        <f t="shared" si="8"/>
        <v>1</v>
      </c>
      <c r="AI16" s="95">
        <f t="shared" si="9"/>
        <v>4.7483380816714152E-4</v>
      </c>
      <c r="AJ16" s="84">
        <f t="shared" si="10"/>
        <v>0</v>
      </c>
      <c r="AK16" s="84">
        <f t="shared" si="11"/>
        <v>0</v>
      </c>
      <c r="AM16" s="48">
        <v>43906</v>
      </c>
      <c r="AN16" s="49">
        <v>2106</v>
      </c>
      <c r="AO16" s="94">
        <v>305</v>
      </c>
      <c r="AP16" s="65">
        <v>9</v>
      </c>
      <c r="AR16" s="48">
        <v>43906</v>
      </c>
      <c r="AS16" s="84">
        <f t="shared" si="12"/>
        <v>0</v>
      </c>
      <c r="AT16" s="95">
        <f t="shared" si="13"/>
        <v>0</v>
      </c>
      <c r="AU16" s="84">
        <f t="shared" si="14"/>
        <v>1</v>
      </c>
      <c r="AV16" s="84">
        <f t="shared" si="15"/>
        <v>0</v>
      </c>
      <c r="AW16" s="91"/>
      <c r="AX16" s="48">
        <v>43906</v>
      </c>
      <c r="AY16" s="49">
        <v>2106</v>
      </c>
      <c r="AZ16" s="50">
        <v>305</v>
      </c>
      <c r="BA16" s="65">
        <v>9</v>
      </c>
      <c r="BC16" s="48">
        <v>43906</v>
      </c>
      <c r="BD16" s="84">
        <f t="shared" si="16"/>
        <v>0</v>
      </c>
      <c r="BE16" s="95">
        <f t="shared" si="17"/>
        <v>0</v>
      </c>
      <c r="BF16" s="84">
        <f t="shared" si="18"/>
        <v>0</v>
      </c>
      <c r="BG16" s="84">
        <f t="shared" si="19"/>
        <v>0</v>
      </c>
      <c r="BI16" s="48">
        <v>43906</v>
      </c>
      <c r="BJ16" s="49">
        <v>2106</v>
      </c>
      <c r="BK16" s="50">
        <v>305</v>
      </c>
      <c r="BL16" s="64">
        <v>9</v>
      </c>
      <c r="BN16" s="48">
        <v>43906</v>
      </c>
      <c r="BO16" s="100">
        <f t="shared" si="20"/>
        <v>0</v>
      </c>
      <c r="BP16" s="101">
        <f t="shared" si="21"/>
        <v>0</v>
      </c>
      <c r="BQ16" s="84">
        <f t="shared" si="22"/>
        <v>0</v>
      </c>
      <c r="BR16" s="84">
        <f t="shared" si="23"/>
        <v>0</v>
      </c>
      <c r="BT16" s="48">
        <v>43906</v>
      </c>
      <c r="BU16" s="49">
        <v>2106</v>
      </c>
      <c r="BV16" s="100">
        <f t="shared" si="24"/>
        <v>0</v>
      </c>
      <c r="BW16" s="101">
        <f t="shared" si="25"/>
        <v>0</v>
      </c>
      <c r="BY16" s="48">
        <v>43906</v>
      </c>
      <c r="BZ16" s="49">
        <v>2106</v>
      </c>
      <c r="CA16" s="65">
        <v>9</v>
      </c>
      <c r="CB16" s="100">
        <f t="shared" si="26"/>
        <v>0</v>
      </c>
      <c r="CC16" s="101">
        <f t="shared" si="27"/>
        <v>0</v>
      </c>
      <c r="CE16" s="91"/>
      <c r="CF16" s="48">
        <v>43906</v>
      </c>
      <c r="CG16" s="49">
        <v>2106</v>
      </c>
      <c r="CH16" s="65">
        <v>9</v>
      </c>
      <c r="CI16" s="100">
        <f t="shared" si="28"/>
        <v>0</v>
      </c>
      <c r="CJ16" s="101">
        <f t="shared" si="29"/>
        <v>0</v>
      </c>
      <c r="CL16" s="106">
        <v>43906</v>
      </c>
      <c r="CM16" s="49">
        <v>2106</v>
      </c>
      <c r="CN16" s="64">
        <v>9</v>
      </c>
      <c r="CO16" s="100">
        <f t="shared" si="30"/>
        <v>0</v>
      </c>
      <c r="CP16" s="101">
        <f t="shared" si="31"/>
        <v>0</v>
      </c>
      <c r="CR16" s="72">
        <v>43906</v>
      </c>
      <c r="CS16" s="19">
        <v>2107</v>
      </c>
      <c r="CT16" s="65">
        <v>9</v>
      </c>
      <c r="CU16" s="100">
        <f t="shared" si="32"/>
        <v>1</v>
      </c>
      <c r="CV16" s="101">
        <f t="shared" si="33"/>
        <v>4.7460844803037496E-4</v>
      </c>
      <c r="CW16" s="91"/>
      <c r="CX16" s="72">
        <v>43906</v>
      </c>
      <c r="CY16" s="91">
        <v>2104</v>
      </c>
      <c r="CZ16" s="91">
        <v>9</v>
      </c>
      <c r="DA16" s="100">
        <f t="shared" si="35"/>
        <v>-3</v>
      </c>
      <c r="DB16" s="101">
        <f t="shared" si="34"/>
        <v>-1.4258555133079848E-3</v>
      </c>
      <c r="DC16" s="91"/>
      <c r="DD16" s="72">
        <v>43906</v>
      </c>
      <c r="DE16" s="91">
        <v>2105</v>
      </c>
      <c r="DF16" s="91">
        <v>9</v>
      </c>
      <c r="DG16" s="100">
        <f t="shared" si="36"/>
        <v>1</v>
      </c>
      <c r="DH16" s="91"/>
      <c r="DJ16" s="96">
        <v>43907</v>
      </c>
      <c r="DK16" s="91">
        <v>2439</v>
      </c>
      <c r="DM16" s="91">
        <v>339</v>
      </c>
      <c r="DN16" s="91">
        <v>7</v>
      </c>
      <c r="DP16" s="96">
        <v>43908</v>
      </c>
      <c r="DS16" s="91">
        <v>437</v>
      </c>
      <c r="DT16" s="91">
        <v>21</v>
      </c>
      <c r="DU16" s="91"/>
      <c r="DV16" s="96">
        <v>43906</v>
      </c>
      <c r="DW16" s="91">
        <v>2116</v>
      </c>
      <c r="DX16" s="91">
        <v>299</v>
      </c>
      <c r="DY16" s="91">
        <v>9</v>
      </c>
    </row>
    <row r="17" spans="1:129" ht="16.2" thickBot="1">
      <c r="A17" s="48">
        <v>43907</v>
      </c>
      <c r="B17" s="49">
        <v>2337</v>
      </c>
      <c r="C17" s="50">
        <v>326</v>
      </c>
      <c r="D17" s="65">
        <v>7</v>
      </c>
      <c r="F17" s="48">
        <v>43907</v>
      </c>
      <c r="G17" s="49">
        <v>2389</v>
      </c>
      <c r="H17" s="50">
        <v>339</v>
      </c>
      <c r="I17" s="65">
        <v>7</v>
      </c>
      <c r="K17" s="48">
        <v>43907</v>
      </c>
      <c r="L17" s="85">
        <f t="shared" si="0"/>
        <v>52</v>
      </c>
      <c r="M17" s="95">
        <f t="shared" si="6"/>
        <v>2.1766429468396818E-2</v>
      </c>
      <c r="N17" s="82">
        <f t="shared" si="1"/>
        <v>13</v>
      </c>
      <c r="O17" s="85">
        <f t="shared" si="2"/>
        <v>0</v>
      </c>
      <c r="Q17" s="48">
        <v>43907</v>
      </c>
      <c r="R17" s="49">
        <v>2387</v>
      </c>
      <c r="S17" s="50">
        <v>342</v>
      </c>
      <c r="T17" s="65">
        <v>7</v>
      </c>
      <c r="V17" s="48">
        <v>43907</v>
      </c>
      <c r="W17" s="85">
        <f t="shared" si="3"/>
        <v>-2</v>
      </c>
      <c r="X17" s="95">
        <f t="shared" si="7"/>
        <v>-8.378718056137411E-4</v>
      </c>
      <c r="Y17" s="82">
        <f t="shared" si="4"/>
        <v>3</v>
      </c>
      <c r="Z17" s="85">
        <f t="shared" si="5"/>
        <v>0</v>
      </c>
      <c r="AB17" s="48">
        <v>43907</v>
      </c>
      <c r="AC17" s="49">
        <v>2387</v>
      </c>
      <c r="AD17" s="50">
        <v>342</v>
      </c>
      <c r="AE17" s="65">
        <v>7</v>
      </c>
      <c r="AG17" s="48">
        <v>43907</v>
      </c>
      <c r="AH17" s="84">
        <f t="shared" si="8"/>
        <v>0</v>
      </c>
      <c r="AI17" s="95">
        <f t="shared" si="9"/>
        <v>0</v>
      </c>
      <c r="AJ17" s="84">
        <f t="shared" si="10"/>
        <v>0</v>
      </c>
      <c r="AK17" s="84">
        <f t="shared" si="11"/>
        <v>0</v>
      </c>
      <c r="AM17" s="48">
        <v>43907</v>
      </c>
      <c r="AN17" s="49">
        <v>2388</v>
      </c>
      <c r="AO17" s="94">
        <v>345</v>
      </c>
      <c r="AP17" s="65">
        <v>7</v>
      </c>
      <c r="AR17" s="48">
        <v>43907</v>
      </c>
      <c r="AS17" s="84">
        <f t="shared" si="12"/>
        <v>1</v>
      </c>
      <c r="AT17" s="95">
        <f t="shared" si="13"/>
        <v>4.187604690117253E-4</v>
      </c>
      <c r="AU17" s="84">
        <f t="shared" si="14"/>
        <v>3</v>
      </c>
      <c r="AV17" s="84">
        <f t="shared" si="15"/>
        <v>0</v>
      </c>
      <c r="AW17" s="91"/>
      <c r="AX17" s="48">
        <v>43907</v>
      </c>
      <c r="AY17" s="49">
        <v>2388</v>
      </c>
      <c r="AZ17" s="50">
        <v>346</v>
      </c>
      <c r="BA17" s="65">
        <v>7</v>
      </c>
      <c r="BC17" s="48">
        <v>43907</v>
      </c>
      <c r="BD17" s="84">
        <f t="shared" si="16"/>
        <v>0</v>
      </c>
      <c r="BE17" s="95">
        <f t="shared" si="17"/>
        <v>0</v>
      </c>
      <c r="BF17" s="84">
        <f t="shared" si="18"/>
        <v>1</v>
      </c>
      <c r="BG17" s="84">
        <f t="shared" si="19"/>
        <v>0</v>
      </c>
      <c r="BI17" s="48">
        <v>43907</v>
      </c>
      <c r="BJ17" s="49">
        <v>2389</v>
      </c>
      <c r="BK17" s="50">
        <v>347</v>
      </c>
      <c r="BL17" s="64">
        <v>7</v>
      </c>
      <c r="BN17" s="48">
        <v>43907</v>
      </c>
      <c r="BO17" s="100">
        <f t="shared" si="20"/>
        <v>1</v>
      </c>
      <c r="BP17" s="101">
        <f t="shared" si="21"/>
        <v>4.1858518208455421E-4</v>
      </c>
      <c r="BQ17" s="84">
        <f t="shared" si="22"/>
        <v>1</v>
      </c>
      <c r="BR17" s="84">
        <f t="shared" si="23"/>
        <v>0</v>
      </c>
      <c r="BT17" s="48">
        <v>43907</v>
      </c>
      <c r="BU17" s="49">
        <v>2391</v>
      </c>
      <c r="BV17" s="100">
        <f t="shared" si="24"/>
        <v>2</v>
      </c>
      <c r="BW17" s="101">
        <f t="shared" si="25"/>
        <v>8.3647009619406104E-4</v>
      </c>
      <c r="BY17" s="48">
        <v>43907</v>
      </c>
      <c r="BZ17" s="49">
        <v>2391</v>
      </c>
      <c r="CA17" s="65">
        <v>7</v>
      </c>
      <c r="CB17" s="100">
        <f t="shared" si="26"/>
        <v>0</v>
      </c>
      <c r="CC17" s="101">
        <f t="shared" si="27"/>
        <v>0</v>
      </c>
      <c r="CE17" s="91"/>
      <c r="CF17" s="48">
        <v>43907</v>
      </c>
      <c r="CG17" s="49">
        <v>2392</v>
      </c>
      <c r="CH17" s="65">
        <v>7</v>
      </c>
      <c r="CI17" s="100">
        <f t="shared" si="28"/>
        <v>1</v>
      </c>
      <c r="CJ17" s="101">
        <f t="shared" si="29"/>
        <v>4.1806020066889631E-4</v>
      </c>
      <c r="CL17" s="106">
        <v>43907</v>
      </c>
      <c r="CM17" s="49">
        <v>2392</v>
      </c>
      <c r="CN17" s="64">
        <v>7</v>
      </c>
      <c r="CO17" s="100">
        <f t="shared" si="30"/>
        <v>0</v>
      </c>
      <c r="CP17" s="101">
        <f t="shared" si="31"/>
        <v>0</v>
      </c>
      <c r="CR17" s="72">
        <v>43907</v>
      </c>
      <c r="CS17" s="19">
        <v>2392</v>
      </c>
      <c r="CT17" s="65">
        <v>7</v>
      </c>
      <c r="CU17" s="100">
        <f t="shared" si="32"/>
        <v>0</v>
      </c>
      <c r="CV17" s="101">
        <f t="shared" si="33"/>
        <v>0</v>
      </c>
      <c r="CW17" s="91"/>
      <c r="CX17" s="72">
        <v>43907</v>
      </c>
      <c r="CY17" s="91">
        <v>2389</v>
      </c>
      <c r="CZ17" s="91">
        <v>7</v>
      </c>
      <c r="DA17" s="100">
        <f t="shared" si="35"/>
        <v>-3</v>
      </c>
      <c r="DB17" s="101">
        <f t="shared" si="34"/>
        <v>-1.2557555462536626E-3</v>
      </c>
      <c r="DC17" s="91"/>
      <c r="DD17" s="72">
        <v>43907</v>
      </c>
      <c r="DE17" s="91">
        <v>2390</v>
      </c>
      <c r="DF17" s="91">
        <v>7</v>
      </c>
      <c r="DG17" s="100">
        <f t="shared" si="36"/>
        <v>1</v>
      </c>
      <c r="DH17" s="91"/>
      <c r="DJ17" s="96">
        <v>43908</v>
      </c>
      <c r="DK17" s="91">
        <v>2946</v>
      </c>
      <c r="DM17" s="91">
        <v>442</v>
      </c>
      <c r="DN17" s="91">
        <v>21</v>
      </c>
      <c r="DP17" s="96">
        <v>43909</v>
      </c>
      <c r="DS17" s="91">
        <v>534</v>
      </c>
      <c r="DT17" s="91">
        <v>24</v>
      </c>
      <c r="DU17" s="91"/>
      <c r="DV17" s="96">
        <v>43907</v>
      </c>
      <c r="DW17" s="91">
        <v>2447</v>
      </c>
      <c r="DX17" s="91">
        <v>339</v>
      </c>
      <c r="DY17" s="91">
        <v>7</v>
      </c>
    </row>
    <row r="18" spans="1:129" ht="16.2" thickBot="1">
      <c r="A18" s="48">
        <v>43908</v>
      </c>
      <c r="B18" s="49">
        <v>2799</v>
      </c>
      <c r="C18" s="50">
        <v>395</v>
      </c>
      <c r="D18" s="65">
        <v>21</v>
      </c>
      <c r="F18" s="48">
        <v>43908</v>
      </c>
      <c r="G18" s="49">
        <v>2892</v>
      </c>
      <c r="H18" s="50">
        <v>420</v>
      </c>
      <c r="I18" s="65">
        <v>21</v>
      </c>
      <c r="K18" s="48">
        <v>43908</v>
      </c>
      <c r="L18" s="85">
        <f t="shared" si="0"/>
        <v>93</v>
      </c>
      <c r="M18" s="95">
        <f t="shared" si="6"/>
        <v>3.2157676348547715E-2</v>
      </c>
      <c r="N18" s="82">
        <f t="shared" si="1"/>
        <v>25</v>
      </c>
      <c r="O18" s="85">
        <f t="shared" si="2"/>
        <v>0</v>
      </c>
      <c r="Q18" s="48">
        <v>43908</v>
      </c>
      <c r="R18" s="49">
        <v>2893</v>
      </c>
      <c r="S18" s="50">
        <v>422</v>
      </c>
      <c r="T18" s="65">
        <v>21</v>
      </c>
      <c r="V18" s="48">
        <v>43908</v>
      </c>
      <c r="W18" s="85">
        <f t="shared" si="3"/>
        <v>1</v>
      </c>
      <c r="X18" s="95">
        <f t="shared" si="7"/>
        <v>3.4566194262011752E-4</v>
      </c>
      <c r="Y18" s="82">
        <f t="shared" si="4"/>
        <v>2</v>
      </c>
      <c r="Z18" s="85">
        <f t="shared" si="5"/>
        <v>0</v>
      </c>
      <c r="AB18" s="48">
        <v>43908</v>
      </c>
      <c r="AC18" s="49">
        <v>2893</v>
      </c>
      <c r="AD18" s="50">
        <v>423</v>
      </c>
      <c r="AE18" s="65">
        <v>21</v>
      </c>
      <c r="AG18" s="48">
        <v>43908</v>
      </c>
      <c r="AH18" s="84">
        <f t="shared" si="8"/>
        <v>0</v>
      </c>
      <c r="AI18" s="95">
        <f t="shared" si="9"/>
        <v>0</v>
      </c>
      <c r="AJ18" s="84">
        <f t="shared" si="10"/>
        <v>1</v>
      </c>
      <c r="AK18" s="84">
        <f t="shared" si="11"/>
        <v>0</v>
      </c>
      <c r="AM18" s="48">
        <v>43908</v>
      </c>
      <c r="AN18" s="49">
        <v>2893</v>
      </c>
      <c r="AO18" s="94">
        <v>438</v>
      </c>
      <c r="AP18" s="65">
        <v>21</v>
      </c>
      <c r="AR18" s="48">
        <v>43908</v>
      </c>
      <c r="AS18" s="84">
        <f t="shared" si="12"/>
        <v>0</v>
      </c>
      <c r="AT18" s="95">
        <f t="shared" si="13"/>
        <v>0</v>
      </c>
      <c r="AU18" s="84">
        <f t="shared" si="14"/>
        <v>15</v>
      </c>
      <c r="AV18" s="84">
        <f t="shared" si="15"/>
        <v>0</v>
      </c>
      <c r="AW18" s="91"/>
      <c r="AX18" s="48">
        <v>43908</v>
      </c>
      <c r="AY18" s="49">
        <v>2894</v>
      </c>
      <c r="AZ18" s="50">
        <v>438</v>
      </c>
      <c r="BA18" s="65">
        <v>21</v>
      </c>
      <c r="BC18" s="48">
        <v>43908</v>
      </c>
      <c r="BD18" s="84">
        <f t="shared" si="16"/>
        <v>1</v>
      </c>
      <c r="BE18" s="95">
        <f t="shared" si="17"/>
        <v>3.455425017277125E-4</v>
      </c>
      <c r="BF18" s="84">
        <f t="shared" si="18"/>
        <v>0</v>
      </c>
      <c r="BG18" s="84">
        <f t="shared" si="19"/>
        <v>0</v>
      </c>
      <c r="BI18" s="48">
        <v>43908</v>
      </c>
      <c r="BJ18" s="49">
        <v>2895</v>
      </c>
      <c r="BK18" s="50">
        <v>437</v>
      </c>
      <c r="BL18" s="64">
        <v>21</v>
      </c>
      <c r="BN18" s="48">
        <v>43908</v>
      </c>
      <c r="BO18" s="100">
        <f t="shared" si="20"/>
        <v>1</v>
      </c>
      <c r="BP18" s="101">
        <f t="shared" si="21"/>
        <v>3.4542314335060447E-4</v>
      </c>
      <c r="BQ18" s="84">
        <f t="shared" si="22"/>
        <v>-1</v>
      </c>
      <c r="BR18" s="84">
        <f t="shared" si="23"/>
        <v>0</v>
      </c>
      <c r="BT18" s="48">
        <v>43908</v>
      </c>
      <c r="BU18" s="49">
        <v>2895</v>
      </c>
      <c r="BV18" s="100">
        <f t="shared" si="24"/>
        <v>0</v>
      </c>
      <c r="BW18" s="101">
        <f t="shared" si="25"/>
        <v>0</v>
      </c>
      <c r="BY18" s="48">
        <v>43908</v>
      </c>
      <c r="BZ18" s="49">
        <v>2895</v>
      </c>
      <c r="CA18" s="65">
        <v>21</v>
      </c>
      <c r="CB18" s="100">
        <f t="shared" si="26"/>
        <v>0</v>
      </c>
      <c r="CC18" s="101">
        <f t="shared" si="27"/>
        <v>0</v>
      </c>
      <c r="CE18" s="91"/>
      <c r="CF18" s="48">
        <v>43908</v>
      </c>
      <c r="CG18" s="49">
        <v>2929</v>
      </c>
      <c r="CH18" s="65">
        <v>21</v>
      </c>
      <c r="CI18" s="100">
        <f t="shared" si="28"/>
        <v>34</v>
      </c>
      <c r="CJ18" s="101">
        <f t="shared" si="29"/>
        <v>1.1608057357459884E-2</v>
      </c>
      <c r="CL18" s="106">
        <v>43908</v>
      </c>
      <c r="CM18" s="49">
        <v>2928</v>
      </c>
      <c r="CN18" s="64">
        <v>21</v>
      </c>
      <c r="CO18" s="100">
        <f t="shared" si="30"/>
        <v>-1</v>
      </c>
      <c r="CP18" s="101">
        <f t="shared" si="31"/>
        <v>-3.4153005464480874E-4</v>
      </c>
      <c r="CR18" s="72">
        <v>43908</v>
      </c>
      <c r="CS18" s="19">
        <v>2930</v>
      </c>
      <c r="CT18" s="65">
        <v>21</v>
      </c>
      <c r="CU18" s="100">
        <f t="shared" si="32"/>
        <v>2</v>
      </c>
      <c r="CV18" s="101">
        <f t="shared" si="33"/>
        <v>6.8259385665529011E-4</v>
      </c>
      <c r="CW18" s="91"/>
      <c r="CX18" s="72">
        <v>43908</v>
      </c>
      <c r="CY18" s="91">
        <v>2934</v>
      </c>
      <c r="CZ18" s="91">
        <v>21</v>
      </c>
      <c r="DA18" s="100">
        <f t="shared" si="35"/>
        <v>4</v>
      </c>
      <c r="DB18" s="101">
        <f t="shared" si="34"/>
        <v>1.3633265167007499E-3</v>
      </c>
      <c r="DC18" s="91"/>
      <c r="DD18" s="72">
        <v>43908</v>
      </c>
      <c r="DE18" s="91">
        <v>2937</v>
      </c>
      <c r="DF18" s="91">
        <v>21</v>
      </c>
      <c r="DG18" s="100">
        <f t="shared" si="36"/>
        <v>3</v>
      </c>
      <c r="DH18" s="91"/>
      <c r="DJ18" s="96">
        <v>43909</v>
      </c>
      <c r="DK18" s="91">
        <v>3668</v>
      </c>
      <c r="DM18" s="91">
        <v>536</v>
      </c>
      <c r="DN18" s="91">
        <v>25</v>
      </c>
      <c r="DP18" s="96">
        <v>43910</v>
      </c>
      <c r="DS18" s="91">
        <v>621</v>
      </c>
      <c r="DT18" s="91">
        <v>45</v>
      </c>
      <c r="DU18" s="91"/>
      <c r="DV18" s="96">
        <v>43908</v>
      </c>
      <c r="DW18" s="91">
        <v>2949</v>
      </c>
      <c r="DX18" s="91">
        <v>440</v>
      </c>
      <c r="DY18" s="91">
        <v>21</v>
      </c>
    </row>
    <row r="19" spans="1:129" ht="16.2" thickBot="1">
      <c r="A19" s="48">
        <v>43909</v>
      </c>
      <c r="B19" s="49">
        <v>3465</v>
      </c>
      <c r="C19" s="50">
        <v>487</v>
      </c>
      <c r="D19" s="65">
        <v>25</v>
      </c>
      <c r="F19" s="48">
        <v>43909</v>
      </c>
      <c r="G19" s="49">
        <v>3573</v>
      </c>
      <c r="H19" s="50">
        <v>504</v>
      </c>
      <c r="I19" s="65">
        <v>25</v>
      </c>
      <c r="K19" s="48">
        <v>43909</v>
      </c>
      <c r="L19" s="85">
        <f t="shared" si="0"/>
        <v>108</v>
      </c>
      <c r="M19" s="95">
        <f t="shared" si="6"/>
        <v>3.0226700251889168E-2</v>
      </c>
      <c r="N19" s="82">
        <f t="shared" si="1"/>
        <v>17</v>
      </c>
      <c r="O19" s="85">
        <f t="shared" si="2"/>
        <v>0</v>
      </c>
      <c r="Q19" s="48">
        <v>43909</v>
      </c>
      <c r="R19" s="49">
        <v>3573</v>
      </c>
      <c r="S19" s="50">
        <v>506</v>
      </c>
      <c r="T19" s="65">
        <v>25</v>
      </c>
      <c r="V19" s="48">
        <v>43909</v>
      </c>
      <c r="W19" s="85">
        <f t="shared" si="3"/>
        <v>0</v>
      </c>
      <c r="X19" s="95">
        <f t="shared" si="7"/>
        <v>0</v>
      </c>
      <c r="Y19" s="82">
        <f t="shared" si="4"/>
        <v>2</v>
      </c>
      <c r="Z19" s="85">
        <f t="shared" si="5"/>
        <v>0</v>
      </c>
      <c r="AB19" s="48">
        <v>43909</v>
      </c>
      <c r="AC19" s="49">
        <v>3576</v>
      </c>
      <c r="AD19" s="50">
        <v>502</v>
      </c>
      <c r="AE19" s="65">
        <v>25</v>
      </c>
      <c r="AG19" s="48">
        <v>43909</v>
      </c>
      <c r="AH19" s="84">
        <f t="shared" si="8"/>
        <v>3</v>
      </c>
      <c r="AI19" s="95">
        <f t="shared" si="9"/>
        <v>8.3892617449664428E-4</v>
      </c>
      <c r="AJ19" s="84">
        <f t="shared" si="10"/>
        <v>-4</v>
      </c>
      <c r="AK19" s="84">
        <f t="shared" si="11"/>
        <v>0</v>
      </c>
      <c r="AM19" s="48">
        <v>43909</v>
      </c>
      <c r="AN19" s="49">
        <v>3577</v>
      </c>
      <c r="AO19" s="94">
        <v>517</v>
      </c>
      <c r="AP19" s="65">
        <v>25</v>
      </c>
      <c r="AR19" s="48">
        <v>43909</v>
      </c>
      <c r="AS19" s="84">
        <f t="shared" si="12"/>
        <v>1</v>
      </c>
      <c r="AT19" s="95">
        <f t="shared" si="13"/>
        <v>2.7956388034665921E-4</v>
      </c>
      <c r="AU19" s="84">
        <f t="shared" si="14"/>
        <v>15</v>
      </c>
      <c r="AV19" s="84">
        <f t="shared" si="15"/>
        <v>0</v>
      </c>
      <c r="AW19" s="91"/>
      <c r="AX19" s="48">
        <v>43909</v>
      </c>
      <c r="AY19" s="49">
        <v>3578</v>
      </c>
      <c r="AZ19" s="50">
        <v>518</v>
      </c>
      <c r="BA19" s="65">
        <v>25</v>
      </c>
      <c r="BC19" s="48">
        <v>43909</v>
      </c>
      <c r="BD19" s="84">
        <f t="shared" si="16"/>
        <v>1</v>
      </c>
      <c r="BE19" s="95">
        <f t="shared" si="17"/>
        <v>2.7948574622694243E-4</v>
      </c>
      <c r="BF19" s="84">
        <f t="shared" si="18"/>
        <v>1</v>
      </c>
      <c r="BG19" s="84">
        <f t="shared" si="19"/>
        <v>0</v>
      </c>
      <c r="BI19" s="48">
        <v>43909</v>
      </c>
      <c r="BJ19" s="49">
        <v>3578</v>
      </c>
      <c r="BK19" s="50">
        <v>519</v>
      </c>
      <c r="BL19" s="64">
        <v>25</v>
      </c>
      <c r="BN19" s="48">
        <v>43909</v>
      </c>
      <c r="BO19" s="100">
        <f t="shared" si="20"/>
        <v>0</v>
      </c>
      <c r="BP19" s="101">
        <f t="shared" si="21"/>
        <v>0</v>
      </c>
      <c r="BQ19" s="84">
        <f t="shared" si="22"/>
        <v>1</v>
      </c>
      <c r="BR19" s="84">
        <f t="shared" si="23"/>
        <v>0</v>
      </c>
      <c r="BT19" s="48">
        <v>43909</v>
      </c>
      <c r="BU19" s="49">
        <v>3578</v>
      </c>
      <c r="BV19" s="100">
        <f t="shared" si="24"/>
        <v>0</v>
      </c>
      <c r="BW19" s="101">
        <f t="shared" si="25"/>
        <v>0</v>
      </c>
      <c r="BY19" s="48">
        <v>43909</v>
      </c>
      <c r="BZ19" s="49">
        <v>3579</v>
      </c>
      <c r="CA19" s="65">
        <v>25</v>
      </c>
      <c r="CB19" s="100">
        <f t="shared" si="26"/>
        <v>1</v>
      </c>
      <c r="CC19" s="101">
        <f t="shared" si="27"/>
        <v>2.7940765576976809E-4</v>
      </c>
      <c r="CE19" s="91"/>
      <c r="CF19" s="48">
        <v>43909</v>
      </c>
      <c r="CG19" s="49">
        <v>3653</v>
      </c>
      <c r="CH19" s="65">
        <v>25</v>
      </c>
      <c r="CI19" s="100">
        <f t="shared" si="28"/>
        <v>74</v>
      </c>
      <c r="CJ19" s="101">
        <f t="shared" si="29"/>
        <v>2.0257322748425951E-2</v>
      </c>
      <c r="CL19" s="106">
        <v>43909</v>
      </c>
      <c r="CM19" s="49">
        <v>3653</v>
      </c>
      <c r="CN19" s="64">
        <v>25</v>
      </c>
      <c r="CO19" s="100">
        <f t="shared" si="30"/>
        <v>0</v>
      </c>
      <c r="CP19" s="101">
        <f t="shared" si="31"/>
        <v>0</v>
      </c>
      <c r="CR19" s="72">
        <v>43909</v>
      </c>
      <c r="CS19" s="19">
        <v>3659</v>
      </c>
      <c r="CT19" s="65">
        <v>25</v>
      </c>
      <c r="CU19" s="100">
        <f t="shared" si="32"/>
        <v>6</v>
      </c>
      <c r="CV19" s="101">
        <f t="shared" si="33"/>
        <v>1.6397922929762231E-3</v>
      </c>
      <c r="CW19" s="91"/>
      <c r="CX19" s="72">
        <v>43909</v>
      </c>
      <c r="CY19" s="91">
        <v>3660</v>
      </c>
      <c r="CZ19" s="91">
        <v>25</v>
      </c>
      <c r="DA19" s="100">
        <f t="shared" si="35"/>
        <v>1</v>
      </c>
      <c r="DB19" s="101">
        <f t="shared" si="34"/>
        <v>2.7322404371584699E-4</v>
      </c>
      <c r="DC19" s="91"/>
      <c r="DD19" s="72">
        <v>43909</v>
      </c>
      <c r="DE19" s="91">
        <v>3660</v>
      </c>
      <c r="DF19" s="91">
        <v>25</v>
      </c>
      <c r="DG19" s="100">
        <f t="shared" si="36"/>
        <v>0</v>
      </c>
      <c r="DH19" s="91"/>
      <c r="DJ19" s="96">
        <v>43910</v>
      </c>
      <c r="DK19" s="91">
        <v>3974</v>
      </c>
      <c r="DM19" s="91">
        <v>624</v>
      </c>
      <c r="DN19" s="91">
        <v>46</v>
      </c>
      <c r="DP19" s="96">
        <v>43911</v>
      </c>
      <c r="DS19" s="91">
        <v>665</v>
      </c>
      <c r="DT19" s="91">
        <v>41</v>
      </c>
      <c r="DU19" s="91"/>
      <c r="DV19" s="96">
        <v>43909</v>
      </c>
      <c r="DW19" s="91">
        <v>3678</v>
      </c>
      <c r="DX19" s="91">
        <v>532</v>
      </c>
      <c r="DY19" s="91">
        <v>24</v>
      </c>
    </row>
    <row r="20" spans="1:129" ht="16.2" thickBot="1">
      <c r="A20" s="48">
        <v>43910</v>
      </c>
      <c r="B20" s="49">
        <v>3699</v>
      </c>
      <c r="C20" s="50">
        <v>557</v>
      </c>
      <c r="D20" s="65">
        <v>43</v>
      </c>
      <c r="F20" s="48">
        <v>43910</v>
      </c>
      <c r="G20" s="49">
        <v>3762</v>
      </c>
      <c r="H20" s="50">
        <v>572</v>
      </c>
      <c r="I20" s="65">
        <v>44</v>
      </c>
      <c r="K20" s="48">
        <v>43910</v>
      </c>
      <c r="L20" s="85">
        <f t="shared" si="0"/>
        <v>63</v>
      </c>
      <c r="M20" s="95">
        <f t="shared" si="6"/>
        <v>1.6746411483253589E-2</v>
      </c>
      <c r="N20" s="82">
        <f t="shared" si="1"/>
        <v>15</v>
      </c>
      <c r="O20" s="85">
        <f t="shared" si="2"/>
        <v>1</v>
      </c>
      <c r="Q20" s="48">
        <v>43910</v>
      </c>
      <c r="R20" s="49">
        <v>3804</v>
      </c>
      <c r="S20" s="50">
        <v>570</v>
      </c>
      <c r="T20" s="65">
        <v>44</v>
      </c>
      <c r="V20" s="48">
        <v>43910</v>
      </c>
      <c r="W20" s="85">
        <f t="shared" si="3"/>
        <v>42</v>
      </c>
      <c r="X20" s="95">
        <f t="shared" si="7"/>
        <v>1.1041009463722398E-2</v>
      </c>
      <c r="Y20" s="82">
        <f t="shared" si="4"/>
        <v>-2</v>
      </c>
      <c r="Z20" s="85">
        <f t="shared" si="5"/>
        <v>0</v>
      </c>
      <c r="AB20" s="48">
        <v>43910</v>
      </c>
      <c r="AC20" s="49">
        <v>3812</v>
      </c>
      <c r="AD20" s="50">
        <v>570</v>
      </c>
      <c r="AE20" s="65">
        <v>45</v>
      </c>
      <c r="AG20" s="48">
        <v>43910</v>
      </c>
      <c r="AH20" s="84">
        <f t="shared" si="8"/>
        <v>8</v>
      </c>
      <c r="AI20" s="95">
        <f t="shared" si="9"/>
        <v>2.0986358866736622E-3</v>
      </c>
      <c r="AJ20" s="84">
        <f t="shared" si="10"/>
        <v>0</v>
      </c>
      <c r="AK20" s="84">
        <f t="shared" si="11"/>
        <v>1</v>
      </c>
      <c r="AM20" s="48">
        <v>43910</v>
      </c>
      <c r="AN20" s="49">
        <v>3818</v>
      </c>
      <c r="AO20" s="94">
        <v>609</v>
      </c>
      <c r="AP20" s="65">
        <v>45</v>
      </c>
      <c r="AR20" s="48">
        <v>43910</v>
      </c>
      <c r="AS20" s="84">
        <f t="shared" si="12"/>
        <v>6</v>
      </c>
      <c r="AT20" s="95">
        <f t="shared" si="13"/>
        <v>1.5715034049240441E-3</v>
      </c>
      <c r="AU20" s="84">
        <f t="shared" si="14"/>
        <v>39</v>
      </c>
      <c r="AV20" s="84">
        <f t="shared" si="15"/>
        <v>0</v>
      </c>
      <c r="AW20" s="91"/>
      <c r="AX20" s="48">
        <v>43910</v>
      </c>
      <c r="AY20" s="49">
        <v>3818</v>
      </c>
      <c r="AZ20" s="50">
        <v>609</v>
      </c>
      <c r="BA20" s="65">
        <v>45</v>
      </c>
      <c r="BC20" s="48">
        <v>43910</v>
      </c>
      <c r="BD20" s="84">
        <f t="shared" si="16"/>
        <v>0</v>
      </c>
      <c r="BE20" s="95">
        <f t="shared" si="17"/>
        <v>0</v>
      </c>
      <c r="BF20" s="84">
        <f t="shared" si="18"/>
        <v>0</v>
      </c>
      <c r="BG20" s="84">
        <f t="shared" si="19"/>
        <v>0</v>
      </c>
      <c r="BI20" s="48">
        <v>43910</v>
      </c>
      <c r="BJ20" s="49">
        <v>3818</v>
      </c>
      <c r="BK20" s="50">
        <v>610</v>
      </c>
      <c r="BL20" s="64">
        <v>45</v>
      </c>
      <c r="BN20" s="48">
        <v>43910</v>
      </c>
      <c r="BO20" s="100">
        <f t="shared" si="20"/>
        <v>0</v>
      </c>
      <c r="BP20" s="101">
        <f t="shared" si="21"/>
        <v>0</v>
      </c>
      <c r="BQ20" s="84">
        <f t="shared" si="22"/>
        <v>1</v>
      </c>
      <c r="BR20" s="84">
        <f t="shared" si="23"/>
        <v>0</v>
      </c>
      <c r="BT20" s="48">
        <v>43910</v>
      </c>
      <c r="BU20" s="49">
        <v>3819</v>
      </c>
      <c r="BV20" s="100">
        <f t="shared" si="24"/>
        <v>1</v>
      </c>
      <c r="BW20" s="101">
        <f t="shared" si="25"/>
        <v>2.618486514794449E-4</v>
      </c>
      <c r="BY20" s="48">
        <v>43910</v>
      </c>
      <c r="BZ20" s="49">
        <v>3819</v>
      </c>
      <c r="CA20" s="65">
        <v>45</v>
      </c>
      <c r="CB20" s="100">
        <f t="shared" si="26"/>
        <v>0</v>
      </c>
      <c r="CC20" s="101">
        <f t="shared" si="27"/>
        <v>0</v>
      </c>
      <c r="CE20" s="91"/>
      <c r="CF20" s="48">
        <v>43910</v>
      </c>
      <c r="CG20" s="49">
        <v>3957</v>
      </c>
      <c r="CH20" s="65">
        <v>46</v>
      </c>
      <c r="CI20" s="100">
        <f t="shared" si="28"/>
        <v>138</v>
      </c>
      <c r="CJ20" s="101">
        <f t="shared" si="29"/>
        <v>3.4874905231235785E-2</v>
      </c>
      <c r="CL20" s="106">
        <v>43910</v>
      </c>
      <c r="CM20" s="49">
        <v>3958</v>
      </c>
      <c r="CN20" s="64">
        <v>46</v>
      </c>
      <c r="CO20" s="100">
        <f t="shared" si="30"/>
        <v>1</v>
      </c>
      <c r="CP20" s="101">
        <f t="shared" si="31"/>
        <v>2.5265285497726126E-4</v>
      </c>
      <c r="CR20" s="72">
        <v>43910</v>
      </c>
      <c r="CS20" s="19">
        <v>3960</v>
      </c>
      <c r="CT20" s="65">
        <v>46</v>
      </c>
      <c r="CU20" s="100">
        <f t="shared" si="32"/>
        <v>2</v>
      </c>
      <c r="CV20" s="101">
        <f t="shared" si="33"/>
        <v>5.0505050505050505E-4</v>
      </c>
      <c r="CW20" s="91"/>
      <c r="CX20" s="72">
        <v>43910</v>
      </c>
      <c r="CY20" s="91">
        <v>3960</v>
      </c>
      <c r="CZ20" s="91">
        <v>46</v>
      </c>
      <c r="DA20" s="100">
        <f t="shared" si="35"/>
        <v>0</v>
      </c>
      <c r="DB20" s="101">
        <f t="shared" si="34"/>
        <v>0</v>
      </c>
      <c r="DC20" s="91"/>
      <c r="DD20" s="72">
        <v>43910</v>
      </c>
      <c r="DE20" s="91">
        <v>3962</v>
      </c>
      <c r="DF20" s="91">
        <v>46</v>
      </c>
      <c r="DG20" s="100">
        <f t="shared" si="36"/>
        <v>2</v>
      </c>
      <c r="DH20" s="91"/>
      <c r="DJ20" s="96">
        <v>43911</v>
      </c>
      <c r="DK20" s="91">
        <v>2596</v>
      </c>
      <c r="DM20" s="91">
        <v>666</v>
      </c>
      <c r="DN20" s="91">
        <v>41</v>
      </c>
      <c r="DP20" s="96">
        <v>43912</v>
      </c>
      <c r="DS20" s="91">
        <v>694</v>
      </c>
      <c r="DT20" s="91">
        <v>48</v>
      </c>
      <c r="DU20" s="91"/>
      <c r="DV20" s="96">
        <v>43910</v>
      </c>
      <c r="DW20" s="91">
        <v>3985</v>
      </c>
      <c r="DX20" s="91">
        <v>623</v>
      </c>
      <c r="DY20" s="91">
        <v>45</v>
      </c>
    </row>
    <row r="21" spans="1:129" ht="16.2" thickBot="1">
      <c r="A21" s="48">
        <v>43911</v>
      </c>
      <c r="B21" s="49">
        <v>2179</v>
      </c>
      <c r="C21" s="50">
        <v>554</v>
      </c>
      <c r="D21" s="65">
        <v>34</v>
      </c>
      <c r="F21" s="48">
        <v>43911</v>
      </c>
      <c r="G21" s="49">
        <v>2209</v>
      </c>
      <c r="H21" s="50">
        <v>623</v>
      </c>
      <c r="I21" s="65">
        <v>36</v>
      </c>
      <c r="K21" s="48">
        <v>43911</v>
      </c>
      <c r="L21" s="85">
        <f t="shared" si="0"/>
        <v>30</v>
      </c>
      <c r="M21" s="95">
        <f t="shared" si="6"/>
        <v>1.3580805794477138E-2</v>
      </c>
      <c r="N21" s="82">
        <f t="shared" si="1"/>
        <v>69</v>
      </c>
      <c r="O21" s="85">
        <f t="shared" si="2"/>
        <v>2</v>
      </c>
      <c r="Q21" s="48">
        <v>43911</v>
      </c>
      <c r="R21" s="49">
        <v>2239</v>
      </c>
      <c r="S21" s="50">
        <v>626</v>
      </c>
      <c r="T21" s="65">
        <v>36</v>
      </c>
      <c r="V21" s="48">
        <v>43911</v>
      </c>
      <c r="W21" s="85">
        <f t="shared" si="3"/>
        <v>30</v>
      </c>
      <c r="X21" s="95">
        <f t="shared" si="7"/>
        <v>1.3398838767306834E-2</v>
      </c>
      <c r="Y21" s="82">
        <f t="shared" si="4"/>
        <v>3</v>
      </c>
      <c r="Z21" s="85">
        <f t="shared" si="5"/>
        <v>0</v>
      </c>
      <c r="AB21" s="48">
        <v>43911</v>
      </c>
      <c r="AC21" s="49">
        <v>2280</v>
      </c>
      <c r="AD21" s="50">
        <v>630</v>
      </c>
      <c r="AE21" s="65">
        <v>36</v>
      </c>
      <c r="AG21" s="48">
        <v>43911</v>
      </c>
      <c r="AH21" s="84">
        <f t="shared" si="8"/>
        <v>41</v>
      </c>
      <c r="AI21" s="95">
        <f t="shared" si="9"/>
        <v>1.7982456140350878E-2</v>
      </c>
      <c r="AJ21" s="84">
        <f t="shared" si="10"/>
        <v>4</v>
      </c>
      <c r="AK21" s="84">
        <f t="shared" si="11"/>
        <v>0</v>
      </c>
      <c r="AM21" s="48">
        <v>43911</v>
      </c>
      <c r="AN21" s="49">
        <v>2477</v>
      </c>
      <c r="AO21" s="94">
        <v>647</v>
      </c>
      <c r="AP21" s="65">
        <v>36</v>
      </c>
      <c r="AR21" s="48">
        <v>43911</v>
      </c>
      <c r="AS21" s="84">
        <f t="shared" si="12"/>
        <v>197</v>
      </c>
      <c r="AT21" s="95">
        <f t="shared" si="13"/>
        <v>7.9531691562373844E-2</v>
      </c>
      <c r="AU21" s="84">
        <f t="shared" si="14"/>
        <v>17</v>
      </c>
      <c r="AV21" s="84">
        <f t="shared" si="15"/>
        <v>0</v>
      </c>
      <c r="AW21" s="91"/>
      <c r="AX21" s="48">
        <v>43911</v>
      </c>
      <c r="AY21" s="49">
        <v>2477</v>
      </c>
      <c r="AZ21" s="50">
        <v>648</v>
      </c>
      <c r="BA21" s="65">
        <v>36</v>
      </c>
      <c r="BC21" s="48">
        <v>43911</v>
      </c>
      <c r="BD21" s="84">
        <f t="shared" si="16"/>
        <v>0</v>
      </c>
      <c r="BE21" s="95">
        <f t="shared" si="17"/>
        <v>0</v>
      </c>
      <c r="BF21" s="84">
        <f t="shared" si="18"/>
        <v>1</v>
      </c>
      <c r="BG21" s="84">
        <f t="shared" si="19"/>
        <v>0</v>
      </c>
      <c r="BI21" s="48">
        <v>43911</v>
      </c>
      <c r="BJ21" s="49">
        <v>2477</v>
      </c>
      <c r="BK21" s="50">
        <v>649</v>
      </c>
      <c r="BL21" s="64">
        <v>36</v>
      </c>
      <c r="BN21" s="48">
        <v>43911</v>
      </c>
      <c r="BO21" s="100">
        <f t="shared" si="20"/>
        <v>0</v>
      </c>
      <c r="BP21" s="101">
        <f t="shared" si="21"/>
        <v>0</v>
      </c>
      <c r="BQ21" s="84">
        <f t="shared" si="22"/>
        <v>1</v>
      </c>
      <c r="BR21" s="84">
        <f t="shared" si="23"/>
        <v>0</v>
      </c>
      <c r="BT21" s="48">
        <v>43911</v>
      </c>
      <c r="BU21" s="49">
        <v>2477</v>
      </c>
      <c r="BV21" s="100">
        <f t="shared" si="24"/>
        <v>0</v>
      </c>
      <c r="BW21" s="101">
        <f t="shared" si="25"/>
        <v>0</v>
      </c>
      <c r="BY21" s="48">
        <v>43911</v>
      </c>
      <c r="BZ21" s="49">
        <v>2477</v>
      </c>
      <c r="CA21" s="65">
        <v>36</v>
      </c>
      <c r="CB21" s="100">
        <f t="shared" si="26"/>
        <v>0</v>
      </c>
      <c r="CC21" s="101">
        <f t="shared" si="27"/>
        <v>0</v>
      </c>
      <c r="CE21" s="91"/>
      <c r="CF21" s="48">
        <v>43911</v>
      </c>
      <c r="CG21" s="49">
        <v>2589</v>
      </c>
      <c r="CH21" s="65">
        <v>39</v>
      </c>
      <c r="CI21" s="100">
        <f t="shared" si="28"/>
        <v>112</v>
      </c>
      <c r="CJ21" s="101">
        <f t="shared" si="29"/>
        <v>4.3259945925067593E-2</v>
      </c>
      <c r="CL21" s="106">
        <v>43911</v>
      </c>
      <c r="CM21" s="49">
        <v>2591</v>
      </c>
      <c r="CN21" s="64">
        <v>40</v>
      </c>
      <c r="CO21" s="100">
        <f t="shared" si="30"/>
        <v>2</v>
      </c>
      <c r="CP21" s="101">
        <f t="shared" si="31"/>
        <v>7.7190274025472794E-4</v>
      </c>
      <c r="CR21" s="72">
        <v>43911</v>
      </c>
      <c r="CS21" s="19">
        <v>2592</v>
      </c>
      <c r="CT21" s="65">
        <v>40</v>
      </c>
      <c r="CU21" s="100">
        <f t="shared" si="32"/>
        <v>1</v>
      </c>
      <c r="CV21" s="101">
        <f t="shared" si="33"/>
        <v>3.8580246913580245E-4</v>
      </c>
      <c r="CW21" s="91"/>
      <c r="CX21" s="72">
        <v>43911</v>
      </c>
      <c r="CY21" s="91">
        <v>2594</v>
      </c>
      <c r="CZ21" s="91">
        <v>40</v>
      </c>
      <c r="DA21" s="100">
        <f t="shared" si="35"/>
        <v>2</v>
      </c>
      <c r="DB21" s="101">
        <f t="shared" si="34"/>
        <v>7.7101002313030066E-4</v>
      </c>
      <c r="DC21" s="91"/>
      <c r="DD21" s="72">
        <v>43911</v>
      </c>
      <c r="DE21" s="91">
        <v>2594</v>
      </c>
      <c r="DF21" s="91">
        <v>41</v>
      </c>
      <c r="DG21" s="100">
        <f t="shared" si="36"/>
        <v>0</v>
      </c>
      <c r="DH21" s="91"/>
      <c r="DJ21" s="96">
        <v>43912</v>
      </c>
      <c r="DK21" s="91">
        <v>2542</v>
      </c>
      <c r="DM21" s="91">
        <v>696</v>
      </c>
      <c r="DN21" s="91">
        <v>48</v>
      </c>
      <c r="DP21" s="96">
        <v>43913</v>
      </c>
      <c r="DS21" s="91">
        <v>1025</v>
      </c>
      <c r="DT21" s="91">
        <v>83</v>
      </c>
      <c r="DU21" s="91"/>
      <c r="DV21" s="96">
        <v>43911</v>
      </c>
      <c r="DW21" s="91">
        <v>2600</v>
      </c>
      <c r="DX21" s="91">
        <v>662</v>
      </c>
      <c r="DY21" s="91">
        <v>41</v>
      </c>
    </row>
    <row r="22" spans="1:129" ht="16.2" thickBot="1">
      <c r="A22" s="48">
        <v>43912</v>
      </c>
      <c r="B22" s="49">
        <v>2062</v>
      </c>
      <c r="C22" s="50">
        <v>584</v>
      </c>
      <c r="D22" s="65">
        <v>44</v>
      </c>
      <c r="F22" s="48">
        <v>43912</v>
      </c>
      <c r="G22" s="49">
        <v>2075</v>
      </c>
      <c r="H22" s="50">
        <v>660</v>
      </c>
      <c r="I22" s="65">
        <v>45</v>
      </c>
      <c r="K22" s="48">
        <v>43912</v>
      </c>
      <c r="L22" s="85">
        <f t="shared" si="0"/>
        <v>13</v>
      </c>
      <c r="M22" s="95">
        <f t="shared" si="6"/>
        <v>6.265060240963855E-3</v>
      </c>
      <c r="N22" s="82">
        <f t="shared" si="1"/>
        <v>76</v>
      </c>
      <c r="O22" s="85">
        <f t="shared" si="2"/>
        <v>1</v>
      </c>
      <c r="Q22" s="48">
        <v>43912</v>
      </c>
      <c r="R22" s="49">
        <v>2191</v>
      </c>
      <c r="S22" s="50">
        <v>664</v>
      </c>
      <c r="T22" s="65">
        <v>45</v>
      </c>
      <c r="V22" s="48">
        <v>43912</v>
      </c>
      <c r="W22" s="85">
        <f t="shared" si="3"/>
        <v>116</v>
      </c>
      <c r="X22" s="95">
        <f t="shared" si="7"/>
        <v>5.2943861250570518E-2</v>
      </c>
      <c r="Y22" s="82">
        <f t="shared" si="4"/>
        <v>4</v>
      </c>
      <c r="Z22" s="85">
        <f t="shared" si="5"/>
        <v>0</v>
      </c>
      <c r="AB22" s="48">
        <v>43912</v>
      </c>
      <c r="AC22" s="49">
        <v>2200</v>
      </c>
      <c r="AD22" s="50">
        <v>669</v>
      </c>
      <c r="AE22" s="65">
        <v>45</v>
      </c>
      <c r="AG22" s="48">
        <v>43912</v>
      </c>
      <c r="AH22" s="84">
        <f t="shared" si="8"/>
        <v>9</v>
      </c>
      <c r="AI22" s="95">
        <f t="shared" si="9"/>
        <v>4.0909090909090912E-3</v>
      </c>
      <c r="AJ22" s="84">
        <f t="shared" si="10"/>
        <v>5</v>
      </c>
      <c r="AK22" s="84">
        <f t="shared" si="11"/>
        <v>0</v>
      </c>
      <c r="AM22" s="48">
        <v>43912</v>
      </c>
      <c r="AN22" s="49">
        <v>2413</v>
      </c>
      <c r="AO22" s="94">
        <v>687</v>
      </c>
      <c r="AP22" s="65">
        <v>45</v>
      </c>
      <c r="AR22" s="48">
        <v>43912</v>
      </c>
      <c r="AS22" s="84">
        <f t="shared" si="12"/>
        <v>213</v>
      </c>
      <c r="AT22" s="95">
        <f t="shared" si="13"/>
        <v>8.8271860754247825E-2</v>
      </c>
      <c r="AU22" s="84">
        <f t="shared" si="14"/>
        <v>18</v>
      </c>
      <c r="AV22" s="84">
        <f t="shared" si="15"/>
        <v>0</v>
      </c>
      <c r="AW22" s="91"/>
      <c r="AX22" s="48">
        <v>43912</v>
      </c>
      <c r="AY22" s="49">
        <v>2413</v>
      </c>
      <c r="AZ22" s="50">
        <v>692</v>
      </c>
      <c r="BA22" s="65">
        <v>45</v>
      </c>
      <c r="BC22" s="48">
        <v>43912</v>
      </c>
      <c r="BD22" s="84">
        <f t="shared" si="16"/>
        <v>0</v>
      </c>
      <c r="BE22" s="95">
        <f t="shared" si="17"/>
        <v>0</v>
      </c>
      <c r="BF22" s="84">
        <f t="shared" si="18"/>
        <v>5</v>
      </c>
      <c r="BG22" s="84">
        <f t="shared" si="19"/>
        <v>0</v>
      </c>
      <c r="BI22" s="48">
        <v>43912</v>
      </c>
      <c r="BJ22" s="49">
        <v>2414</v>
      </c>
      <c r="BK22" s="50">
        <v>691</v>
      </c>
      <c r="BL22" s="64">
        <v>45</v>
      </c>
      <c r="BN22" s="48">
        <v>43912</v>
      </c>
      <c r="BO22" s="100">
        <f t="shared" si="20"/>
        <v>1</v>
      </c>
      <c r="BP22" s="101">
        <f t="shared" si="21"/>
        <v>4.1425020712510354E-4</v>
      </c>
      <c r="BQ22" s="84">
        <f t="shared" si="22"/>
        <v>-1</v>
      </c>
      <c r="BR22" s="84">
        <f t="shared" si="23"/>
        <v>0</v>
      </c>
      <c r="BT22" s="48">
        <v>43912</v>
      </c>
      <c r="BU22" s="49">
        <v>2414</v>
      </c>
      <c r="BV22" s="100">
        <f t="shared" si="24"/>
        <v>0</v>
      </c>
      <c r="BW22" s="101">
        <f t="shared" si="25"/>
        <v>0</v>
      </c>
      <c r="BY22" s="48">
        <v>43912</v>
      </c>
      <c r="BZ22" s="49">
        <v>2414</v>
      </c>
      <c r="CA22" s="65">
        <v>45</v>
      </c>
      <c r="CB22" s="100">
        <f t="shared" si="26"/>
        <v>0</v>
      </c>
      <c r="CC22" s="101">
        <f t="shared" si="27"/>
        <v>0</v>
      </c>
      <c r="CE22" s="91"/>
      <c r="CF22" s="48">
        <v>43912</v>
      </c>
      <c r="CG22" s="49">
        <v>2542</v>
      </c>
      <c r="CH22" s="65">
        <v>45</v>
      </c>
      <c r="CI22" s="100">
        <f t="shared" si="28"/>
        <v>128</v>
      </c>
      <c r="CJ22" s="101">
        <f t="shared" si="29"/>
        <v>5.035405192761605E-2</v>
      </c>
      <c r="CL22" s="106">
        <v>43912</v>
      </c>
      <c r="CM22" s="49">
        <v>2542</v>
      </c>
      <c r="CN22" s="64">
        <v>46</v>
      </c>
      <c r="CO22" s="100">
        <f t="shared" si="30"/>
        <v>0</v>
      </c>
      <c r="CP22" s="101">
        <f t="shared" si="31"/>
        <v>0</v>
      </c>
      <c r="CR22" s="72">
        <v>43912</v>
      </c>
      <c r="CS22" s="19">
        <v>2543</v>
      </c>
      <c r="CT22" s="65">
        <v>48</v>
      </c>
      <c r="CU22" s="100">
        <f t="shared" si="32"/>
        <v>1</v>
      </c>
      <c r="CV22" s="101">
        <f t="shared" si="33"/>
        <v>3.9323633503735744E-4</v>
      </c>
      <c r="CW22" s="91"/>
      <c r="CX22" s="72">
        <v>43912</v>
      </c>
      <c r="CY22" s="91">
        <v>2543</v>
      </c>
      <c r="CZ22" s="91">
        <v>48</v>
      </c>
      <c r="DA22" s="100">
        <f t="shared" si="35"/>
        <v>0</v>
      </c>
      <c r="DB22" s="101">
        <f t="shared" si="34"/>
        <v>0</v>
      </c>
      <c r="DC22" s="91"/>
      <c r="DD22" s="72">
        <v>43912</v>
      </c>
      <c r="DE22" s="91">
        <v>2544</v>
      </c>
      <c r="DF22" s="91">
        <v>48</v>
      </c>
      <c r="DG22" s="100">
        <f t="shared" si="36"/>
        <v>1</v>
      </c>
      <c r="DH22" s="91"/>
      <c r="DJ22" s="96">
        <v>43913</v>
      </c>
      <c r="DK22" s="91">
        <v>3495</v>
      </c>
      <c r="DM22" s="91">
        <v>1029</v>
      </c>
      <c r="DN22" s="91">
        <v>81</v>
      </c>
      <c r="DP22" s="96">
        <v>43914</v>
      </c>
      <c r="DS22" s="91">
        <v>1138</v>
      </c>
      <c r="DT22" s="91">
        <v>93</v>
      </c>
      <c r="DU22" s="91"/>
      <c r="DV22" s="96">
        <v>43912</v>
      </c>
      <c r="DW22" s="91">
        <v>2544</v>
      </c>
      <c r="DX22" s="91">
        <v>690</v>
      </c>
      <c r="DY22" s="91">
        <v>48</v>
      </c>
    </row>
    <row r="23" spans="1:129" ht="16.2" thickBot="1">
      <c r="A23" s="48">
        <v>43913</v>
      </c>
      <c r="B23" s="49">
        <v>3115</v>
      </c>
      <c r="C23" s="50">
        <v>793</v>
      </c>
      <c r="D23" s="65">
        <v>77</v>
      </c>
      <c r="F23" s="48">
        <v>43913</v>
      </c>
      <c r="G23" s="49">
        <v>3151</v>
      </c>
      <c r="H23" s="50">
        <v>936</v>
      </c>
      <c r="I23" s="65">
        <v>79</v>
      </c>
      <c r="K23" s="48">
        <v>43913</v>
      </c>
      <c r="L23" s="85">
        <f t="shared" si="0"/>
        <v>36</v>
      </c>
      <c r="M23" s="95">
        <f t="shared" si="6"/>
        <v>1.1424944462075532E-2</v>
      </c>
      <c r="N23" s="82">
        <f t="shared" si="1"/>
        <v>143</v>
      </c>
      <c r="O23" s="85">
        <f t="shared" si="2"/>
        <v>2</v>
      </c>
      <c r="Q23" s="48">
        <v>43913</v>
      </c>
      <c r="R23" s="49">
        <v>3242</v>
      </c>
      <c r="S23" s="50">
        <v>939</v>
      </c>
      <c r="T23" s="65">
        <v>80</v>
      </c>
      <c r="V23" s="48">
        <v>43913</v>
      </c>
      <c r="W23" s="85">
        <f t="shared" si="3"/>
        <v>91</v>
      </c>
      <c r="X23" s="95">
        <f t="shared" si="7"/>
        <v>2.8069093152375078E-2</v>
      </c>
      <c r="Y23" s="82">
        <f t="shared" si="4"/>
        <v>3</v>
      </c>
      <c r="Z23" s="85">
        <f t="shared" si="5"/>
        <v>1</v>
      </c>
      <c r="AB23" s="48">
        <v>43913</v>
      </c>
      <c r="AC23" s="49">
        <v>3253</v>
      </c>
      <c r="AD23" s="50">
        <v>941</v>
      </c>
      <c r="AE23" s="65">
        <v>80</v>
      </c>
      <c r="AG23" s="48">
        <v>43913</v>
      </c>
      <c r="AH23" s="84">
        <f t="shared" si="8"/>
        <v>11</v>
      </c>
      <c r="AI23" s="95">
        <f t="shared" si="9"/>
        <v>3.3814940055333538E-3</v>
      </c>
      <c r="AJ23" s="84">
        <f t="shared" si="10"/>
        <v>2</v>
      </c>
      <c r="AK23" s="84">
        <f t="shared" si="11"/>
        <v>0</v>
      </c>
      <c r="AM23" s="48">
        <v>43913</v>
      </c>
      <c r="AN23" s="49">
        <v>3287</v>
      </c>
      <c r="AO23" s="94">
        <v>981</v>
      </c>
      <c r="AP23" s="65">
        <v>80</v>
      </c>
      <c r="AR23" s="48">
        <v>43913</v>
      </c>
      <c r="AS23" s="84">
        <f t="shared" si="12"/>
        <v>34</v>
      </c>
      <c r="AT23" s="95">
        <f t="shared" si="13"/>
        <v>1.0343778521448129E-2</v>
      </c>
      <c r="AU23" s="84">
        <f t="shared" si="14"/>
        <v>40</v>
      </c>
      <c r="AV23" s="84">
        <f t="shared" si="15"/>
        <v>0</v>
      </c>
      <c r="AW23" s="91"/>
      <c r="AX23" s="48">
        <v>43913</v>
      </c>
      <c r="AY23" s="49">
        <v>3287</v>
      </c>
      <c r="AZ23" s="50">
        <v>981</v>
      </c>
      <c r="BA23" s="65">
        <v>80</v>
      </c>
      <c r="BC23" s="48">
        <v>43913</v>
      </c>
      <c r="BD23" s="84">
        <f t="shared" si="16"/>
        <v>0</v>
      </c>
      <c r="BE23" s="95">
        <f t="shared" si="17"/>
        <v>0</v>
      </c>
      <c r="BF23" s="84">
        <f t="shared" si="18"/>
        <v>0</v>
      </c>
      <c r="BG23" s="84">
        <f t="shared" si="19"/>
        <v>0</v>
      </c>
      <c r="BI23" s="48">
        <v>43913</v>
      </c>
      <c r="BJ23" s="49">
        <v>3288</v>
      </c>
      <c r="BK23" s="50">
        <v>982</v>
      </c>
      <c r="BL23" s="64">
        <v>80</v>
      </c>
      <c r="BN23" s="48">
        <v>43913</v>
      </c>
      <c r="BO23" s="100">
        <f t="shared" si="20"/>
        <v>1</v>
      </c>
      <c r="BP23" s="101">
        <f t="shared" si="21"/>
        <v>3.0413625304136254E-4</v>
      </c>
      <c r="BQ23" s="84">
        <f t="shared" si="22"/>
        <v>1</v>
      </c>
      <c r="BR23" s="84">
        <f t="shared" si="23"/>
        <v>0</v>
      </c>
      <c r="BT23" s="48">
        <v>43913</v>
      </c>
      <c r="BU23" s="49">
        <v>3288</v>
      </c>
      <c r="BV23" s="100">
        <f t="shared" si="24"/>
        <v>0</v>
      </c>
      <c r="BW23" s="101">
        <f t="shared" si="25"/>
        <v>0</v>
      </c>
      <c r="BY23" s="48">
        <v>43913</v>
      </c>
      <c r="BZ23" s="49">
        <v>3288</v>
      </c>
      <c r="CA23" s="65">
        <v>80</v>
      </c>
      <c r="CB23" s="100">
        <f t="shared" si="26"/>
        <v>0</v>
      </c>
      <c r="CC23" s="101">
        <f t="shared" si="27"/>
        <v>0</v>
      </c>
      <c r="CE23" s="91"/>
      <c r="CF23" s="48">
        <v>43913</v>
      </c>
      <c r="CG23" s="49">
        <v>3475</v>
      </c>
      <c r="CH23" s="65">
        <v>81</v>
      </c>
      <c r="CI23" s="100">
        <f t="shared" si="28"/>
        <v>187</v>
      </c>
      <c r="CJ23" s="101">
        <f t="shared" si="29"/>
        <v>5.3812949640287773E-2</v>
      </c>
      <c r="CL23" s="106">
        <v>43913</v>
      </c>
      <c r="CM23" s="49">
        <v>3477</v>
      </c>
      <c r="CN23" s="64">
        <v>81</v>
      </c>
      <c r="CO23" s="100">
        <f t="shared" si="30"/>
        <v>2</v>
      </c>
      <c r="CP23" s="101">
        <f t="shared" si="31"/>
        <v>5.7520851308599363E-4</v>
      </c>
      <c r="CR23" s="72">
        <v>43913</v>
      </c>
      <c r="CS23" s="19">
        <v>3482</v>
      </c>
      <c r="CT23" s="65">
        <v>81</v>
      </c>
      <c r="CU23" s="100">
        <f t="shared" si="32"/>
        <v>5</v>
      </c>
      <c r="CV23" s="101">
        <f t="shared" si="33"/>
        <v>1.4359563469270534E-3</v>
      </c>
      <c r="CW23" s="91"/>
      <c r="CX23" s="72">
        <v>43913</v>
      </c>
      <c r="CY23" s="91">
        <v>3489</v>
      </c>
      <c r="CZ23" s="91">
        <v>81</v>
      </c>
      <c r="DA23" s="100">
        <f t="shared" si="35"/>
        <v>7</v>
      </c>
      <c r="DB23" s="101">
        <f t="shared" si="34"/>
        <v>2.0063055316709658E-3</v>
      </c>
      <c r="DC23" s="91"/>
      <c r="DD23" s="72">
        <v>43913</v>
      </c>
      <c r="DE23" s="91">
        <v>3489</v>
      </c>
      <c r="DF23" s="91">
        <v>81</v>
      </c>
      <c r="DG23" s="100">
        <f t="shared" si="36"/>
        <v>0</v>
      </c>
      <c r="DH23" s="91"/>
      <c r="DJ23" s="96">
        <v>43914</v>
      </c>
      <c r="DK23" s="91">
        <v>4380</v>
      </c>
      <c r="DM23" s="91">
        <v>1141</v>
      </c>
      <c r="DN23" s="91">
        <v>92</v>
      </c>
      <c r="DP23" s="96">
        <v>43915</v>
      </c>
      <c r="DS23" s="91">
        <v>1257</v>
      </c>
      <c r="DT23" s="91">
        <v>121</v>
      </c>
      <c r="DU23" s="91"/>
      <c r="DV23" s="96">
        <v>43913</v>
      </c>
      <c r="DW23" s="91">
        <v>3502</v>
      </c>
      <c r="DX23" s="91">
        <v>1023</v>
      </c>
      <c r="DY23" s="91">
        <v>83</v>
      </c>
    </row>
    <row r="24" spans="1:129" ht="16.2" thickBot="1">
      <c r="A24" s="48">
        <v>43914</v>
      </c>
      <c r="B24" s="49">
        <v>3534</v>
      </c>
      <c r="C24" s="50">
        <v>780</v>
      </c>
      <c r="D24" s="65">
        <v>84</v>
      </c>
      <c r="F24" s="48">
        <v>43914</v>
      </c>
      <c r="G24" s="49">
        <v>3670</v>
      </c>
      <c r="H24" s="50">
        <v>979</v>
      </c>
      <c r="I24" s="65">
        <v>88</v>
      </c>
      <c r="K24" s="48">
        <v>43914</v>
      </c>
      <c r="L24" s="85">
        <f t="shared" si="0"/>
        <v>136</v>
      </c>
      <c r="M24" s="95">
        <f t="shared" si="6"/>
        <v>3.7057220708446865E-2</v>
      </c>
      <c r="N24" s="82">
        <f t="shared" si="1"/>
        <v>199</v>
      </c>
      <c r="O24" s="85">
        <f t="shared" si="2"/>
        <v>4</v>
      </c>
      <c r="Q24" s="48">
        <v>43914</v>
      </c>
      <c r="R24" s="49">
        <v>3857</v>
      </c>
      <c r="S24" s="50">
        <v>981</v>
      </c>
      <c r="T24" s="65">
        <v>89</v>
      </c>
      <c r="V24" s="48">
        <v>43914</v>
      </c>
      <c r="W24" s="85">
        <f t="shared" si="3"/>
        <v>187</v>
      </c>
      <c r="X24" s="95">
        <f t="shared" si="7"/>
        <v>4.8483277158413274E-2</v>
      </c>
      <c r="Y24" s="82">
        <f t="shared" si="4"/>
        <v>2</v>
      </c>
      <c r="Z24" s="85">
        <f t="shared" si="5"/>
        <v>1</v>
      </c>
      <c r="AB24" s="48">
        <v>43914</v>
      </c>
      <c r="AC24" s="49">
        <v>3929</v>
      </c>
      <c r="AD24" s="50">
        <v>990</v>
      </c>
      <c r="AE24" s="65">
        <v>90</v>
      </c>
      <c r="AG24" s="48">
        <v>43914</v>
      </c>
      <c r="AH24" s="84">
        <f t="shared" si="8"/>
        <v>72</v>
      </c>
      <c r="AI24" s="95">
        <f t="shared" si="9"/>
        <v>1.8325273606515653E-2</v>
      </c>
      <c r="AJ24" s="84">
        <f t="shared" si="10"/>
        <v>9</v>
      </c>
      <c r="AK24" s="84">
        <f t="shared" si="11"/>
        <v>1</v>
      </c>
      <c r="AM24" s="48">
        <v>43914</v>
      </c>
      <c r="AN24" s="49">
        <v>4133</v>
      </c>
      <c r="AO24" s="94">
        <v>1049</v>
      </c>
      <c r="AP24" s="65">
        <v>90</v>
      </c>
      <c r="AR24" s="48">
        <v>43914</v>
      </c>
      <c r="AS24" s="84">
        <f t="shared" si="12"/>
        <v>204</v>
      </c>
      <c r="AT24" s="95">
        <f t="shared" si="13"/>
        <v>4.9358819259617714E-2</v>
      </c>
      <c r="AU24" s="84">
        <f t="shared" si="14"/>
        <v>59</v>
      </c>
      <c r="AV24" s="84">
        <f t="shared" si="15"/>
        <v>0</v>
      </c>
      <c r="AW24" s="91"/>
      <c r="AX24" s="48">
        <v>43914</v>
      </c>
      <c r="AY24" s="49">
        <v>4133</v>
      </c>
      <c r="AZ24" s="50">
        <v>1053</v>
      </c>
      <c r="BA24" s="65">
        <v>90</v>
      </c>
      <c r="BC24" s="48">
        <v>43914</v>
      </c>
      <c r="BD24" s="84">
        <f t="shared" si="16"/>
        <v>0</v>
      </c>
      <c r="BE24" s="95">
        <f t="shared" si="17"/>
        <v>0</v>
      </c>
      <c r="BF24" s="84">
        <f t="shared" si="18"/>
        <v>4</v>
      </c>
      <c r="BG24" s="84">
        <f t="shared" si="19"/>
        <v>0</v>
      </c>
      <c r="BI24" s="48">
        <v>43914</v>
      </c>
      <c r="BJ24" s="49">
        <v>4133</v>
      </c>
      <c r="BK24" s="50">
        <v>1053</v>
      </c>
      <c r="BL24" s="64">
        <v>90</v>
      </c>
      <c r="BN24" s="48">
        <v>43914</v>
      </c>
      <c r="BO24" s="100">
        <f t="shared" si="20"/>
        <v>0</v>
      </c>
      <c r="BP24" s="101">
        <f t="shared" si="21"/>
        <v>0</v>
      </c>
      <c r="BQ24" s="84">
        <f t="shared" si="22"/>
        <v>0</v>
      </c>
      <c r="BR24" s="84">
        <f t="shared" si="23"/>
        <v>0</v>
      </c>
      <c r="BT24" s="48">
        <v>43914</v>
      </c>
      <c r="BU24" s="49">
        <v>4133</v>
      </c>
      <c r="BV24" s="100">
        <f t="shared" si="24"/>
        <v>0</v>
      </c>
      <c r="BW24" s="101">
        <f t="shared" si="25"/>
        <v>0</v>
      </c>
      <c r="BY24" s="48">
        <v>43914</v>
      </c>
      <c r="BZ24" s="49">
        <v>4134</v>
      </c>
      <c r="CA24" s="65">
        <v>90</v>
      </c>
      <c r="CB24" s="100">
        <f t="shared" si="26"/>
        <v>1</v>
      </c>
      <c r="CC24" s="101">
        <f t="shared" si="27"/>
        <v>2.4189646831156264E-4</v>
      </c>
      <c r="CE24" s="91"/>
      <c r="CF24" s="48">
        <v>43914</v>
      </c>
      <c r="CG24" s="49">
        <v>4367</v>
      </c>
      <c r="CH24" s="65">
        <v>92</v>
      </c>
      <c r="CI24" s="100">
        <f t="shared" si="28"/>
        <v>233</v>
      </c>
      <c r="CJ24" s="101">
        <f t="shared" si="29"/>
        <v>5.3354705747652852E-2</v>
      </c>
      <c r="CL24" s="106">
        <v>43914</v>
      </c>
      <c r="CM24" s="49">
        <v>4365</v>
      </c>
      <c r="CN24" s="64">
        <v>92</v>
      </c>
      <c r="CO24" s="100">
        <f t="shared" si="30"/>
        <v>-2</v>
      </c>
      <c r="CP24" s="101">
        <f t="shared" si="31"/>
        <v>-4.5819014891179839E-4</v>
      </c>
      <c r="CR24" s="72">
        <v>43914</v>
      </c>
      <c r="CS24" s="19">
        <v>4369</v>
      </c>
      <c r="CT24" s="65">
        <v>92</v>
      </c>
      <c r="CU24" s="100">
        <f t="shared" si="32"/>
        <v>4</v>
      </c>
      <c r="CV24" s="101">
        <f t="shared" si="33"/>
        <v>9.1554131380178531E-4</v>
      </c>
      <c r="CW24" s="91"/>
      <c r="CX24" s="72">
        <v>43914</v>
      </c>
      <c r="CY24" s="91">
        <v>4373</v>
      </c>
      <c r="CZ24" s="91">
        <v>92</v>
      </c>
      <c r="DA24" s="100">
        <f t="shared" si="35"/>
        <v>4</v>
      </c>
      <c r="DB24" s="101">
        <f t="shared" si="34"/>
        <v>9.1470386462382805E-4</v>
      </c>
      <c r="DC24" s="91"/>
      <c r="DD24" s="72">
        <v>43914</v>
      </c>
      <c r="DE24" s="91">
        <v>4379</v>
      </c>
      <c r="DF24" s="91">
        <v>92</v>
      </c>
      <c r="DG24" s="100">
        <f t="shared" si="36"/>
        <v>6</v>
      </c>
      <c r="DH24" s="91"/>
      <c r="DJ24" s="96">
        <v>43915</v>
      </c>
      <c r="DK24" s="91">
        <v>4718</v>
      </c>
      <c r="DM24" s="91">
        <v>1263</v>
      </c>
      <c r="DN24" s="91">
        <v>121</v>
      </c>
      <c r="DP24" s="96">
        <v>43916</v>
      </c>
      <c r="DS24" s="91">
        <v>1390</v>
      </c>
      <c r="DT24" s="91">
        <v>185</v>
      </c>
      <c r="DU24" s="91"/>
      <c r="DV24" s="96">
        <v>43914</v>
      </c>
      <c r="DW24" s="91">
        <v>4390</v>
      </c>
      <c r="DX24" s="91">
        <v>1136</v>
      </c>
      <c r="DY24" s="91">
        <v>94</v>
      </c>
    </row>
    <row r="25" spans="1:129" ht="16.2" thickBot="1">
      <c r="A25" s="48">
        <v>43915</v>
      </c>
      <c r="B25" s="49">
        <v>3844</v>
      </c>
      <c r="C25" s="50">
        <v>855</v>
      </c>
      <c r="D25" s="65">
        <v>106</v>
      </c>
      <c r="F25" s="48">
        <v>43915</v>
      </c>
      <c r="G25" s="49">
        <v>3924</v>
      </c>
      <c r="H25" s="50">
        <v>1149</v>
      </c>
      <c r="I25" s="65">
        <v>109</v>
      </c>
      <c r="K25" s="48">
        <v>43915</v>
      </c>
      <c r="L25" s="85">
        <f t="shared" si="0"/>
        <v>80</v>
      </c>
      <c r="M25" s="95">
        <f t="shared" si="6"/>
        <v>2.0387359836901122E-2</v>
      </c>
      <c r="N25" s="82">
        <f t="shared" si="1"/>
        <v>294</v>
      </c>
      <c r="O25" s="85">
        <f t="shared" si="2"/>
        <v>3</v>
      </c>
      <c r="Q25" s="48">
        <v>43915</v>
      </c>
      <c r="R25" s="49">
        <v>4075</v>
      </c>
      <c r="S25" s="50">
        <v>1155</v>
      </c>
      <c r="T25" s="65">
        <v>110</v>
      </c>
      <c r="V25" s="48">
        <v>43915</v>
      </c>
      <c r="W25" s="85">
        <f t="shared" si="3"/>
        <v>151</v>
      </c>
      <c r="X25" s="95">
        <f t="shared" si="7"/>
        <v>3.705521472392638E-2</v>
      </c>
      <c r="Y25" s="82">
        <f t="shared" si="4"/>
        <v>6</v>
      </c>
      <c r="Z25" s="85">
        <f t="shared" si="5"/>
        <v>1</v>
      </c>
      <c r="AB25" s="48">
        <v>43915</v>
      </c>
      <c r="AC25" s="49">
        <v>4164</v>
      </c>
      <c r="AD25" s="50">
        <v>1159</v>
      </c>
      <c r="AE25" s="65">
        <v>112</v>
      </c>
      <c r="AG25" s="48">
        <v>43915</v>
      </c>
      <c r="AH25" s="84">
        <f t="shared" si="8"/>
        <v>89</v>
      </c>
      <c r="AI25" s="95">
        <f t="shared" si="9"/>
        <v>2.1373679154658983E-2</v>
      </c>
      <c r="AJ25" s="84">
        <f t="shared" si="10"/>
        <v>4</v>
      </c>
      <c r="AK25" s="84">
        <f t="shared" si="11"/>
        <v>2</v>
      </c>
      <c r="AM25" s="48">
        <v>43915</v>
      </c>
      <c r="AN25" s="49">
        <v>4488</v>
      </c>
      <c r="AO25" s="94">
        <v>1215</v>
      </c>
      <c r="AP25" s="65">
        <v>112</v>
      </c>
      <c r="AR25" s="48">
        <v>43915</v>
      </c>
      <c r="AS25" s="84">
        <f t="shared" si="12"/>
        <v>324</v>
      </c>
      <c r="AT25" s="95">
        <f t="shared" si="13"/>
        <v>7.2192513368983954E-2</v>
      </c>
      <c r="AU25" s="84">
        <f t="shared" si="14"/>
        <v>56</v>
      </c>
      <c r="AV25" s="84">
        <f t="shared" si="15"/>
        <v>0</v>
      </c>
      <c r="AW25" s="91"/>
      <c r="AX25" s="48">
        <v>43915</v>
      </c>
      <c r="AY25" s="49">
        <v>4495</v>
      </c>
      <c r="AZ25" s="50">
        <v>1219</v>
      </c>
      <c r="BA25" s="65">
        <v>112</v>
      </c>
      <c r="BC25" s="48">
        <v>43915</v>
      </c>
      <c r="BD25" s="84">
        <f t="shared" si="16"/>
        <v>7</v>
      </c>
      <c r="BE25" s="95">
        <f t="shared" si="17"/>
        <v>1.5572858731924359E-3</v>
      </c>
      <c r="BF25" s="84">
        <f t="shared" si="18"/>
        <v>4</v>
      </c>
      <c r="BG25" s="84">
        <f t="shared" si="19"/>
        <v>0</v>
      </c>
      <c r="BI25" s="48">
        <v>43915</v>
      </c>
      <c r="BJ25" s="49">
        <v>4494</v>
      </c>
      <c r="BK25" s="50">
        <v>1221</v>
      </c>
      <c r="BL25" s="64">
        <v>112</v>
      </c>
      <c r="BN25" s="48">
        <v>43915</v>
      </c>
      <c r="BO25" s="100">
        <f t="shared" si="20"/>
        <v>-1</v>
      </c>
      <c r="BP25" s="101">
        <f t="shared" si="21"/>
        <v>-2.2251891410769915E-4</v>
      </c>
      <c r="BQ25" s="84">
        <f t="shared" si="22"/>
        <v>2</v>
      </c>
      <c r="BR25" s="84">
        <f t="shared" si="23"/>
        <v>0</v>
      </c>
      <c r="BT25" s="48">
        <v>43915</v>
      </c>
      <c r="BU25" s="49">
        <v>4495</v>
      </c>
      <c r="BV25" s="100">
        <f t="shared" si="24"/>
        <v>1</v>
      </c>
      <c r="BW25" s="101">
        <f t="shared" si="25"/>
        <v>2.224694104560623E-4</v>
      </c>
      <c r="BY25" s="48">
        <v>43915</v>
      </c>
      <c r="BZ25" s="49">
        <v>4495</v>
      </c>
      <c r="CA25" s="65">
        <v>113</v>
      </c>
      <c r="CB25" s="100">
        <f t="shared" si="26"/>
        <v>0</v>
      </c>
      <c r="CC25" s="101">
        <f t="shared" si="27"/>
        <v>0</v>
      </c>
      <c r="CE25" s="91"/>
      <c r="CF25" s="48">
        <v>43915</v>
      </c>
      <c r="CG25" s="49">
        <v>4704</v>
      </c>
      <c r="CH25" s="65">
        <v>115</v>
      </c>
      <c r="CI25" s="100">
        <f t="shared" si="28"/>
        <v>209</v>
      </c>
      <c r="CJ25" s="101">
        <f t="shared" si="29"/>
        <v>4.4430272108843538E-2</v>
      </c>
      <c r="CL25" s="106">
        <v>43915</v>
      </c>
      <c r="CM25" s="49">
        <v>4705</v>
      </c>
      <c r="CN25" s="64">
        <v>119</v>
      </c>
      <c r="CO25" s="100">
        <f t="shared" si="30"/>
        <v>1</v>
      </c>
      <c r="CP25" s="101">
        <f t="shared" si="31"/>
        <v>2.1253985122210415E-4</v>
      </c>
      <c r="CR25" s="72">
        <v>43915</v>
      </c>
      <c r="CS25" s="19">
        <v>4707</v>
      </c>
      <c r="CT25" s="65">
        <v>120</v>
      </c>
      <c r="CU25" s="100">
        <f t="shared" si="32"/>
        <v>2</v>
      </c>
      <c r="CV25" s="101">
        <f t="shared" si="33"/>
        <v>4.2489908646696408E-4</v>
      </c>
      <c r="CW25" s="91"/>
      <c r="CX25" s="72">
        <v>43915</v>
      </c>
      <c r="CY25" s="91">
        <v>4712</v>
      </c>
      <c r="CZ25" s="91">
        <v>120</v>
      </c>
      <c r="DA25" s="100">
        <f t="shared" si="35"/>
        <v>5</v>
      </c>
      <c r="DB25" s="101">
        <f t="shared" si="34"/>
        <v>1.0611205432937182E-3</v>
      </c>
      <c r="DC25" s="91"/>
      <c r="DD25" s="72">
        <v>43915</v>
      </c>
      <c r="DE25" s="91">
        <v>4714</v>
      </c>
      <c r="DF25" s="91">
        <v>121</v>
      </c>
      <c r="DG25" s="100">
        <f t="shared" si="36"/>
        <v>2</v>
      </c>
      <c r="DH25" s="91"/>
      <c r="DJ25" s="96">
        <v>43916</v>
      </c>
      <c r="DK25" s="91">
        <v>4898</v>
      </c>
      <c r="DM25" s="91">
        <v>1389</v>
      </c>
      <c r="DN25" s="91">
        <v>185</v>
      </c>
      <c r="DP25" s="96">
        <v>43917</v>
      </c>
      <c r="DS25" s="91">
        <v>1351</v>
      </c>
      <c r="DT25" s="91">
        <v>209</v>
      </c>
      <c r="DU25" s="91"/>
      <c r="DV25" s="96">
        <v>43915</v>
      </c>
      <c r="DW25" s="91">
        <v>4734</v>
      </c>
      <c r="DX25" s="91">
        <v>1252</v>
      </c>
      <c r="DY25" s="91">
        <v>121</v>
      </c>
    </row>
    <row r="26" spans="1:129" ht="16.2" thickBot="1">
      <c r="A26" s="48">
        <v>43916</v>
      </c>
      <c r="B26" s="49">
        <v>3982</v>
      </c>
      <c r="C26" s="50">
        <v>882</v>
      </c>
      <c r="D26" s="65">
        <v>156</v>
      </c>
      <c r="F26" s="48">
        <v>43916</v>
      </c>
      <c r="G26" s="49">
        <v>4084</v>
      </c>
      <c r="H26" s="50">
        <v>1232</v>
      </c>
      <c r="I26" s="65">
        <v>164</v>
      </c>
      <c r="K26" s="48">
        <v>43916</v>
      </c>
      <c r="L26" s="85">
        <f t="shared" si="0"/>
        <v>102</v>
      </c>
      <c r="M26" s="95">
        <f t="shared" si="6"/>
        <v>2.4975514201762979E-2</v>
      </c>
      <c r="N26" s="82">
        <f t="shared" si="1"/>
        <v>350</v>
      </c>
      <c r="O26" s="85">
        <f t="shared" si="2"/>
        <v>8</v>
      </c>
      <c r="Q26" s="48">
        <v>43916</v>
      </c>
      <c r="R26" s="49">
        <v>4146</v>
      </c>
      <c r="S26" s="50">
        <v>1239</v>
      </c>
      <c r="T26" s="65">
        <v>167</v>
      </c>
      <c r="V26" s="48">
        <v>43916</v>
      </c>
      <c r="W26" s="85">
        <f t="shared" si="3"/>
        <v>62</v>
      </c>
      <c r="X26" s="95">
        <f t="shared" si="7"/>
        <v>1.4954172696575013E-2</v>
      </c>
      <c r="Y26" s="82">
        <f t="shared" si="4"/>
        <v>7</v>
      </c>
      <c r="Z26" s="85">
        <f t="shared" si="5"/>
        <v>3</v>
      </c>
      <c r="AB26" s="48">
        <v>43916</v>
      </c>
      <c r="AC26" s="49">
        <v>4519</v>
      </c>
      <c r="AD26" s="50">
        <v>1239</v>
      </c>
      <c r="AE26" s="65">
        <v>170</v>
      </c>
      <c r="AG26" s="48">
        <v>43916</v>
      </c>
      <c r="AH26" s="84">
        <f t="shared" si="8"/>
        <v>373</v>
      </c>
      <c r="AI26" s="95">
        <f t="shared" si="9"/>
        <v>8.2540385040938261E-2</v>
      </c>
      <c r="AJ26" s="84">
        <f t="shared" si="10"/>
        <v>0</v>
      </c>
      <c r="AK26" s="84">
        <f t="shared" si="11"/>
        <v>3</v>
      </c>
      <c r="AM26" s="48">
        <v>43916</v>
      </c>
      <c r="AN26" s="49">
        <v>4627</v>
      </c>
      <c r="AO26" s="94">
        <v>1319</v>
      </c>
      <c r="AP26" s="65">
        <v>170</v>
      </c>
      <c r="AR26" s="48">
        <v>43916</v>
      </c>
      <c r="AS26" s="84">
        <f t="shared" si="12"/>
        <v>108</v>
      </c>
      <c r="AT26" s="95">
        <f t="shared" si="13"/>
        <v>2.3341257834449968E-2</v>
      </c>
      <c r="AU26" s="84">
        <f t="shared" si="14"/>
        <v>80</v>
      </c>
      <c r="AV26" s="84">
        <f t="shared" si="15"/>
        <v>0</v>
      </c>
      <c r="AW26" s="91"/>
      <c r="AX26" s="48">
        <v>43916</v>
      </c>
      <c r="AY26" s="49">
        <v>4637</v>
      </c>
      <c r="AZ26" s="50">
        <v>1325</v>
      </c>
      <c r="BA26" s="65">
        <v>172</v>
      </c>
      <c r="BC26" s="48">
        <v>43916</v>
      </c>
      <c r="BD26" s="84">
        <f t="shared" si="16"/>
        <v>10</v>
      </c>
      <c r="BE26" s="95">
        <f t="shared" si="17"/>
        <v>2.1565667457407807E-3</v>
      </c>
      <c r="BF26" s="84">
        <f t="shared" si="18"/>
        <v>6</v>
      </c>
      <c r="BG26" s="84">
        <f t="shared" si="19"/>
        <v>2</v>
      </c>
      <c r="BI26" s="48">
        <v>43916</v>
      </c>
      <c r="BJ26" s="49">
        <v>4638</v>
      </c>
      <c r="BK26" s="50">
        <v>1325</v>
      </c>
      <c r="BL26" s="64">
        <v>173</v>
      </c>
      <c r="BN26" s="48">
        <v>43916</v>
      </c>
      <c r="BO26" s="100">
        <f t="shared" si="20"/>
        <v>1</v>
      </c>
      <c r="BP26" s="101">
        <f t="shared" si="21"/>
        <v>2.1561017680034498E-4</v>
      </c>
      <c r="BQ26" s="84">
        <f t="shared" si="22"/>
        <v>0</v>
      </c>
      <c r="BR26" s="84">
        <f t="shared" si="23"/>
        <v>1</v>
      </c>
      <c r="BT26" s="48">
        <v>43916</v>
      </c>
      <c r="BU26" s="49">
        <v>4638</v>
      </c>
      <c r="BV26" s="100">
        <f t="shared" si="24"/>
        <v>0</v>
      </c>
      <c r="BW26" s="101">
        <f t="shared" si="25"/>
        <v>0</v>
      </c>
      <c r="BY26" s="48">
        <v>43916</v>
      </c>
      <c r="BZ26" s="49">
        <v>4638</v>
      </c>
      <c r="CA26" s="65">
        <v>173</v>
      </c>
      <c r="CB26" s="100">
        <f t="shared" si="26"/>
        <v>0</v>
      </c>
      <c r="CC26" s="101">
        <f t="shared" si="27"/>
        <v>0</v>
      </c>
      <c r="CE26" s="91"/>
      <c r="CF26" s="48">
        <v>43916</v>
      </c>
      <c r="CG26" s="49">
        <v>4869</v>
      </c>
      <c r="CH26" s="65">
        <v>178</v>
      </c>
      <c r="CI26" s="100">
        <f t="shared" si="28"/>
        <v>231</v>
      </c>
      <c r="CJ26" s="101">
        <f t="shared" si="29"/>
        <v>4.7443006777572398E-2</v>
      </c>
      <c r="CL26" s="106">
        <v>43916</v>
      </c>
      <c r="CM26" s="49">
        <v>4872</v>
      </c>
      <c r="CN26" s="64">
        <v>184</v>
      </c>
      <c r="CO26" s="100">
        <f t="shared" si="30"/>
        <v>3</v>
      </c>
      <c r="CP26" s="101">
        <f t="shared" si="31"/>
        <v>6.1576354679802956E-4</v>
      </c>
      <c r="CR26" s="72">
        <v>43916</v>
      </c>
      <c r="CS26" s="19">
        <v>4874</v>
      </c>
      <c r="CT26" s="65">
        <v>185</v>
      </c>
      <c r="CU26" s="100">
        <f t="shared" si="32"/>
        <v>2</v>
      </c>
      <c r="CV26" s="101">
        <f t="shared" si="33"/>
        <v>4.103405826836274E-4</v>
      </c>
      <c r="CW26" s="91"/>
      <c r="CX26" s="72">
        <v>43916</v>
      </c>
      <c r="CY26" s="91">
        <v>4879</v>
      </c>
      <c r="CZ26" s="91">
        <v>185</v>
      </c>
      <c r="DA26" s="100">
        <f t="shared" si="35"/>
        <v>5</v>
      </c>
      <c r="DB26" s="101">
        <f t="shared" si="34"/>
        <v>1.0248001639680262E-3</v>
      </c>
      <c r="DC26" s="91"/>
      <c r="DD26" s="72">
        <v>43916</v>
      </c>
      <c r="DE26" s="91">
        <v>4887</v>
      </c>
      <c r="DF26" s="91">
        <v>185</v>
      </c>
      <c r="DG26" s="100">
        <f t="shared" si="36"/>
        <v>8</v>
      </c>
      <c r="DH26" s="91"/>
      <c r="DJ26" s="96">
        <v>43917</v>
      </c>
      <c r="DK26" s="91">
        <v>4976</v>
      </c>
      <c r="DM26" s="91">
        <v>1352</v>
      </c>
      <c r="DN26" s="91">
        <v>207</v>
      </c>
      <c r="DP26" s="96">
        <v>43918</v>
      </c>
      <c r="DS26" s="91">
        <v>1278</v>
      </c>
      <c r="DT26" s="91">
        <v>265</v>
      </c>
      <c r="DU26" s="91"/>
      <c r="DV26" s="96">
        <v>43916</v>
      </c>
      <c r="DW26" s="91">
        <v>4926</v>
      </c>
      <c r="DX26" s="91">
        <v>1385</v>
      </c>
      <c r="DY26" s="91">
        <v>185</v>
      </c>
    </row>
    <row r="27" spans="1:129" ht="16.2" thickBot="1">
      <c r="A27" s="48">
        <v>43917</v>
      </c>
      <c r="B27" s="49">
        <v>4046</v>
      </c>
      <c r="C27" s="50">
        <v>904</v>
      </c>
      <c r="D27" s="65">
        <v>167</v>
      </c>
      <c r="F27" s="48">
        <v>43917</v>
      </c>
      <c r="G27" s="49">
        <v>4138</v>
      </c>
      <c r="H27" s="50">
        <v>1187</v>
      </c>
      <c r="I27" s="65">
        <v>175</v>
      </c>
      <c r="K27" s="48">
        <v>43917</v>
      </c>
      <c r="L27" s="85">
        <f t="shared" si="0"/>
        <v>92</v>
      </c>
      <c r="M27" s="95">
        <f t="shared" si="6"/>
        <v>2.2232962783953602E-2</v>
      </c>
      <c r="N27" s="82">
        <f t="shared" si="1"/>
        <v>283</v>
      </c>
      <c r="O27" s="85">
        <f t="shared" si="2"/>
        <v>8</v>
      </c>
      <c r="Q27" s="48">
        <v>43917</v>
      </c>
      <c r="R27" s="49">
        <v>4235</v>
      </c>
      <c r="S27" s="50">
        <v>1209</v>
      </c>
      <c r="T27" s="65">
        <v>179</v>
      </c>
      <c r="V27" s="48">
        <v>43917</v>
      </c>
      <c r="W27" s="85">
        <f t="shared" si="3"/>
        <v>97</v>
      </c>
      <c r="X27" s="95">
        <f t="shared" si="7"/>
        <v>2.2904368358913813E-2</v>
      </c>
      <c r="Y27" s="82">
        <f t="shared" si="4"/>
        <v>22</v>
      </c>
      <c r="Z27" s="85">
        <f t="shared" si="5"/>
        <v>4</v>
      </c>
      <c r="AB27" s="48">
        <v>43917</v>
      </c>
      <c r="AC27" s="49">
        <v>4583</v>
      </c>
      <c r="AD27" s="50">
        <v>1213</v>
      </c>
      <c r="AE27" s="65">
        <v>183</v>
      </c>
      <c r="AG27" s="48">
        <v>43917</v>
      </c>
      <c r="AH27" s="84">
        <f t="shared" si="8"/>
        <v>348</v>
      </c>
      <c r="AI27" s="95">
        <f t="shared" si="9"/>
        <v>7.5932795112371804E-2</v>
      </c>
      <c r="AJ27" s="84">
        <f t="shared" si="10"/>
        <v>4</v>
      </c>
      <c r="AK27" s="84">
        <f t="shared" si="11"/>
        <v>4</v>
      </c>
      <c r="AM27" s="48">
        <v>43917</v>
      </c>
      <c r="AN27" s="49">
        <v>4680</v>
      </c>
      <c r="AO27" s="94">
        <v>1283</v>
      </c>
      <c r="AP27" s="65">
        <v>183</v>
      </c>
      <c r="AR27" s="48">
        <v>43917</v>
      </c>
      <c r="AS27" s="84">
        <f t="shared" si="12"/>
        <v>97</v>
      </c>
      <c r="AT27" s="95">
        <f t="shared" si="13"/>
        <v>2.0726495726495726E-2</v>
      </c>
      <c r="AU27" s="84">
        <f t="shared" si="14"/>
        <v>70</v>
      </c>
      <c r="AV27" s="84">
        <f t="shared" si="15"/>
        <v>0</v>
      </c>
      <c r="AW27" s="91"/>
      <c r="AX27" s="48">
        <v>43917</v>
      </c>
      <c r="AY27" s="49">
        <v>4685</v>
      </c>
      <c r="AZ27" s="50">
        <v>1287</v>
      </c>
      <c r="BA27" s="65">
        <v>184</v>
      </c>
      <c r="BC27" s="48">
        <v>43917</v>
      </c>
      <c r="BD27" s="84">
        <f t="shared" si="16"/>
        <v>5</v>
      </c>
      <c r="BE27" s="95">
        <f t="shared" si="17"/>
        <v>1.0672358591248667E-3</v>
      </c>
      <c r="BF27" s="84">
        <f t="shared" si="18"/>
        <v>4</v>
      </c>
      <c r="BG27" s="84">
        <f t="shared" si="19"/>
        <v>1</v>
      </c>
      <c r="BI27" s="48">
        <v>43917</v>
      </c>
      <c r="BJ27" s="49">
        <v>4689</v>
      </c>
      <c r="BK27" s="50">
        <v>1287</v>
      </c>
      <c r="BL27" s="64">
        <v>184</v>
      </c>
      <c r="BN27" s="48">
        <v>43917</v>
      </c>
      <c r="BO27" s="100">
        <f t="shared" si="20"/>
        <v>4</v>
      </c>
      <c r="BP27" s="101">
        <f t="shared" si="21"/>
        <v>8.5306035402004689E-4</v>
      </c>
      <c r="BQ27" s="84">
        <f t="shared" si="22"/>
        <v>0</v>
      </c>
      <c r="BR27" s="84">
        <f t="shared" si="23"/>
        <v>0</v>
      </c>
      <c r="BT27" s="48">
        <v>43917</v>
      </c>
      <c r="BU27" s="49">
        <v>4690</v>
      </c>
      <c r="BV27" s="100">
        <f t="shared" si="24"/>
        <v>1</v>
      </c>
      <c r="BW27" s="101">
        <f t="shared" si="25"/>
        <v>2.1321961620469082E-4</v>
      </c>
      <c r="BY27" s="48">
        <v>43917</v>
      </c>
      <c r="BZ27" s="49">
        <v>4691</v>
      </c>
      <c r="CA27" s="65">
        <v>184</v>
      </c>
      <c r="CB27" s="100">
        <f t="shared" si="26"/>
        <v>1</v>
      </c>
      <c r="CC27" s="101">
        <f t="shared" si="27"/>
        <v>2.1317416329140907E-4</v>
      </c>
      <c r="CE27" s="91"/>
      <c r="CF27" s="48">
        <v>43917</v>
      </c>
      <c r="CG27" s="49">
        <v>4952</v>
      </c>
      <c r="CH27" s="65">
        <v>198</v>
      </c>
      <c r="CI27" s="100">
        <f t="shared" si="28"/>
        <v>261</v>
      </c>
      <c r="CJ27" s="101">
        <f t="shared" si="29"/>
        <v>5.2705977382875607E-2</v>
      </c>
      <c r="CL27" s="106">
        <v>43917</v>
      </c>
      <c r="CM27" s="49">
        <v>4953</v>
      </c>
      <c r="CN27" s="64">
        <v>203</v>
      </c>
      <c r="CO27" s="100">
        <f t="shared" si="30"/>
        <v>1</v>
      </c>
      <c r="CP27" s="101">
        <f t="shared" si="31"/>
        <v>2.0189783969311529E-4</v>
      </c>
      <c r="CR27" s="72">
        <v>43917</v>
      </c>
      <c r="CS27" s="19">
        <v>4964</v>
      </c>
      <c r="CT27" s="65">
        <v>205</v>
      </c>
      <c r="CU27" s="100">
        <f t="shared" si="32"/>
        <v>11</v>
      </c>
      <c r="CV27" s="101">
        <f t="shared" si="33"/>
        <v>2.2159548751007254E-3</v>
      </c>
      <c r="CW27" s="91"/>
      <c r="CX27" s="72">
        <v>43917</v>
      </c>
      <c r="CY27" s="91">
        <v>4970</v>
      </c>
      <c r="CZ27" s="91">
        <v>206</v>
      </c>
      <c r="DA27" s="100">
        <f t="shared" si="35"/>
        <v>6</v>
      </c>
      <c r="DB27" s="101">
        <f t="shared" si="34"/>
        <v>1.2072434607645875E-3</v>
      </c>
      <c r="DC27" s="91"/>
      <c r="DD27" s="72">
        <v>43917</v>
      </c>
      <c r="DE27" s="91">
        <v>4976</v>
      </c>
      <c r="DF27" s="91">
        <v>206</v>
      </c>
      <c r="DG27" s="100">
        <f t="shared" si="36"/>
        <v>6</v>
      </c>
      <c r="DH27" s="91"/>
      <c r="DJ27" s="96">
        <v>43918</v>
      </c>
      <c r="DK27" s="91">
        <v>3367</v>
      </c>
      <c r="DM27" s="91">
        <v>1278</v>
      </c>
      <c r="DN27" s="91">
        <v>262</v>
      </c>
      <c r="DP27" s="96">
        <v>43919</v>
      </c>
      <c r="DS27" s="91">
        <v>1366</v>
      </c>
      <c r="DT27" s="91">
        <v>281</v>
      </c>
      <c r="DU27" s="91"/>
      <c r="DV27" s="96">
        <v>43917</v>
      </c>
      <c r="DW27" s="91">
        <v>4989</v>
      </c>
      <c r="DX27" s="91">
        <v>1343</v>
      </c>
      <c r="DY27" s="91">
        <v>209</v>
      </c>
    </row>
    <row r="28" spans="1:129" ht="16.2" thickBot="1">
      <c r="A28" s="48">
        <v>43918</v>
      </c>
      <c r="B28" s="49">
        <v>2673</v>
      </c>
      <c r="C28" s="50">
        <v>753</v>
      </c>
      <c r="D28" s="65">
        <v>191</v>
      </c>
      <c r="F28" s="48">
        <v>43918</v>
      </c>
      <c r="G28" s="49">
        <v>2817</v>
      </c>
      <c r="H28" s="50">
        <v>1079</v>
      </c>
      <c r="I28" s="65">
        <v>220</v>
      </c>
      <c r="K28" s="48">
        <v>43918</v>
      </c>
      <c r="L28" s="85">
        <f t="shared" si="0"/>
        <v>144</v>
      </c>
      <c r="M28" s="95">
        <f t="shared" si="6"/>
        <v>5.1118210862619806E-2</v>
      </c>
      <c r="N28" s="82">
        <f t="shared" si="1"/>
        <v>326</v>
      </c>
      <c r="O28" s="85">
        <f t="shared" si="2"/>
        <v>29</v>
      </c>
      <c r="Q28" s="48">
        <v>43918</v>
      </c>
      <c r="R28" s="49">
        <v>2851</v>
      </c>
      <c r="S28" s="50">
        <v>1098</v>
      </c>
      <c r="T28" s="65">
        <v>230</v>
      </c>
      <c r="V28" s="48">
        <v>43918</v>
      </c>
      <c r="W28" s="85">
        <f t="shared" si="3"/>
        <v>34</v>
      </c>
      <c r="X28" s="95">
        <f t="shared" si="7"/>
        <v>1.1925640126271484E-2</v>
      </c>
      <c r="Y28" s="82">
        <f t="shared" si="4"/>
        <v>19</v>
      </c>
      <c r="Z28" s="85">
        <f t="shared" si="5"/>
        <v>10</v>
      </c>
      <c r="AB28" s="48">
        <v>43918</v>
      </c>
      <c r="AC28" s="49">
        <v>3053</v>
      </c>
      <c r="AD28" s="50">
        <v>1104</v>
      </c>
      <c r="AE28" s="65">
        <v>230</v>
      </c>
      <c r="AG28" s="48">
        <v>43918</v>
      </c>
      <c r="AH28" s="84">
        <f t="shared" si="8"/>
        <v>202</v>
      </c>
      <c r="AI28" s="95">
        <f t="shared" si="9"/>
        <v>6.6164428431051428E-2</v>
      </c>
      <c r="AJ28" s="84">
        <f t="shared" si="10"/>
        <v>6</v>
      </c>
      <c r="AK28" s="84">
        <f t="shared" si="11"/>
        <v>0</v>
      </c>
      <c r="AM28" s="48">
        <v>43918</v>
      </c>
      <c r="AN28" s="49">
        <v>3137</v>
      </c>
      <c r="AO28" s="94">
        <v>1227</v>
      </c>
      <c r="AP28" s="65">
        <v>232</v>
      </c>
      <c r="AR28" s="48">
        <v>43918</v>
      </c>
      <c r="AS28" s="84">
        <f t="shared" si="12"/>
        <v>84</v>
      </c>
      <c r="AT28" s="95">
        <f t="shared" si="13"/>
        <v>2.6777175645521199E-2</v>
      </c>
      <c r="AU28" s="84">
        <f t="shared" si="14"/>
        <v>123</v>
      </c>
      <c r="AV28" s="84">
        <f t="shared" si="15"/>
        <v>2</v>
      </c>
      <c r="AW28" s="91"/>
      <c r="AX28" s="48">
        <v>43918</v>
      </c>
      <c r="AY28" s="49">
        <v>3143</v>
      </c>
      <c r="AZ28" s="50">
        <v>1229</v>
      </c>
      <c r="BA28" s="65">
        <v>234</v>
      </c>
      <c r="BC28" s="48">
        <v>43918</v>
      </c>
      <c r="BD28" s="84">
        <f t="shared" si="16"/>
        <v>6</v>
      </c>
      <c r="BE28" s="95">
        <f t="shared" si="17"/>
        <v>1.9090041361756285E-3</v>
      </c>
      <c r="BF28" s="84">
        <f t="shared" si="18"/>
        <v>2</v>
      </c>
      <c r="BG28" s="84">
        <f t="shared" si="19"/>
        <v>2</v>
      </c>
      <c r="BI28" s="48">
        <v>43918</v>
      </c>
      <c r="BJ28" s="49">
        <v>3148</v>
      </c>
      <c r="BK28" s="50">
        <v>1232</v>
      </c>
      <c r="BL28" s="64">
        <v>235</v>
      </c>
      <c r="BN28" s="48">
        <v>43918</v>
      </c>
      <c r="BO28" s="100">
        <f t="shared" si="20"/>
        <v>5</v>
      </c>
      <c r="BP28" s="101">
        <f t="shared" si="21"/>
        <v>1.5883100381194409E-3</v>
      </c>
      <c r="BQ28" s="84">
        <f t="shared" si="22"/>
        <v>3</v>
      </c>
      <c r="BR28" s="84">
        <f t="shared" si="23"/>
        <v>1</v>
      </c>
      <c r="BT28" s="48">
        <v>43918</v>
      </c>
      <c r="BU28" s="49">
        <v>3153</v>
      </c>
      <c r="BV28" s="100">
        <f t="shared" si="24"/>
        <v>5</v>
      </c>
      <c r="BW28" s="101">
        <f t="shared" si="25"/>
        <v>1.585791309863622E-3</v>
      </c>
      <c r="BY28" s="48">
        <v>43918</v>
      </c>
      <c r="BZ28" s="49">
        <v>3160</v>
      </c>
      <c r="CA28" s="65">
        <v>236</v>
      </c>
      <c r="CB28" s="100">
        <f t="shared" si="26"/>
        <v>7</v>
      </c>
      <c r="CC28" s="101">
        <f t="shared" si="27"/>
        <v>2.2151898734177216E-3</v>
      </c>
      <c r="CE28" s="91"/>
      <c r="CF28" s="48">
        <v>43918</v>
      </c>
      <c r="CG28" s="49">
        <v>3348</v>
      </c>
      <c r="CH28" s="65">
        <v>247</v>
      </c>
      <c r="CI28" s="100">
        <f t="shared" si="28"/>
        <v>188</v>
      </c>
      <c r="CJ28" s="101">
        <f t="shared" si="29"/>
        <v>5.6152927120669056E-2</v>
      </c>
      <c r="CL28" s="106">
        <v>43918</v>
      </c>
      <c r="CM28" s="49">
        <v>3350</v>
      </c>
      <c r="CN28" s="64">
        <v>253</v>
      </c>
      <c r="CO28" s="100">
        <f t="shared" si="30"/>
        <v>2</v>
      </c>
      <c r="CP28" s="101">
        <f t="shared" si="31"/>
        <v>5.9701492537313433E-4</v>
      </c>
      <c r="CR28" s="72">
        <v>43918</v>
      </c>
      <c r="CS28" s="19">
        <v>3350</v>
      </c>
      <c r="CT28" s="65">
        <v>256</v>
      </c>
      <c r="CU28" s="100">
        <f t="shared" si="32"/>
        <v>0</v>
      </c>
      <c r="CV28" s="101">
        <f t="shared" si="33"/>
        <v>0</v>
      </c>
      <c r="CW28" s="91"/>
      <c r="CX28" s="72">
        <v>43918</v>
      </c>
      <c r="CY28" s="91">
        <v>3363</v>
      </c>
      <c r="CZ28" s="91">
        <v>256</v>
      </c>
      <c r="DA28" s="100">
        <f t="shared" si="35"/>
        <v>13</v>
      </c>
      <c r="DB28" s="101">
        <f t="shared" si="34"/>
        <v>3.8655961938745169E-3</v>
      </c>
      <c r="DC28" s="91"/>
      <c r="DD28" s="72">
        <v>43918</v>
      </c>
      <c r="DE28" s="91">
        <v>3368</v>
      </c>
      <c r="DF28" s="91">
        <v>261</v>
      </c>
      <c r="DG28" s="100">
        <f t="shared" si="36"/>
        <v>5</v>
      </c>
      <c r="DH28" s="91"/>
      <c r="DJ28" s="96">
        <v>43919</v>
      </c>
      <c r="DK28" s="91">
        <v>3425</v>
      </c>
      <c r="DM28" s="91">
        <v>1366</v>
      </c>
      <c r="DN28" s="91">
        <v>277</v>
      </c>
      <c r="DP28" s="96">
        <v>43920</v>
      </c>
      <c r="DS28" s="91">
        <v>1648</v>
      </c>
      <c r="DT28" s="91">
        <v>313</v>
      </c>
      <c r="DU28" s="91"/>
      <c r="DV28" s="96">
        <v>43918</v>
      </c>
      <c r="DW28" s="91">
        <v>3385</v>
      </c>
      <c r="DX28" s="91">
        <v>1271</v>
      </c>
      <c r="DY28" s="91">
        <v>265</v>
      </c>
    </row>
    <row r="29" spans="1:129" ht="16.2" thickBot="1">
      <c r="A29" s="48">
        <v>43919</v>
      </c>
      <c r="B29" s="49">
        <v>2714</v>
      </c>
      <c r="C29" s="50">
        <v>846</v>
      </c>
      <c r="D29" s="65">
        <v>215</v>
      </c>
      <c r="F29" s="48">
        <v>43919</v>
      </c>
      <c r="G29" s="49">
        <v>2857</v>
      </c>
      <c r="H29" s="50">
        <v>1177</v>
      </c>
      <c r="I29" s="65">
        <v>241</v>
      </c>
      <c r="K29" s="48">
        <v>43919</v>
      </c>
      <c r="L29" s="85">
        <f t="shared" si="0"/>
        <v>143</v>
      </c>
      <c r="M29" s="95">
        <f t="shared" si="6"/>
        <v>5.0052502625131258E-2</v>
      </c>
      <c r="N29" s="82">
        <f t="shared" si="1"/>
        <v>331</v>
      </c>
      <c r="O29" s="85">
        <f t="shared" si="2"/>
        <v>26</v>
      </c>
      <c r="Q29" s="48">
        <v>43919</v>
      </c>
      <c r="R29" s="49">
        <v>2956</v>
      </c>
      <c r="S29" s="50">
        <v>1184</v>
      </c>
      <c r="T29" s="65">
        <v>247</v>
      </c>
      <c r="V29" s="48">
        <v>43919</v>
      </c>
      <c r="W29" s="85">
        <f t="shared" si="3"/>
        <v>99</v>
      </c>
      <c r="X29" s="95">
        <f t="shared" si="7"/>
        <v>3.3491204330175911E-2</v>
      </c>
      <c r="Y29" s="82">
        <f t="shared" si="4"/>
        <v>7</v>
      </c>
      <c r="Z29" s="85">
        <f t="shared" si="5"/>
        <v>6</v>
      </c>
      <c r="AB29" s="48">
        <v>43919</v>
      </c>
      <c r="AC29" s="49">
        <v>3131</v>
      </c>
      <c r="AD29" s="50">
        <v>1188</v>
      </c>
      <c r="AE29" s="65">
        <v>249</v>
      </c>
      <c r="AG29" s="48">
        <v>43919</v>
      </c>
      <c r="AH29" s="84">
        <f t="shared" si="8"/>
        <v>175</v>
      </c>
      <c r="AI29" s="95">
        <f t="shared" si="9"/>
        <v>5.5892686042797825E-2</v>
      </c>
      <c r="AJ29" s="84">
        <f t="shared" si="10"/>
        <v>4</v>
      </c>
      <c r="AK29" s="84">
        <f t="shared" si="11"/>
        <v>2</v>
      </c>
      <c r="AM29" s="48">
        <v>43919</v>
      </c>
      <c r="AN29" s="49">
        <v>3184</v>
      </c>
      <c r="AO29" s="94">
        <v>1290</v>
      </c>
      <c r="AP29" s="65">
        <v>252</v>
      </c>
      <c r="AR29" s="48">
        <v>43919</v>
      </c>
      <c r="AS29" s="84">
        <f t="shared" si="12"/>
        <v>53</v>
      </c>
      <c r="AT29" s="95">
        <f t="shared" si="13"/>
        <v>1.664572864321608E-2</v>
      </c>
      <c r="AU29" s="84">
        <f t="shared" si="14"/>
        <v>102</v>
      </c>
      <c r="AV29" s="84">
        <f t="shared" si="15"/>
        <v>3</v>
      </c>
      <c r="AW29" s="91"/>
      <c r="AX29" s="48">
        <v>43919</v>
      </c>
      <c r="AY29" s="49">
        <v>3184</v>
      </c>
      <c r="AZ29" s="50">
        <v>1298</v>
      </c>
      <c r="BA29" s="65">
        <v>253</v>
      </c>
      <c r="BC29" s="48">
        <v>43919</v>
      </c>
      <c r="BD29" s="84">
        <f t="shared" si="16"/>
        <v>0</v>
      </c>
      <c r="BE29" s="95">
        <f t="shared" si="17"/>
        <v>0</v>
      </c>
      <c r="BF29" s="84">
        <f t="shared" si="18"/>
        <v>8</v>
      </c>
      <c r="BG29" s="84">
        <f t="shared" si="19"/>
        <v>1</v>
      </c>
      <c r="BI29" s="48">
        <v>43919</v>
      </c>
      <c r="BJ29" s="49">
        <v>3186</v>
      </c>
      <c r="BK29" s="50">
        <v>1297</v>
      </c>
      <c r="BL29" s="64">
        <v>254</v>
      </c>
      <c r="BN29" s="48">
        <v>43919</v>
      </c>
      <c r="BO29" s="100">
        <f t="shared" si="20"/>
        <v>2</v>
      </c>
      <c r="BP29" s="101">
        <f t="shared" si="21"/>
        <v>6.2774639045825491E-4</v>
      </c>
      <c r="BQ29" s="84">
        <f t="shared" si="22"/>
        <v>-1</v>
      </c>
      <c r="BR29" s="84">
        <f t="shared" si="23"/>
        <v>1</v>
      </c>
      <c r="BT29" s="48">
        <v>43919</v>
      </c>
      <c r="BU29" s="49">
        <v>3196</v>
      </c>
      <c r="BV29" s="100">
        <f t="shared" si="24"/>
        <v>10</v>
      </c>
      <c r="BW29" s="101">
        <f t="shared" si="25"/>
        <v>3.1289111389236545E-3</v>
      </c>
      <c r="BY29" s="48">
        <v>43919</v>
      </c>
      <c r="BZ29" s="49">
        <v>3206</v>
      </c>
      <c r="CA29" s="65">
        <v>255</v>
      </c>
      <c r="CB29" s="100">
        <f t="shared" si="26"/>
        <v>10</v>
      </c>
      <c r="CC29" s="101">
        <f t="shared" si="27"/>
        <v>3.1191515907673115E-3</v>
      </c>
      <c r="CE29" s="91"/>
      <c r="CF29" s="48">
        <v>43919</v>
      </c>
      <c r="CG29" s="49">
        <v>3423</v>
      </c>
      <c r="CH29" s="65">
        <v>263</v>
      </c>
      <c r="CI29" s="100">
        <f t="shared" si="28"/>
        <v>217</v>
      </c>
      <c r="CJ29" s="101">
        <f t="shared" si="29"/>
        <v>6.3394683026584867E-2</v>
      </c>
      <c r="CL29" s="106">
        <v>43919</v>
      </c>
      <c r="CM29" s="49">
        <v>3424</v>
      </c>
      <c r="CN29" s="64">
        <v>274</v>
      </c>
      <c r="CO29" s="100">
        <f t="shared" si="30"/>
        <v>1</v>
      </c>
      <c r="CP29" s="101">
        <f t="shared" si="31"/>
        <v>2.9205607476635512E-4</v>
      </c>
      <c r="CR29" s="72">
        <v>43919</v>
      </c>
      <c r="CS29" s="19">
        <v>3426</v>
      </c>
      <c r="CT29" s="65">
        <v>274</v>
      </c>
      <c r="CU29" s="100">
        <f t="shared" si="32"/>
        <v>2</v>
      </c>
      <c r="CV29" s="101">
        <f t="shared" si="33"/>
        <v>5.837711617046118E-4</v>
      </c>
      <c r="CW29" s="91"/>
      <c r="CX29" s="72">
        <v>43919</v>
      </c>
      <c r="CY29" s="91">
        <v>3425</v>
      </c>
      <c r="CZ29" s="91">
        <v>274</v>
      </c>
      <c r="DA29" s="100">
        <f t="shared" si="35"/>
        <v>-1</v>
      </c>
      <c r="DB29" s="101">
        <f t="shared" si="34"/>
        <v>-2.9197080291970805E-4</v>
      </c>
      <c r="DC29" s="91"/>
      <c r="DD29" s="72">
        <v>43919</v>
      </c>
      <c r="DE29" s="91">
        <v>3426</v>
      </c>
      <c r="DF29" s="91">
        <v>277</v>
      </c>
      <c r="DG29" s="100">
        <f t="shared" si="36"/>
        <v>1</v>
      </c>
      <c r="DH29" s="91"/>
      <c r="DJ29" s="96">
        <v>43920</v>
      </c>
      <c r="DK29" s="91">
        <v>5991</v>
      </c>
      <c r="DM29" s="91">
        <v>1652</v>
      </c>
      <c r="DN29" s="91">
        <v>305</v>
      </c>
      <c r="DP29" s="96">
        <v>43921</v>
      </c>
      <c r="DS29" s="91">
        <v>1502</v>
      </c>
      <c r="DT29" s="91">
        <v>367</v>
      </c>
      <c r="DU29" s="91"/>
      <c r="DV29" s="96">
        <v>43919</v>
      </c>
      <c r="DW29" s="91">
        <v>3437</v>
      </c>
      <c r="DX29" s="91">
        <v>1351</v>
      </c>
      <c r="DY29" s="91">
        <v>282</v>
      </c>
    </row>
    <row r="30" spans="1:129" ht="16.2" thickBot="1">
      <c r="A30" s="48">
        <v>43920</v>
      </c>
      <c r="B30" s="49">
        <v>4374</v>
      </c>
      <c r="C30" s="50">
        <v>984</v>
      </c>
      <c r="D30" s="65">
        <v>220</v>
      </c>
      <c r="F30" s="48">
        <v>43920</v>
      </c>
      <c r="G30" s="49">
        <v>4572</v>
      </c>
      <c r="H30" s="50">
        <v>1375</v>
      </c>
      <c r="I30" s="65">
        <v>254</v>
      </c>
      <c r="K30" s="48">
        <v>43920</v>
      </c>
      <c r="L30" s="85">
        <f t="shared" si="0"/>
        <v>198</v>
      </c>
      <c r="M30" s="95">
        <f t="shared" si="6"/>
        <v>4.3307086614173228E-2</v>
      </c>
      <c r="N30" s="82">
        <f t="shared" si="1"/>
        <v>391</v>
      </c>
      <c r="O30" s="85">
        <f t="shared" si="2"/>
        <v>34</v>
      </c>
      <c r="Q30" s="48">
        <v>43920</v>
      </c>
      <c r="R30" s="49">
        <v>4899</v>
      </c>
      <c r="S30" s="50">
        <v>1384</v>
      </c>
      <c r="T30" s="65">
        <v>266</v>
      </c>
      <c r="V30" s="48">
        <v>43920</v>
      </c>
      <c r="W30" s="85">
        <f t="shared" si="3"/>
        <v>327</v>
      </c>
      <c r="X30" s="95">
        <f t="shared" si="7"/>
        <v>6.6748315982853648E-2</v>
      </c>
      <c r="Y30" s="82">
        <f t="shared" si="4"/>
        <v>9</v>
      </c>
      <c r="Z30" s="85">
        <f t="shared" si="5"/>
        <v>12</v>
      </c>
      <c r="AB30" s="48">
        <v>43920</v>
      </c>
      <c r="AC30" s="49">
        <v>5546</v>
      </c>
      <c r="AD30" s="50">
        <v>1399</v>
      </c>
      <c r="AE30" s="65">
        <v>269</v>
      </c>
      <c r="AG30" s="48">
        <v>43920</v>
      </c>
      <c r="AH30" s="84">
        <f t="shared" si="8"/>
        <v>647</v>
      </c>
      <c r="AI30" s="95">
        <f t="shared" si="9"/>
        <v>0.11666065632888568</v>
      </c>
      <c r="AJ30" s="84">
        <f t="shared" si="10"/>
        <v>15</v>
      </c>
      <c r="AK30" s="84">
        <f t="shared" si="11"/>
        <v>3</v>
      </c>
      <c r="AM30" s="48">
        <v>43920</v>
      </c>
      <c r="AN30" s="49">
        <v>5633</v>
      </c>
      <c r="AO30" s="94">
        <v>1562</v>
      </c>
      <c r="AP30" s="65">
        <v>275</v>
      </c>
      <c r="AR30" s="48">
        <v>43920</v>
      </c>
      <c r="AS30" s="84">
        <f t="shared" si="12"/>
        <v>87</v>
      </c>
      <c r="AT30" s="95">
        <f t="shared" si="13"/>
        <v>1.5444700869873956E-2</v>
      </c>
      <c r="AU30" s="84">
        <f t="shared" si="14"/>
        <v>163</v>
      </c>
      <c r="AV30" s="84">
        <f t="shared" si="15"/>
        <v>6</v>
      </c>
      <c r="AW30" s="91"/>
      <c r="AX30" s="48">
        <v>43920</v>
      </c>
      <c r="AY30" s="49">
        <v>5638</v>
      </c>
      <c r="AZ30" s="50">
        <v>1576</v>
      </c>
      <c r="BA30" s="65">
        <v>275</v>
      </c>
      <c r="BC30" s="48">
        <v>43920</v>
      </c>
      <c r="BD30" s="84">
        <f t="shared" si="16"/>
        <v>5</v>
      </c>
      <c r="BE30" s="95">
        <f t="shared" si="17"/>
        <v>8.8683930471798505E-4</v>
      </c>
      <c r="BF30" s="84">
        <f t="shared" si="18"/>
        <v>14</v>
      </c>
      <c r="BG30" s="84">
        <f t="shared" si="19"/>
        <v>0</v>
      </c>
      <c r="BI30" s="48">
        <v>43920</v>
      </c>
      <c r="BJ30" s="49">
        <v>5642</v>
      </c>
      <c r="BK30" s="50">
        <v>1577</v>
      </c>
      <c r="BL30" s="64">
        <v>277</v>
      </c>
      <c r="BN30" s="48">
        <v>43920</v>
      </c>
      <c r="BO30" s="100">
        <f t="shared" si="20"/>
        <v>4</v>
      </c>
      <c r="BP30" s="101">
        <f t="shared" si="21"/>
        <v>7.0896845090393477E-4</v>
      </c>
      <c r="BQ30" s="84">
        <f t="shared" si="22"/>
        <v>1</v>
      </c>
      <c r="BR30" s="84">
        <f t="shared" si="23"/>
        <v>2</v>
      </c>
      <c r="BT30" s="48">
        <v>43920</v>
      </c>
      <c r="BU30" s="49">
        <v>5644</v>
      </c>
      <c r="BV30" s="100">
        <f t="shared" si="24"/>
        <v>2</v>
      </c>
      <c r="BW30" s="101">
        <f t="shared" si="25"/>
        <v>3.5435861091424523E-4</v>
      </c>
      <c r="BY30" s="48">
        <v>43920</v>
      </c>
      <c r="BZ30" s="49">
        <v>5650</v>
      </c>
      <c r="CA30" s="65">
        <v>277</v>
      </c>
      <c r="CB30" s="100">
        <f t="shared" si="26"/>
        <v>6</v>
      </c>
      <c r="CC30" s="101">
        <f t="shared" si="27"/>
        <v>1.0619469026548673E-3</v>
      </c>
      <c r="CE30" s="91"/>
      <c r="CF30" s="48">
        <v>43920</v>
      </c>
      <c r="CG30" s="49">
        <v>5961</v>
      </c>
      <c r="CH30" s="65">
        <v>287</v>
      </c>
      <c r="CI30" s="100">
        <f t="shared" si="28"/>
        <v>311</v>
      </c>
      <c r="CJ30" s="101">
        <f t="shared" si="29"/>
        <v>5.217245428619359E-2</v>
      </c>
      <c r="CL30" s="106">
        <v>43920</v>
      </c>
      <c r="CM30" s="49">
        <v>5973</v>
      </c>
      <c r="CN30" s="64">
        <v>295</v>
      </c>
      <c r="CO30" s="100">
        <f t="shared" si="30"/>
        <v>12</v>
      </c>
      <c r="CP30" s="101">
        <f t="shared" si="31"/>
        <v>2.0090406830738324E-3</v>
      </c>
      <c r="CR30" s="72">
        <v>43920</v>
      </c>
      <c r="CS30" s="19">
        <v>5979</v>
      </c>
      <c r="CT30" s="65">
        <v>299</v>
      </c>
      <c r="CU30" s="100">
        <f t="shared" si="32"/>
        <v>6</v>
      </c>
      <c r="CV30" s="101">
        <f t="shared" si="33"/>
        <v>1.0035122930255895E-3</v>
      </c>
      <c r="CW30" s="91"/>
      <c r="CX30" s="72">
        <v>43920</v>
      </c>
      <c r="CY30" s="91">
        <v>5987</v>
      </c>
      <c r="CZ30" s="91">
        <v>300</v>
      </c>
      <c r="DA30" s="100">
        <f t="shared" si="35"/>
        <v>8</v>
      </c>
      <c r="DB30" s="101">
        <f t="shared" si="34"/>
        <v>1.3362284950726574E-3</v>
      </c>
      <c r="DC30" s="91"/>
      <c r="DD30" s="72">
        <v>43920</v>
      </c>
      <c r="DE30" s="91">
        <v>5990</v>
      </c>
      <c r="DF30" s="91">
        <v>303</v>
      </c>
      <c r="DG30" s="100">
        <f t="shared" si="36"/>
        <v>3</v>
      </c>
      <c r="DH30" s="91"/>
      <c r="DJ30" s="96">
        <v>43921</v>
      </c>
      <c r="DK30" s="91">
        <v>5153</v>
      </c>
      <c r="DM30" s="91">
        <v>1510</v>
      </c>
      <c r="DN30" s="91">
        <v>364</v>
      </c>
      <c r="DP30" s="96">
        <v>43922</v>
      </c>
      <c r="DS30" s="91">
        <v>1464</v>
      </c>
      <c r="DT30" s="91">
        <v>417</v>
      </c>
      <c r="DU30" s="91"/>
      <c r="DV30" s="96">
        <v>43920</v>
      </c>
      <c r="DW30" s="91">
        <v>6015</v>
      </c>
      <c r="DX30" s="91">
        <v>1637</v>
      </c>
      <c r="DY30" s="91">
        <v>313</v>
      </c>
    </row>
    <row r="31" spans="1:129" ht="16.2" thickBot="1">
      <c r="A31" s="48">
        <v>43921</v>
      </c>
      <c r="B31" s="49">
        <v>3735</v>
      </c>
      <c r="C31" s="50">
        <v>848</v>
      </c>
      <c r="D31" s="65">
        <v>262</v>
      </c>
      <c r="F31" s="48">
        <v>43921</v>
      </c>
      <c r="G31" s="49">
        <v>3854</v>
      </c>
      <c r="H31" s="50">
        <v>1205</v>
      </c>
      <c r="I31" s="65">
        <v>309</v>
      </c>
      <c r="K31" s="48">
        <v>43921</v>
      </c>
      <c r="L31" s="85">
        <f t="shared" si="0"/>
        <v>119</v>
      </c>
      <c r="M31" s="95">
        <f t="shared" si="6"/>
        <v>3.0877010897768554E-2</v>
      </c>
      <c r="N31" s="82">
        <f t="shared" si="1"/>
        <v>357</v>
      </c>
      <c r="O31" s="85">
        <f t="shared" si="2"/>
        <v>47</v>
      </c>
      <c r="Q31" s="48">
        <v>43921</v>
      </c>
      <c r="R31" s="49">
        <v>3986</v>
      </c>
      <c r="S31" s="50">
        <v>1226</v>
      </c>
      <c r="T31" s="65">
        <v>319</v>
      </c>
      <c r="V31" s="48">
        <v>43921</v>
      </c>
      <c r="W31" s="85">
        <f t="shared" si="3"/>
        <v>132</v>
      </c>
      <c r="X31" s="95">
        <f t="shared" si="7"/>
        <v>3.3115905669844459E-2</v>
      </c>
      <c r="Y31" s="82">
        <f t="shared" si="4"/>
        <v>21</v>
      </c>
      <c r="Z31" s="85">
        <f t="shared" si="5"/>
        <v>10</v>
      </c>
      <c r="AB31" s="48">
        <v>43921</v>
      </c>
      <c r="AC31" s="49">
        <v>4689</v>
      </c>
      <c r="AD31" s="50">
        <v>1230</v>
      </c>
      <c r="AE31" s="65">
        <v>323</v>
      </c>
      <c r="AG31" s="48">
        <v>43921</v>
      </c>
      <c r="AH31" s="84">
        <f t="shared" si="8"/>
        <v>703</v>
      </c>
      <c r="AI31" s="95">
        <f t="shared" si="9"/>
        <v>0.14992535721902325</v>
      </c>
      <c r="AJ31" s="84">
        <f t="shared" si="10"/>
        <v>4</v>
      </c>
      <c r="AK31" s="84">
        <f t="shared" si="11"/>
        <v>4</v>
      </c>
      <c r="AM31" s="48">
        <v>43921</v>
      </c>
      <c r="AN31" s="49">
        <v>4922</v>
      </c>
      <c r="AO31" s="94">
        <v>1437</v>
      </c>
      <c r="AP31" s="65">
        <v>324</v>
      </c>
      <c r="AR31" s="48">
        <v>43921</v>
      </c>
      <c r="AS31" s="84">
        <f t="shared" si="12"/>
        <v>233</v>
      </c>
      <c r="AT31" s="95">
        <f t="shared" si="13"/>
        <v>4.7338480292563996E-2</v>
      </c>
      <c r="AU31" s="84">
        <f t="shared" si="14"/>
        <v>207</v>
      </c>
      <c r="AV31" s="84">
        <f t="shared" si="15"/>
        <v>1</v>
      </c>
      <c r="AW31" s="91"/>
      <c r="AX31" s="48">
        <v>43921</v>
      </c>
      <c r="AY31" s="49">
        <v>4928</v>
      </c>
      <c r="AZ31" s="50">
        <v>1445</v>
      </c>
      <c r="BA31" s="65">
        <v>327</v>
      </c>
      <c r="BC31" s="48">
        <v>43921</v>
      </c>
      <c r="BD31" s="84">
        <f t="shared" si="16"/>
        <v>6</v>
      </c>
      <c r="BE31" s="95">
        <f t="shared" si="17"/>
        <v>1.2175324675324675E-3</v>
      </c>
      <c r="BF31" s="84">
        <f t="shared" si="18"/>
        <v>8</v>
      </c>
      <c r="BG31" s="84">
        <f t="shared" si="19"/>
        <v>3</v>
      </c>
      <c r="BI31" s="48">
        <v>43921</v>
      </c>
      <c r="BJ31" s="49">
        <v>4931</v>
      </c>
      <c r="BK31" s="50">
        <v>1447</v>
      </c>
      <c r="BL31" s="64">
        <v>328</v>
      </c>
      <c r="BN31" s="48">
        <v>43921</v>
      </c>
      <c r="BO31" s="100">
        <f t="shared" si="20"/>
        <v>3</v>
      </c>
      <c r="BP31" s="101">
        <f t="shared" si="21"/>
        <v>6.0839586290813217E-4</v>
      </c>
      <c r="BQ31" s="84">
        <f t="shared" si="22"/>
        <v>2</v>
      </c>
      <c r="BR31" s="84">
        <f t="shared" si="23"/>
        <v>1</v>
      </c>
      <c r="BT31" s="48">
        <v>43921</v>
      </c>
      <c r="BU31" s="49">
        <v>4931</v>
      </c>
      <c r="BV31" s="100">
        <f t="shared" si="24"/>
        <v>0</v>
      </c>
      <c r="BW31" s="101">
        <f t="shared" si="25"/>
        <v>0</v>
      </c>
      <c r="BY31" s="48">
        <v>43921</v>
      </c>
      <c r="BZ31" s="49">
        <v>4937</v>
      </c>
      <c r="CA31" s="65">
        <v>329</v>
      </c>
      <c r="CB31" s="100">
        <f t="shared" si="26"/>
        <v>6</v>
      </c>
      <c r="CC31" s="101">
        <f t="shared" si="27"/>
        <v>1.2153129430828439E-3</v>
      </c>
      <c r="CE31" s="91"/>
      <c r="CF31" s="48">
        <v>43921</v>
      </c>
      <c r="CG31" s="49">
        <v>5133</v>
      </c>
      <c r="CH31" s="65">
        <v>342</v>
      </c>
      <c r="CI31" s="100">
        <f t="shared" si="28"/>
        <v>196</v>
      </c>
      <c r="CJ31" s="101">
        <f t="shared" si="29"/>
        <v>3.8184297681667638E-2</v>
      </c>
      <c r="CL31" s="106">
        <v>43921</v>
      </c>
      <c r="CM31" s="49">
        <v>5136</v>
      </c>
      <c r="CN31" s="64">
        <v>355</v>
      </c>
      <c r="CO31" s="100">
        <f t="shared" si="30"/>
        <v>3</v>
      </c>
      <c r="CP31" s="101">
        <f t="shared" si="31"/>
        <v>5.8411214953271024E-4</v>
      </c>
      <c r="CR31" s="72">
        <v>43921</v>
      </c>
      <c r="CS31" s="19">
        <v>5143</v>
      </c>
      <c r="CT31" s="65">
        <v>356</v>
      </c>
      <c r="CU31" s="100">
        <f t="shared" si="32"/>
        <v>7</v>
      </c>
      <c r="CV31" s="101">
        <f t="shared" si="33"/>
        <v>1.3610733035193468E-3</v>
      </c>
      <c r="CW31" s="91"/>
      <c r="CX31" s="72">
        <v>43921</v>
      </c>
      <c r="CY31" s="91">
        <v>5148</v>
      </c>
      <c r="CZ31" s="91">
        <v>358</v>
      </c>
      <c r="DA31" s="100">
        <f t="shared" si="35"/>
        <v>5</v>
      </c>
      <c r="DB31" s="101">
        <f t="shared" si="34"/>
        <v>9.7125097125097125E-4</v>
      </c>
      <c r="DC31" s="91"/>
      <c r="DD31" s="72">
        <v>43921</v>
      </c>
      <c r="DE31" s="91">
        <v>5152</v>
      </c>
      <c r="DF31" s="91">
        <v>362</v>
      </c>
      <c r="DG31" s="100">
        <f t="shared" si="36"/>
        <v>4</v>
      </c>
      <c r="DH31" s="91"/>
      <c r="DJ31" s="96">
        <v>43922</v>
      </c>
      <c r="DK31" s="91">
        <v>5006</v>
      </c>
      <c r="DM31" s="91">
        <v>1471</v>
      </c>
      <c r="DN31" s="91">
        <v>412</v>
      </c>
      <c r="DP31" s="96">
        <v>43923</v>
      </c>
      <c r="DS31" s="91">
        <v>1624</v>
      </c>
      <c r="DT31" s="91">
        <v>453</v>
      </c>
      <c r="DU31" s="91"/>
      <c r="DV31" s="96">
        <v>43921</v>
      </c>
      <c r="DW31" s="91">
        <v>5168</v>
      </c>
      <c r="DX31" s="91">
        <v>1480</v>
      </c>
      <c r="DY31" s="91">
        <v>369</v>
      </c>
    </row>
    <row r="32" spans="1:129" ht="16.2" thickBot="1">
      <c r="A32" s="48">
        <v>43922</v>
      </c>
      <c r="B32" s="49">
        <v>3823</v>
      </c>
      <c r="C32" s="50">
        <v>944</v>
      </c>
      <c r="D32" s="65">
        <v>225</v>
      </c>
      <c r="F32" s="48">
        <v>43922</v>
      </c>
      <c r="G32" s="49">
        <v>4017</v>
      </c>
      <c r="H32" s="50">
        <v>1138</v>
      </c>
      <c r="I32" s="65">
        <v>311</v>
      </c>
      <c r="K32" s="48">
        <v>43922</v>
      </c>
      <c r="L32" s="85">
        <f t="shared" si="0"/>
        <v>194</v>
      </c>
      <c r="M32" s="95">
        <f t="shared" si="6"/>
        <v>4.8294747323873538E-2</v>
      </c>
      <c r="N32" s="82">
        <f t="shared" si="1"/>
        <v>194</v>
      </c>
      <c r="O32" s="85">
        <f t="shared" si="2"/>
        <v>86</v>
      </c>
      <c r="Q32" s="48">
        <v>43922</v>
      </c>
      <c r="R32" s="49">
        <v>4089</v>
      </c>
      <c r="S32" s="50">
        <v>1157</v>
      </c>
      <c r="T32" s="65">
        <v>337</v>
      </c>
      <c r="V32" s="48">
        <v>43922</v>
      </c>
      <c r="W32" s="85">
        <f t="shared" si="3"/>
        <v>72</v>
      </c>
      <c r="X32" s="95">
        <f t="shared" si="7"/>
        <v>1.7608217168011739E-2</v>
      </c>
      <c r="Y32" s="82">
        <f t="shared" si="4"/>
        <v>19</v>
      </c>
      <c r="Z32" s="85">
        <f t="shared" si="5"/>
        <v>26</v>
      </c>
      <c r="AB32" s="48">
        <v>43922</v>
      </c>
      <c r="AC32" s="49">
        <v>4287</v>
      </c>
      <c r="AD32" s="50">
        <v>1162</v>
      </c>
      <c r="AE32" s="65">
        <v>349</v>
      </c>
      <c r="AG32" s="48">
        <v>43922</v>
      </c>
      <c r="AH32" s="84">
        <f t="shared" si="8"/>
        <v>198</v>
      </c>
      <c r="AI32" s="95">
        <f t="shared" si="9"/>
        <v>4.6186144156752977E-2</v>
      </c>
      <c r="AJ32" s="84">
        <f t="shared" si="10"/>
        <v>5</v>
      </c>
      <c r="AK32" s="84">
        <f t="shared" si="11"/>
        <v>12</v>
      </c>
      <c r="AM32" s="48">
        <v>43922</v>
      </c>
      <c r="AN32" s="49">
        <v>4684</v>
      </c>
      <c r="AO32" s="94">
        <v>1439</v>
      </c>
      <c r="AP32" s="65">
        <v>363</v>
      </c>
      <c r="AR32" s="48">
        <v>43922</v>
      </c>
      <c r="AS32" s="84">
        <f t="shared" si="12"/>
        <v>397</v>
      </c>
      <c r="AT32" s="95">
        <f t="shared" si="13"/>
        <v>8.4756618274978657E-2</v>
      </c>
      <c r="AU32" s="84">
        <f t="shared" si="14"/>
        <v>277</v>
      </c>
      <c r="AV32" s="84">
        <f t="shared" si="15"/>
        <v>14</v>
      </c>
      <c r="AW32" s="91"/>
      <c r="AX32" s="48">
        <v>43922</v>
      </c>
      <c r="AY32" s="49">
        <v>4708</v>
      </c>
      <c r="AZ32" s="50">
        <v>1449</v>
      </c>
      <c r="BA32" s="65">
        <v>363</v>
      </c>
      <c r="BC32" s="48">
        <v>43922</v>
      </c>
      <c r="BD32" s="84">
        <f t="shared" si="16"/>
        <v>24</v>
      </c>
      <c r="BE32" s="95">
        <f t="shared" si="17"/>
        <v>5.0977060322854716E-3</v>
      </c>
      <c r="BF32" s="84">
        <f t="shared" si="18"/>
        <v>10</v>
      </c>
      <c r="BG32" s="84">
        <f t="shared" si="19"/>
        <v>0</v>
      </c>
      <c r="BI32" s="48">
        <v>43922</v>
      </c>
      <c r="BJ32" s="49">
        <v>4717</v>
      </c>
      <c r="BK32" s="50">
        <v>1448</v>
      </c>
      <c r="BL32" s="64">
        <v>365</v>
      </c>
      <c r="BN32" s="48">
        <v>43922</v>
      </c>
      <c r="BO32" s="100">
        <f t="shared" si="20"/>
        <v>9</v>
      </c>
      <c r="BP32" s="101">
        <f t="shared" si="21"/>
        <v>1.9079923680305278E-3</v>
      </c>
      <c r="BQ32" s="84">
        <f t="shared" si="22"/>
        <v>-1</v>
      </c>
      <c r="BR32" s="84">
        <f t="shared" si="23"/>
        <v>2</v>
      </c>
      <c r="BT32" s="48">
        <v>43922</v>
      </c>
      <c r="BU32" s="49">
        <v>4720</v>
      </c>
      <c r="BV32" s="100">
        <f t="shared" si="24"/>
        <v>3</v>
      </c>
      <c r="BW32" s="101">
        <f t="shared" si="25"/>
        <v>6.3559322033898301E-4</v>
      </c>
      <c r="BY32" s="48">
        <v>43922</v>
      </c>
      <c r="BZ32" s="49">
        <v>4723</v>
      </c>
      <c r="CA32" s="65">
        <v>366</v>
      </c>
      <c r="CB32" s="100">
        <f t="shared" si="26"/>
        <v>3</v>
      </c>
      <c r="CC32" s="101">
        <f t="shared" si="27"/>
        <v>6.3518949820029643E-4</v>
      </c>
      <c r="CE32" s="91"/>
      <c r="CF32" s="48">
        <v>43922</v>
      </c>
      <c r="CG32" s="49">
        <v>4885</v>
      </c>
      <c r="CH32" s="65">
        <v>383</v>
      </c>
      <c r="CI32" s="100">
        <f t="shared" si="28"/>
        <v>162</v>
      </c>
      <c r="CJ32" s="101">
        <f t="shared" si="29"/>
        <v>3.3162743091095188E-2</v>
      </c>
      <c r="CL32" s="106">
        <v>43922</v>
      </c>
      <c r="CM32" s="49">
        <v>4888</v>
      </c>
      <c r="CN32" s="64">
        <v>396</v>
      </c>
      <c r="CO32" s="100">
        <f t="shared" si="30"/>
        <v>3</v>
      </c>
      <c r="CP32" s="101">
        <f t="shared" si="31"/>
        <v>6.1374795417348609E-4</v>
      </c>
      <c r="CR32" s="72">
        <v>43922</v>
      </c>
      <c r="CS32" s="19">
        <v>4895</v>
      </c>
      <c r="CT32" s="65">
        <v>399</v>
      </c>
      <c r="CU32" s="100">
        <f t="shared" si="32"/>
        <v>7</v>
      </c>
      <c r="CV32" s="101">
        <f t="shared" si="33"/>
        <v>1.4300306435137897E-3</v>
      </c>
      <c r="CW32" s="91"/>
      <c r="CX32" s="72">
        <v>43922</v>
      </c>
      <c r="CY32" s="91">
        <v>4910</v>
      </c>
      <c r="CZ32" s="91">
        <v>401</v>
      </c>
      <c r="DA32" s="100">
        <f t="shared" si="35"/>
        <v>15</v>
      </c>
      <c r="DB32" s="101">
        <f t="shared" si="34"/>
        <v>3.0549898167006109E-3</v>
      </c>
      <c r="DC32" s="91"/>
      <c r="DD32" s="72">
        <v>43922</v>
      </c>
      <c r="DE32" s="91">
        <v>4997</v>
      </c>
      <c r="DF32" s="91">
        <v>402</v>
      </c>
      <c r="DG32" s="100">
        <f t="shared" si="36"/>
        <v>87</v>
      </c>
      <c r="DH32" s="91"/>
      <c r="DJ32" s="96">
        <v>43923</v>
      </c>
      <c r="DK32" s="91">
        <v>5630</v>
      </c>
      <c r="DM32" s="91">
        <v>1637</v>
      </c>
      <c r="DN32" s="91">
        <v>446</v>
      </c>
      <c r="DP32" s="96">
        <v>43924</v>
      </c>
      <c r="DS32" s="91">
        <v>1627</v>
      </c>
      <c r="DT32" s="91">
        <v>462</v>
      </c>
      <c r="DU32" s="91"/>
      <c r="DV32" s="96">
        <v>43922</v>
      </c>
      <c r="DW32" s="91">
        <v>5025</v>
      </c>
      <c r="DX32" s="91">
        <v>1451</v>
      </c>
      <c r="DY32" s="91">
        <v>419</v>
      </c>
    </row>
    <row r="33" spans="1:129" ht="16.2" thickBot="1">
      <c r="A33" s="48">
        <v>43923</v>
      </c>
      <c r="B33" s="49">
        <v>4461</v>
      </c>
      <c r="C33" s="50">
        <v>1014</v>
      </c>
      <c r="D33" s="65">
        <v>225</v>
      </c>
      <c r="F33" s="48">
        <v>43923</v>
      </c>
      <c r="G33" s="49">
        <v>4739</v>
      </c>
      <c r="H33" s="50">
        <v>1184</v>
      </c>
      <c r="I33" s="65">
        <v>325</v>
      </c>
      <c r="K33" s="48">
        <v>43923</v>
      </c>
      <c r="L33" s="85">
        <f t="shared" si="0"/>
        <v>278</v>
      </c>
      <c r="M33" s="95">
        <f t="shared" si="6"/>
        <v>5.8662165013715975E-2</v>
      </c>
      <c r="N33" s="82">
        <f t="shared" si="1"/>
        <v>170</v>
      </c>
      <c r="O33" s="85">
        <f t="shared" si="2"/>
        <v>100</v>
      </c>
      <c r="Q33" s="48">
        <v>43923</v>
      </c>
      <c r="R33" s="49">
        <v>5013</v>
      </c>
      <c r="S33" s="50">
        <v>1213</v>
      </c>
      <c r="T33" s="65">
        <v>361</v>
      </c>
      <c r="V33" s="48">
        <v>43923</v>
      </c>
      <c r="W33" s="85">
        <f>R33-G33</f>
        <v>274</v>
      </c>
      <c r="X33" s="95">
        <f t="shared" si="7"/>
        <v>5.4657889487332932E-2</v>
      </c>
      <c r="Y33" s="82">
        <f t="shared" si="4"/>
        <v>29</v>
      </c>
      <c r="Z33" s="85">
        <f t="shared" si="5"/>
        <v>36</v>
      </c>
      <c r="AB33" s="48">
        <v>43923</v>
      </c>
      <c r="AC33" s="49">
        <v>5168</v>
      </c>
      <c r="AD33" s="50">
        <v>1221</v>
      </c>
      <c r="AE33" s="65">
        <v>368</v>
      </c>
      <c r="AG33" s="48">
        <v>43923</v>
      </c>
      <c r="AH33" s="84">
        <f t="shared" si="8"/>
        <v>155</v>
      </c>
      <c r="AI33" s="95">
        <f t="shared" si="9"/>
        <v>2.9992260061919504E-2</v>
      </c>
      <c r="AJ33" s="84">
        <f t="shared" si="10"/>
        <v>8</v>
      </c>
      <c r="AK33" s="84">
        <f t="shared" si="11"/>
        <v>7</v>
      </c>
      <c r="AM33" s="48">
        <v>43923</v>
      </c>
      <c r="AN33" s="49">
        <v>5206</v>
      </c>
      <c r="AO33" s="94">
        <v>1617</v>
      </c>
      <c r="AP33" s="65">
        <v>392</v>
      </c>
      <c r="AR33" s="48">
        <v>43923</v>
      </c>
      <c r="AS33" s="84">
        <f t="shared" si="12"/>
        <v>38</v>
      </c>
      <c r="AT33" s="95">
        <f t="shared" si="13"/>
        <v>7.2992700729927005E-3</v>
      </c>
      <c r="AU33" s="84">
        <f t="shared" si="14"/>
        <v>396</v>
      </c>
      <c r="AV33" s="84">
        <f t="shared" si="15"/>
        <v>24</v>
      </c>
      <c r="AW33" s="91"/>
      <c r="AX33" s="48">
        <v>43923</v>
      </c>
      <c r="AY33" s="49">
        <v>5273</v>
      </c>
      <c r="AZ33" s="50">
        <v>1624</v>
      </c>
      <c r="BA33" s="65">
        <v>395</v>
      </c>
      <c r="BC33" s="48">
        <v>43923</v>
      </c>
      <c r="BD33" s="84">
        <f t="shared" si="16"/>
        <v>67</v>
      </c>
      <c r="BE33" s="95">
        <f t="shared" si="17"/>
        <v>1.2706239332448322E-2</v>
      </c>
      <c r="BF33" s="84">
        <f t="shared" si="18"/>
        <v>7</v>
      </c>
      <c r="BG33" s="84">
        <f t="shared" si="19"/>
        <v>3</v>
      </c>
      <c r="BI33" s="48">
        <v>43923</v>
      </c>
      <c r="BJ33" s="49">
        <v>5431</v>
      </c>
      <c r="BK33" s="50">
        <v>1627</v>
      </c>
      <c r="BL33" s="64">
        <v>398</v>
      </c>
      <c r="BN33" s="48">
        <v>43923</v>
      </c>
      <c r="BO33" s="100">
        <f t="shared" si="20"/>
        <v>158</v>
      </c>
      <c r="BP33" s="101">
        <f t="shared" si="21"/>
        <v>2.9092248204750506E-2</v>
      </c>
      <c r="BQ33" s="84">
        <f t="shared" si="22"/>
        <v>3</v>
      </c>
      <c r="BR33" s="84">
        <f t="shared" si="23"/>
        <v>3</v>
      </c>
      <c r="BT33" s="48">
        <v>43923</v>
      </c>
      <c r="BU33" s="49">
        <v>5455</v>
      </c>
      <c r="BV33" s="100">
        <f t="shared" si="24"/>
        <v>24</v>
      </c>
      <c r="BW33" s="101">
        <f t="shared" si="25"/>
        <v>4.3996333638863429E-3</v>
      </c>
      <c r="BY33" s="48">
        <v>43923</v>
      </c>
      <c r="BZ33" s="49">
        <v>5460</v>
      </c>
      <c r="CA33" s="65">
        <v>398</v>
      </c>
      <c r="CB33" s="100">
        <f t="shared" si="26"/>
        <v>5</v>
      </c>
      <c r="CC33" s="101">
        <f t="shared" si="27"/>
        <v>9.1575091575091575E-4</v>
      </c>
      <c r="CE33" s="91"/>
      <c r="CF33" s="48">
        <v>43923</v>
      </c>
      <c r="CG33" s="49">
        <v>5528</v>
      </c>
      <c r="CH33" s="65">
        <v>411</v>
      </c>
      <c r="CI33" s="100">
        <f t="shared" si="28"/>
        <v>68</v>
      </c>
      <c r="CJ33" s="101">
        <f t="shared" si="29"/>
        <v>1.2301013024602027E-2</v>
      </c>
      <c r="CL33" s="106">
        <v>43923</v>
      </c>
      <c r="CM33" s="49">
        <v>5533</v>
      </c>
      <c r="CN33" s="64">
        <v>427</v>
      </c>
      <c r="CO33" s="100">
        <f t="shared" si="30"/>
        <v>5</v>
      </c>
      <c r="CP33" s="101">
        <f t="shared" si="31"/>
        <v>9.0366889571660944E-4</v>
      </c>
      <c r="CR33" s="72">
        <v>43923</v>
      </c>
      <c r="CS33" s="19">
        <v>5540</v>
      </c>
      <c r="CT33" s="65">
        <v>431</v>
      </c>
      <c r="CU33" s="100">
        <f t="shared" si="32"/>
        <v>7</v>
      </c>
      <c r="CV33" s="101">
        <f t="shared" si="33"/>
        <v>1.2635379061371841E-3</v>
      </c>
      <c r="CW33" s="91"/>
      <c r="CX33" s="72">
        <v>43923</v>
      </c>
      <c r="CY33" s="91">
        <v>5542</v>
      </c>
      <c r="CZ33" s="91">
        <v>435</v>
      </c>
      <c r="DA33" s="100">
        <f t="shared" si="35"/>
        <v>2</v>
      </c>
      <c r="DB33" s="101">
        <f t="shared" si="34"/>
        <v>3.6088054853843375E-4</v>
      </c>
      <c r="DC33" s="91"/>
      <c r="DD33" s="72">
        <v>43923</v>
      </c>
      <c r="DE33" s="91">
        <v>5627</v>
      </c>
      <c r="DF33" s="91">
        <v>441</v>
      </c>
      <c r="DG33" s="100">
        <f t="shared" si="36"/>
        <v>85</v>
      </c>
      <c r="DH33" s="91"/>
      <c r="DJ33" s="96">
        <v>43924</v>
      </c>
      <c r="DK33" s="91">
        <v>5486</v>
      </c>
      <c r="DM33" s="91">
        <v>1640</v>
      </c>
      <c r="DN33" s="91">
        <v>454</v>
      </c>
      <c r="DP33" s="96">
        <v>43925</v>
      </c>
      <c r="DS33" s="91">
        <v>1387</v>
      </c>
      <c r="DT33" s="91">
        <v>472</v>
      </c>
      <c r="DU33" s="91"/>
      <c r="DV33" s="96">
        <v>43923</v>
      </c>
      <c r="DW33" s="91">
        <v>5645</v>
      </c>
      <c r="DX33" s="91">
        <v>1605</v>
      </c>
      <c r="DY33" s="91">
        <v>456</v>
      </c>
    </row>
    <row r="34" spans="1:129" ht="16.2" thickBot="1">
      <c r="A34" s="48">
        <v>43924</v>
      </c>
      <c r="B34" s="49">
        <v>3711</v>
      </c>
      <c r="C34" s="50">
        <v>994</v>
      </c>
      <c r="D34" s="65">
        <v>217</v>
      </c>
      <c r="F34" s="48">
        <v>43924</v>
      </c>
      <c r="G34" s="49">
        <v>4173</v>
      </c>
      <c r="H34" s="50">
        <v>1137</v>
      </c>
      <c r="I34" s="65">
        <v>285</v>
      </c>
      <c r="K34" s="48">
        <v>43924</v>
      </c>
      <c r="L34" s="85">
        <f t="shared" si="0"/>
        <v>462</v>
      </c>
      <c r="M34" s="95">
        <f t="shared" si="6"/>
        <v>0.11071171818835371</v>
      </c>
      <c r="N34" s="82">
        <f t="shared" si="1"/>
        <v>143</v>
      </c>
      <c r="O34" s="85">
        <f t="shared" si="2"/>
        <v>68</v>
      </c>
      <c r="Q34" s="48">
        <v>43924</v>
      </c>
      <c r="R34" s="49">
        <v>4464</v>
      </c>
      <c r="S34" s="50">
        <v>1191</v>
      </c>
      <c r="T34" s="65">
        <v>362</v>
      </c>
      <c r="V34" s="48">
        <v>43924</v>
      </c>
      <c r="W34" s="85">
        <f t="shared" si="3"/>
        <v>291</v>
      </c>
      <c r="X34" s="95">
        <f t="shared" si="7"/>
        <v>6.518817204301075E-2</v>
      </c>
      <c r="Y34" s="82">
        <f t="shared" si="4"/>
        <v>54</v>
      </c>
      <c r="Z34" s="85">
        <f t="shared" si="5"/>
        <v>77</v>
      </c>
      <c r="AB34" s="48">
        <v>43924</v>
      </c>
      <c r="AC34" s="49">
        <v>4821</v>
      </c>
      <c r="AD34" s="50">
        <v>1214</v>
      </c>
      <c r="AE34" s="65">
        <v>374</v>
      </c>
      <c r="AG34" s="48">
        <v>43924</v>
      </c>
      <c r="AH34" s="84">
        <f t="shared" si="8"/>
        <v>357</v>
      </c>
      <c r="AI34" s="95">
        <f t="shared" si="9"/>
        <v>7.4051026757934041E-2</v>
      </c>
      <c r="AJ34" s="84">
        <f t="shared" si="10"/>
        <v>23</v>
      </c>
      <c r="AK34" s="84">
        <f t="shared" si="11"/>
        <v>12</v>
      </c>
      <c r="AM34" s="48">
        <v>43924</v>
      </c>
      <c r="AN34" s="49">
        <v>4899</v>
      </c>
      <c r="AO34" s="94">
        <v>1627</v>
      </c>
      <c r="AP34" s="65">
        <v>410</v>
      </c>
      <c r="AR34" s="48">
        <v>43924</v>
      </c>
      <c r="AS34" s="84">
        <f t="shared" si="12"/>
        <v>78</v>
      </c>
      <c r="AT34" s="95">
        <f t="shared" si="13"/>
        <v>1.5921616656460504E-2</v>
      </c>
      <c r="AU34" s="84">
        <f t="shared" si="14"/>
        <v>413</v>
      </c>
      <c r="AV34" s="84">
        <f t="shared" si="15"/>
        <v>36</v>
      </c>
      <c r="AW34" s="91"/>
      <c r="AX34" s="48">
        <v>43924</v>
      </c>
      <c r="AY34" s="49">
        <v>4945</v>
      </c>
      <c r="AZ34" s="50">
        <v>1634</v>
      </c>
      <c r="BA34" s="65">
        <v>412</v>
      </c>
      <c r="BC34" s="48">
        <v>43924</v>
      </c>
      <c r="BD34" s="84">
        <f t="shared" si="16"/>
        <v>46</v>
      </c>
      <c r="BE34" s="95">
        <f t="shared" si="17"/>
        <v>9.3023255813953487E-3</v>
      </c>
      <c r="BF34" s="84">
        <f t="shared" si="18"/>
        <v>7</v>
      </c>
      <c r="BG34" s="84">
        <f t="shared" si="19"/>
        <v>2</v>
      </c>
      <c r="BI34" s="48">
        <v>43924</v>
      </c>
      <c r="BJ34" s="49">
        <v>4982</v>
      </c>
      <c r="BK34" s="50">
        <v>1632</v>
      </c>
      <c r="BL34" s="64">
        <v>418</v>
      </c>
      <c r="BN34" s="48">
        <v>43924</v>
      </c>
      <c r="BO34" s="100">
        <f t="shared" si="20"/>
        <v>37</v>
      </c>
      <c r="BP34" s="101">
        <f t="shared" si="21"/>
        <v>7.4267362505018066E-3</v>
      </c>
      <c r="BQ34" s="84">
        <f t="shared" si="22"/>
        <v>-2</v>
      </c>
      <c r="BR34" s="84">
        <f t="shared" si="23"/>
        <v>6</v>
      </c>
      <c r="BT34" s="48">
        <v>43924</v>
      </c>
      <c r="BU34" s="49">
        <v>4988</v>
      </c>
      <c r="BV34" s="100">
        <f t="shared" si="24"/>
        <v>6</v>
      </c>
      <c r="BW34" s="101">
        <f t="shared" si="25"/>
        <v>1.2028869286287089E-3</v>
      </c>
      <c r="BY34" s="48">
        <v>43924</v>
      </c>
      <c r="BZ34" s="49">
        <v>4999</v>
      </c>
      <c r="CA34" s="65">
        <v>420</v>
      </c>
      <c r="CB34" s="100">
        <f t="shared" si="26"/>
        <v>11</v>
      </c>
      <c r="CC34" s="101">
        <f t="shared" si="27"/>
        <v>2.2004400880176033E-3</v>
      </c>
      <c r="CE34" s="91"/>
      <c r="CF34" s="48">
        <v>43924</v>
      </c>
      <c r="CG34" s="49">
        <v>5389</v>
      </c>
      <c r="CH34" s="65">
        <v>429</v>
      </c>
      <c r="CI34" s="100">
        <f t="shared" si="28"/>
        <v>390</v>
      </c>
      <c r="CJ34" s="101">
        <f t="shared" si="29"/>
        <v>7.2369641863054376E-2</v>
      </c>
      <c r="CL34" s="106">
        <v>43924</v>
      </c>
      <c r="CM34" s="49">
        <v>5396</v>
      </c>
      <c r="CN34" s="64">
        <v>436</v>
      </c>
      <c r="CO34" s="100">
        <f t="shared" si="30"/>
        <v>7</v>
      </c>
      <c r="CP34" s="101">
        <f t="shared" si="31"/>
        <v>1.2972572275759822E-3</v>
      </c>
      <c r="CR34" s="72">
        <v>43924</v>
      </c>
      <c r="CS34" s="19">
        <v>5399</v>
      </c>
      <c r="CT34" s="65">
        <v>439</v>
      </c>
      <c r="CU34" s="100">
        <f t="shared" si="32"/>
        <v>3</v>
      </c>
      <c r="CV34" s="101">
        <f t="shared" si="33"/>
        <v>5.556584552694943E-4</v>
      </c>
      <c r="CW34" s="91"/>
      <c r="CX34" s="72">
        <v>43924</v>
      </c>
      <c r="CY34" s="91">
        <v>5411</v>
      </c>
      <c r="CZ34" s="91">
        <v>441</v>
      </c>
      <c r="DA34" s="100">
        <f t="shared" si="35"/>
        <v>12</v>
      </c>
      <c r="DB34" s="101">
        <f t="shared" si="34"/>
        <v>2.2177046756606911E-3</v>
      </c>
      <c r="DC34" s="91"/>
      <c r="DD34" s="72">
        <v>43924</v>
      </c>
      <c r="DE34" s="91">
        <v>5475</v>
      </c>
      <c r="DF34" s="91">
        <v>449</v>
      </c>
      <c r="DG34" s="100">
        <f t="shared" si="36"/>
        <v>64</v>
      </c>
      <c r="DH34" s="91"/>
      <c r="DJ34" s="96">
        <v>43925</v>
      </c>
      <c r="DK34" s="91">
        <v>3743</v>
      </c>
      <c r="DM34" s="91">
        <v>1395</v>
      </c>
      <c r="DN34" s="91">
        <v>470</v>
      </c>
      <c r="DP34" s="96">
        <v>43926</v>
      </c>
      <c r="DS34" s="91">
        <v>1384</v>
      </c>
      <c r="DT34" s="91">
        <v>530</v>
      </c>
      <c r="DU34" s="91"/>
      <c r="DV34" s="96">
        <v>43924</v>
      </c>
      <c r="DW34" s="91">
        <v>5516</v>
      </c>
      <c r="DX34" s="91">
        <v>1592</v>
      </c>
      <c r="DY34" s="91">
        <v>464</v>
      </c>
    </row>
    <row r="35" spans="1:129" ht="16.2" thickBot="1">
      <c r="A35" s="48">
        <v>43925</v>
      </c>
      <c r="B35" s="49">
        <v>2112</v>
      </c>
      <c r="C35" s="50">
        <v>679</v>
      </c>
      <c r="D35" s="65">
        <v>190</v>
      </c>
      <c r="F35" s="48">
        <v>43925</v>
      </c>
      <c r="G35" s="49">
        <v>2730</v>
      </c>
      <c r="H35" s="50">
        <v>788</v>
      </c>
      <c r="I35" s="65">
        <v>272</v>
      </c>
      <c r="K35" s="48">
        <v>43925</v>
      </c>
      <c r="L35" s="85">
        <f t="shared" si="0"/>
        <v>618</v>
      </c>
      <c r="M35" s="95">
        <f t="shared" si="6"/>
        <v>0.22637362637362637</v>
      </c>
      <c r="N35" s="82">
        <f t="shared" si="1"/>
        <v>109</v>
      </c>
      <c r="O35" s="85">
        <f t="shared" si="2"/>
        <v>82</v>
      </c>
      <c r="Q35" s="48">
        <v>43925</v>
      </c>
      <c r="R35" s="49">
        <v>3026</v>
      </c>
      <c r="S35" s="50">
        <v>972</v>
      </c>
      <c r="T35" s="65">
        <v>336</v>
      </c>
      <c r="V35" s="48">
        <v>43925</v>
      </c>
      <c r="W35" s="85">
        <f t="shared" si="3"/>
        <v>296</v>
      </c>
      <c r="X35" s="95">
        <f t="shared" si="7"/>
        <v>9.781890284203569E-2</v>
      </c>
      <c r="Y35" s="82">
        <f t="shared" si="4"/>
        <v>184</v>
      </c>
      <c r="Z35" s="85">
        <f t="shared" si="5"/>
        <v>64</v>
      </c>
      <c r="AB35" s="48">
        <v>43925</v>
      </c>
      <c r="AC35" s="49">
        <v>3136</v>
      </c>
      <c r="AD35" s="50">
        <v>1018</v>
      </c>
      <c r="AE35" s="65">
        <v>357</v>
      </c>
      <c r="AG35" s="48">
        <v>43925</v>
      </c>
      <c r="AH35" s="84">
        <f t="shared" si="8"/>
        <v>110</v>
      </c>
      <c r="AI35" s="95">
        <f t="shared" si="9"/>
        <v>3.5076530612244895E-2</v>
      </c>
      <c r="AJ35" s="84">
        <f t="shared" si="10"/>
        <v>46</v>
      </c>
      <c r="AK35" s="84">
        <f t="shared" si="11"/>
        <v>21</v>
      </c>
      <c r="AM35" s="48">
        <v>43925</v>
      </c>
      <c r="AN35" s="49">
        <v>3230</v>
      </c>
      <c r="AO35" s="94">
        <v>1340</v>
      </c>
      <c r="AP35" s="65">
        <v>398</v>
      </c>
      <c r="AR35" s="48">
        <v>43925</v>
      </c>
      <c r="AS35" s="84">
        <f t="shared" si="12"/>
        <v>94</v>
      </c>
      <c r="AT35" s="95">
        <f t="shared" si="13"/>
        <v>2.910216718266254E-2</v>
      </c>
      <c r="AU35" s="84">
        <f t="shared" si="14"/>
        <v>322</v>
      </c>
      <c r="AV35" s="84">
        <f t="shared" si="15"/>
        <v>41</v>
      </c>
      <c r="AW35" s="91"/>
      <c r="AX35" s="48">
        <v>43925</v>
      </c>
      <c r="AY35" s="49">
        <v>3287</v>
      </c>
      <c r="AZ35" s="50">
        <v>1354</v>
      </c>
      <c r="BA35" s="65">
        <v>406</v>
      </c>
      <c r="BC35" s="48">
        <v>43925</v>
      </c>
      <c r="BD35" s="84">
        <f t="shared" si="16"/>
        <v>57</v>
      </c>
      <c r="BE35" s="95">
        <f t="shared" si="17"/>
        <v>1.7341040462427744E-2</v>
      </c>
      <c r="BF35" s="84">
        <f t="shared" si="18"/>
        <v>14</v>
      </c>
      <c r="BG35" s="84">
        <f t="shared" si="19"/>
        <v>8</v>
      </c>
      <c r="BI35" s="48">
        <v>43925</v>
      </c>
      <c r="BJ35" s="49">
        <v>3567</v>
      </c>
      <c r="BK35" s="50">
        <v>1356</v>
      </c>
      <c r="BL35" s="64">
        <v>417</v>
      </c>
      <c r="BN35" s="48">
        <v>43925</v>
      </c>
      <c r="BO35" s="100">
        <f t="shared" si="20"/>
        <v>280</v>
      </c>
      <c r="BP35" s="101">
        <f t="shared" si="21"/>
        <v>7.8497336697504902E-2</v>
      </c>
      <c r="BQ35" s="84">
        <f t="shared" si="22"/>
        <v>2</v>
      </c>
      <c r="BR35" s="84">
        <f t="shared" si="23"/>
        <v>11</v>
      </c>
      <c r="BT35" s="48">
        <v>43925</v>
      </c>
      <c r="BU35" s="49">
        <v>3608</v>
      </c>
      <c r="BV35" s="100">
        <f t="shared" si="24"/>
        <v>41</v>
      </c>
      <c r="BW35" s="101">
        <f t="shared" si="25"/>
        <v>1.1363636363636364E-2</v>
      </c>
      <c r="BY35" s="48">
        <v>43925</v>
      </c>
      <c r="BZ35" s="49">
        <v>3615</v>
      </c>
      <c r="CA35" s="65">
        <v>421</v>
      </c>
      <c r="CB35" s="100">
        <f t="shared" si="26"/>
        <v>7</v>
      </c>
      <c r="CC35" s="101">
        <f t="shared" si="27"/>
        <v>1.9363762102351315E-3</v>
      </c>
      <c r="CE35" s="91"/>
      <c r="CF35" s="48">
        <v>43925</v>
      </c>
      <c r="CG35" s="49">
        <v>3657</v>
      </c>
      <c r="CH35" s="65">
        <v>434</v>
      </c>
      <c r="CI35" s="100">
        <f t="shared" si="28"/>
        <v>42</v>
      </c>
      <c r="CJ35" s="101">
        <f t="shared" si="29"/>
        <v>1.1484823625922888E-2</v>
      </c>
      <c r="CL35" s="106">
        <v>43925</v>
      </c>
      <c r="CM35" s="49">
        <v>3666</v>
      </c>
      <c r="CN35" s="64">
        <v>443</v>
      </c>
      <c r="CO35" s="100">
        <f t="shared" si="30"/>
        <v>9</v>
      </c>
      <c r="CP35" s="101">
        <f t="shared" si="31"/>
        <v>2.4549918166939444E-3</v>
      </c>
      <c r="CR35" s="72">
        <v>43925</v>
      </c>
      <c r="CS35" s="19">
        <v>3679</v>
      </c>
      <c r="CT35" s="65">
        <v>446</v>
      </c>
      <c r="CU35" s="100">
        <f t="shared" si="32"/>
        <v>13</v>
      </c>
      <c r="CV35" s="101">
        <f t="shared" si="33"/>
        <v>3.5335689045936395E-3</v>
      </c>
      <c r="CW35" s="91"/>
      <c r="CX35" s="72">
        <v>43925</v>
      </c>
      <c r="CY35" s="91">
        <v>3686</v>
      </c>
      <c r="CZ35" s="91">
        <v>450</v>
      </c>
      <c r="DA35" s="100">
        <f t="shared" si="35"/>
        <v>7</v>
      </c>
      <c r="DB35" s="101">
        <f t="shared" si="34"/>
        <v>1.8990775908844276E-3</v>
      </c>
      <c r="DC35" s="91"/>
      <c r="DD35" s="72">
        <v>43925</v>
      </c>
      <c r="DE35" s="91">
        <v>3739</v>
      </c>
      <c r="DF35" s="91">
        <v>463</v>
      </c>
      <c r="DG35" s="100">
        <f t="shared" si="36"/>
        <v>53</v>
      </c>
      <c r="DH35" s="91"/>
      <c r="DJ35" s="96">
        <v>43926</v>
      </c>
      <c r="DK35" s="91">
        <v>3596</v>
      </c>
      <c r="DM35" s="91">
        <v>1404</v>
      </c>
      <c r="DN35" s="91">
        <v>524</v>
      </c>
      <c r="DP35" s="96">
        <v>43927</v>
      </c>
      <c r="DS35" s="91">
        <v>1731</v>
      </c>
      <c r="DT35" s="91">
        <v>545</v>
      </c>
      <c r="DU35" s="91"/>
      <c r="DV35" s="96">
        <v>43925</v>
      </c>
      <c r="DW35" s="91">
        <v>3752</v>
      </c>
      <c r="DX35" s="91">
        <v>1345</v>
      </c>
      <c r="DY35" s="91">
        <v>477</v>
      </c>
    </row>
    <row r="36" spans="1:129" ht="16.2" thickBot="1">
      <c r="A36" s="48">
        <v>43926</v>
      </c>
      <c r="B36" s="49">
        <v>1054</v>
      </c>
      <c r="C36" s="50">
        <v>139</v>
      </c>
      <c r="D36" s="65">
        <v>184</v>
      </c>
      <c r="F36" s="48">
        <v>43926</v>
      </c>
      <c r="G36" s="49">
        <v>2212</v>
      </c>
      <c r="H36" s="50">
        <v>302</v>
      </c>
      <c r="I36" s="65">
        <v>290</v>
      </c>
      <c r="K36" s="48">
        <v>43926</v>
      </c>
      <c r="L36" s="85">
        <f t="shared" si="0"/>
        <v>1158</v>
      </c>
      <c r="M36" s="95">
        <f t="shared" si="6"/>
        <v>0.52350813743218805</v>
      </c>
      <c r="N36" s="82">
        <f t="shared" si="1"/>
        <v>163</v>
      </c>
      <c r="O36" s="85">
        <f t="shared" si="2"/>
        <v>106</v>
      </c>
      <c r="Q36" s="48">
        <v>43926</v>
      </c>
      <c r="R36" s="49">
        <v>2614</v>
      </c>
      <c r="S36" s="50">
        <v>819</v>
      </c>
      <c r="T36" s="65">
        <v>379</v>
      </c>
      <c r="V36" s="48">
        <v>43926</v>
      </c>
      <c r="W36" s="85">
        <f t="shared" si="3"/>
        <v>402</v>
      </c>
      <c r="X36" s="95">
        <f t="shared" si="7"/>
        <v>0.15378729915837797</v>
      </c>
      <c r="Y36" s="82">
        <f t="shared" si="4"/>
        <v>517</v>
      </c>
      <c r="Z36" s="85">
        <f t="shared" si="5"/>
        <v>89</v>
      </c>
      <c r="AB36" s="48">
        <v>43926</v>
      </c>
      <c r="AC36" s="49">
        <v>3037</v>
      </c>
      <c r="AD36" s="50">
        <v>947</v>
      </c>
      <c r="AE36" s="65">
        <v>406</v>
      </c>
      <c r="AG36" s="48">
        <v>43926</v>
      </c>
      <c r="AH36" s="84">
        <f t="shared" si="8"/>
        <v>423</v>
      </c>
      <c r="AI36" s="95">
        <f t="shared" si="9"/>
        <v>0.13928218636812645</v>
      </c>
      <c r="AJ36" s="84">
        <f t="shared" si="10"/>
        <v>128</v>
      </c>
      <c r="AK36" s="84">
        <f t="shared" si="11"/>
        <v>27</v>
      </c>
      <c r="AM36" s="48">
        <v>43926</v>
      </c>
      <c r="AN36" s="49">
        <v>3184</v>
      </c>
      <c r="AO36" s="94">
        <v>1290</v>
      </c>
      <c r="AP36" s="65">
        <v>447</v>
      </c>
      <c r="AR36" s="48">
        <v>43926</v>
      </c>
      <c r="AS36" s="84">
        <f t="shared" si="12"/>
        <v>147</v>
      </c>
      <c r="AT36" s="95">
        <f t="shared" si="13"/>
        <v>4.6168341708542712E-2</v>
      </c>
      <c r="AU36" s="84">
        <f t="shared" si="14"/>
        <v>343</v>
      </c>
      <c r="AV36" s="84">
        <f t="shared" si="15"/>
        <v>41</v>
      </c>
      <c r="AW36" s="91"/>
      <c r="AX36" s="48">
        <v>43926</v>
      </c>
      <c r="AY36" s="49">
        <v>3285</v>
      </c>
      <c r="AZ36" s="50">
        <v>1323</v>
      </c>
      <c r="BA36" s="65">
        <v>453</v>
      </c>
      <c r="BC36" s="48">
        <v>43926</v>
      </c>
      <c r="BD36" s="84">
        <f t="shared" si="16"/>
        <v>101</v>
      </c>
      <c r="BE36" s="95">
        <f t="shared" si="17"/>
        <v>3.0745814307458142E-2</v>
      </c>
      <c r="BF36" s="84">
        <f t="shared" si="18"/>
        <v>33</v>
      </c>
      <c r="BG36" s="84">
        <f t="shared" si="19"/>
        <v>6</v>
      </c>
      <c r="BI36" s="48">
        <v>43926</v>
      </c>
      <c r="BJ36" s="49">
        <v>3394</v>
      </c>
      <c r="BK36" s="50">
        <v>1329</v>
      </c>
      <c r="BL36" s="64">
        <v>468</v>
      </c>
      <c r="BN36" s="48">
        <v>43926</v>
      </c>
      <c r="BO36" s="100">
        <f t="shared" si="20"/>
        <v>109</v>
      </c>
      <c r="BP36" s="101">
        <f t="shared" si="21"/>
        <v>3.2115497937536833E-2</v>
      </c>
      <c r="BQ36" s="84">
        <f t="shared" si="22"/>
        <v>6</v>
      </c>
      <c r="BR36" s="84">
        <f t="shared" si="23"/>
        <v>15</v>
      </c>
      <c r="BT36" s="48">
        <v>43926</v>
      </c>
      <c r="BU36" s="49">
        <v>3425</v>
      </c>
      <c r="BV36" s="100">
        <f t="shared" si="24"/>
        <v>31</v>
      </c>
      <c r="BW36" s="101">
        <f t="shared" si="25"/>
        <v>9.0510948905109488E-3</v>
      </c>
      <c r="BY36" s="48">
        <v>43926</v>
      </c>
      <c r="BZ36" s="49">
        <v>3433</v>
      </c>
      <c r="CA36" s="65">
        <v>473</v>
      </c>
      <c r="CB36" s="100">
        <f t="shared" si="26"/>
        <v>8</v>
      </c>
      <c r="CC36" s="101">
        <f t="shared" si="27"/>
        <v>2.3303233323623651E-3</v>
      </c>
      <c r="CE36" s="91"/>
      <c r="CF36" s="48">
        <v>43926</v>
      </c>
      <c r="CG36" s="49">
        <v>3549</v>
      </c>
      <c r="CH36" s="65">
        <v>488</v>
      </c>
      <c r="CI36" s="100">
        <f t="shared" si="28"/>
        <v>116</v>
      </c>
      <c r="CJ36" s="101">
        <f t="shared" si="29"/>
        <v>3.2685263454494226E-2</v>
      </c>
      <c r="CL36" s="106">
        <v>43926</v>
      </c>
      <c r="CM36" s="49">
        <v>3566</v>
      </c>
      <c r="CN36" s="64">
        <v>496</v>
      </c>
      <c r="CO36" s="100">
        <f t="shared" si="30"/>
        <v>17</v>
      </c>
      <c r="CP36" s="101">
        <f t="shared" si="31"/>
        <v>4.7672462142456535E-3</v>
      </c>
      <c r="CR36" s="72">
        <v>43926</v>
      </c>
      <c r="CS36" s="19">
        <v>3567</v>
      </c>
      <c r="CT36" s="65">
        <v>500</v>
      </c>
      <c r="CU36" s="100">
        <f t="shared" si="32"/>
        <v>1</v>
      </c>
      <c r="CV36" s="101">
        <f t="shared" si="33"/>
        <v>2.8034763106251753E-4</v>
      </c>
      <c r="CW36" s="91"/>
      <c r="CX36" s="72">
        <v>43926</v>
      </c>
      <c r="CY36" s="91">
        <v>3574</v>
      </c>
      <c r="CZ36" s="91">
        <v>506</v>
      </c>
      <c r="DA36" s="100">
        <f t="shared" si="35"/>
        <v>7</v>
      </c>
      <c r="DB36" s="101">
        <f t="shared" si="34"/>
        <v>1.9585898153329602E-3</v>
      </c>
      <c r="DC36" s="91"/>
      <c r="DD36" s="72">
        <v>43926</v>
      </c>
      <c r="DE36" s="91">
        <v>3592</v>
      </c>
      <c r="DF36" s="91">
        <v>517</v>
      </c>
      <c r="DG36" s="100">
        <f t="shared" si="36"/>
        <v>18</v>
      </c>
      <c r="DH36" s="91"/>
      <c r="DJ36" s="96">
        <v>43927</v>
      </c>
      <c r="DK36" s="91">
        <v>6202</v>
      </c>
      <c r="DM36" s="91">
        <v>1735</v>
      </c>
      <c r="DN36" s="91">
        <v>539</v>
      </c>
      <c r="DP36" s="96">
        <v>43928</v>
      </c>
      <c r="DS36" s="91">
        <v>1564</v>
      </c>
      <c r="DT36" s="91">
        <v>570</v>
      </c>
      <c r="DU36" s="91"/>
      <c r="DV36" s="96">
        <v>43926</v>
      </c>
      <c r="DW36" s="91">
        <v>3614</v>
      </c>
      <c r="DX36" s="91">
        <v>1342</v>
      </c>
      <c r="DY36" s="91">
        <v>533</v>
      </c>
    </row>
    <row r="37" spans="1:129" ht="16.2" thickBot="1">
      <c r="A37" s="48">
        <v>43927</v>
      </c>
      <c r="B37" s="49">
        <v>75</v>
      </c>
      <c r="C37" s="50">
        <v>1</v>
      </c>
      <c r="D37" s="65">
        <v>26</v>
      </c>
      <c r="F37" s="48">
        <v>43927</v>
      </c>
      <c r="G37" s="49">
        <v>1587</v>
      </c>
      <c r="H37" s="50">
        <v>17</v>
      </c>
      <c r="I37" s="65">
        <v>199</v>
      </c>
      <c r="K37" s="48">
        <v>43927</v>
      </c>
      <c r="L37" s="85">
        <f t="shared" si="0"/>
        <v>1512</v>
      </c>
      <c r="M37" s="95">
        <f t="shared" si="6"/>
        <v>0.95274102079395084</v>
      </c>
      <c r="N37" s="82">
        <f t="shared" si="1"/>
        <v>16</v>
      </c>
      <c r="O37" s="85">
        <f t="shared" si="2"/>
        <v>173</v>
      </c>
      <c r="Q37" s="48">
        <v>43927</v>
      </c>
      <c r="R37" s="49">
        <v>3086</v>
      </c>
      <c r="S37" s="50">
        <v>391</v>
      </c>
      <c r="T37" s="65">
        <v>327</v>
      </c>
      <c r="V37" s="48">
        <v>43927</v>
      </c>
      <c r="W37" s="85">
        <f t="shared" si="3"/>
        <v>1499</v>
      </c>
      <c r="X37" s="95">
        <f t="shared" si="7"/>
        <v>0.48574206092028516</v>
      </c>
      <c r="Y37" s="82">
        <f t="shared" si="4"/>
        <v>374</v>
      </c>
      <c r="Z37" s="85">
        <f t="shared" si="5"/>
        <v>128</v>
      </c>
      <c r="AB37" s="48">
        <v>43927</v>
      </c>
      <c r="AC37" s="49">
        <v>4237</v>
      </c>
      <c r="AD37" s="50">
        <v>864</v>
      </c>
      <c r="AE37" s="65">
        <v>364</v>
      </c>
      <c r="AG37" s="48">
        <v>43927</v>
      </c>
      <c r="AH37" s="84">
        <f t="shared" si="8"/>
        <v>1151</v>
      </c>
      <c r="AI37" s="95">
        <f t="shared" si="9"/>
        <v>0.27165447250413027</v>
      </c>
      <c r="AJ37" s="84">
        <f t="shared" si="10"/>
        <v>473</v>
      </c>
      <c r="AK37" s="84">
        <f t="shared" si="11"/>
        <v>37</v>
      </c>
      <c r="AM37" s="48">
        <v>43927</v>
      </c>
      <c r="AN37" s="49">
        <v>5024</v>
      </c>
      <c r="AO37" s="94">
        <v>1394</v>
      </c>
      <c r="AP37" s="65">
        <v>427</v>
      </c>
      <c r="AR37" s="48">
        <v>43927</v>
      </c>
      <c r="AS37" s="84">
        <f t="shared" si="12"/>
        <v>787</v>
      </c>
      <c r="AT37" s="95">
        <f t="shared" si="13"/>
        <v>0.15664808917197454</v>
      </c>
      <c r="AU37" s="84">
        <f t="shared" si="14"/>
        <v>530</v>
      </c>
      <c r="AV37" s="84">
        <f t="shared" si="15"/>
        <v>63</v>
      </c>
      <c r="AW37" s="91"/>
      <c r="AX37" s="48">
        <v>43927</v>
      </c>
      <c r="AY37" s="49">
        <v>5466</v>
      </c>
      <c r="AZ37" s="50">
        <v>1560</v>
      </c>
      <c r="BA37" s="65">
        <v>442</v>
      </c>
      <c r="BC37" s="48">
        <v>43927</v>
      </c>
      <c r="BD37" s="84">
        <f t="shared" si="16"/>
        <v>442</v>
      </c>
      <c r="BE37" s="95">
        <f t="shared" si="17"/>
        <v>8.0863519941456269E-2</v>
      </c>
      <c r="BF37" s="84">
        <f t="shared" si="18"/>
        <v>166</v>
      </c>
      <c r="BG37" s="84">
        <f t="shared" si="19"/>
        <v>15</v>
      </c>
      <c r="BI37" s="48">
        <v>43927</v>
      </c>
      <c r="BJ37" s="49">
        <v>5872</v>
      </c>
      <c r="BK37" s="50">
        <v>1566</v>
      </c>
      <c r="BL37" s="64">
        <v>455</v>
      </c>
      <c r="BN37" s="48">
        <v>43927</v>
      </c>
      <c r="BO37" s="100">
        <f t="shared" si="20"/>
        <v>406</v>
      </c>
      <c r="BP37" s="101">
        <f t="shared" si="21"/>
        <v>6.9141689373296997E-2</v>
      </c>
      <c r="BQ37" s="84">
        <f t="shared" si="22"/>
        <v>6</v>
      </c>
      <c r="BR37" s="84">
        <f t="shared" si="23"/>
        <v>13</v>
      </c>
      <c r="BT37" s="48">
        <v>43927</v>
      </c>
      <c r="BU37" s="49">
        <v>5931</v>
      </c>
      <c r="BV37" s="100">
        <f t="shared" si="24"/>
        <v>59</v>
      </c>
      <c r="BW37" s="101">
        <f t="shared" si="25"/>
        <v>9.9477322542572914E-3</v>
      </c>
      <c r="BY37" s="48">
        <v>43927</v>
      </c>
      <c r="BZ37" s="49">
        <v>5957</v>
      </c>
      <c r="CA37" s="65">
        <v>463</v>
      </c>
      <c r="CB37" s="100">
        <f t="shared" si="26"/>
        <v>26</v>
      </c>
      <c r="CC37" s="101">
        <f t="shared" si="27"/>
        <v>4.3646130602652345E-3</v>
      </c>
      <c r="CE37" s="91"/>
      <c r="CF37" s="48">
        <v>43927</v>
      </c>
      <c r="CG37" s="49">
        <v>6088</v>
      </c>
      <c r="CH37" s="65">
        <v>490</v>
      </c>
      <c r="CI37" s="100">
        <f t="shared" si="28"/>
        <v>131</v>
      </c>
      <c r="CJ37" s="101">
        <f t="shared" si="29"/>
        <v>2.1517739816031538E-2</v>
      </c>
      <c r="CL37" s="106">
        <v>43927</v>
      </c>
      <c r="CM37" s="49">
        <v>6118</v>
      </c>
      <c r="CN37" s="64">
        <v>499</v>
      </c>
      <c r="CO37" s="100">
        <f t="shared" si="30"/>
        <v>30</v>
      </c>
      <c r="CP37" s="101">
        <f t="shared" si="31"/>
        <v>4.9035632559660015E-3</v>
      </c>
      <c r="CR37" s="72">
        <v>43927</v>
      </c>
      <c r="CS37" s="19">
        <v>6143</v>
      </c>
      <c r="CT37" s="65">
        <v>506</v>
      </c>
      <c r="CU37" s="100">
        <f t="shared" si="32"/>
        <v>25</v>
      </c>
      <c r="CV37" s="101">
        <f t="shared" si="33"/>
        <v>4.0696727983070159E-3</v>
      </c>
      <c r="CW37" s="91"/>
      <c r="CX37" s="72">
        <v>43927</v>
      </c>
      <c r="CY37" s="91">
        <v>6155</v>
      </c>
      <c r="CZ37" s="91">
        <v>513</v>
      </c>
      <c r="DA37" s="100">
        <f t="shared" si="35"/>
        <v>12</v>
      </c>
      <c r="DB37" s="101">
        <f t="shared" si="34"/>
        <v>1.9496344435418359E-3</v>
      </c>
      <c r="DC37" s="91"/>
      <c r="DD37" s="72">
        <v>43927</v>
      </c>
      <c r="DE37" s="91">
        <v>6195</v>
      </c>
      <c r="DF37" s="91">
        <v>523</v>
      </c>
      <c r="DG37" s="100">
        <f t="shared" si="36"/>
        <v>40</v>
      </c>
      <c r="DH37" s="91"/>
      <c r="DJ37" s="96">
        <v>43928</v>
      </c>
      <c r="DK37" s="91">
        <v>5895</v>
      </c>
      <c r="DM37" s="91">
        <v>1567</v>
      </c>
      <c r="DN37" s="91">
        <v>556</v>
      </c>
      <c r="DP37" s="96">
        <v>43929</v>
      </c>
      <c r="DS37" s="91">
        <v>1470</v>
      </c>
      <c r="DT37" s="91">
        <v>514</v>
      </c>
      <c r="DU37" s="91"/>
      <c r="DV37" s="96">
        <v>43927</v>
      </c>
      <c r="DW37" s="91">
        <v>6206</v>
      </c>
      <c r="DX37" s="91">
        <v>1682</v>
      </c>
      <c r="DY37" s="91">
        <v>549</v>
      </c>
    </row>
    <row r="38" spans="1:129" ht="18.600000000000001" thickBot="1">
      <c r="A38" s="67"/>
      <c r="B38" s="67"/>
      <c r="C38" s="67"/>
      <c r="D38" s="67"/>
      <c r="F38" s="48">
        <v>43928</v>
      </c>
      <c r="G38" s="49">
        <v>101</v>
      </c>
      <c r="H38" s="68"/>
      <c r="I38" s="65">
        <v>22</v>
      </c>
      <c r="K38" s="48">
        <v>43928</v>
      </c>
      <c r="L38" s="86"/>
      <c r="M38" s="95"/>
      <c r="N38" s="83"/>
      <c r="O38" s="87"/>
      <c r="Q38" s="48">
        <v>43928</v>
      </c>
      <c r="R38" s="49">
        <v>1378</v>
      </c>
      <c r="S38" s="50">
        <v>11</v>
      </c>
      <c r="T38" s="65">
        <v>235</v>
      </c>
      <c r="V38" s="48">
        <v>43928</v>
      </c>
      <c r="W38" s="88">
        <f>R38-G38</f>
        <v>1277</v>
      </c>
      <c r="X38" s="95">
        <f t="shared" si="7"/>
        <v>0.92670537010159648</v>
      </c>
      <c r="Y38" s="82">
        <f t="shared" si="4"/>
        <v>11</v>
      </c>
      <c r="Z38" s="88">
        <f t="shared" si="5"/>
        <v>213</v>
      </c>
      <c r="AB38" s="48">
        <v>43928</v>
      </c>
      <c r="AC38" s="49">
        <v>2679</v>
      </c>
      <c r="AD38" s="50">
        <v>337</v>
      </c>
      <c r="AE38" s="65">
        <v>327</v>
      </c>
      <c r="AG38" s="48">
        <v>43928</v>
      </c>
      <c r="AH38" s="84">
        <f t="shared" si="8"/>
        <v>1301</v>
      </c>
      <c r="AI38" s="95">
        <f t="shared" si="9"/>
        <v>0.48562896603210154</v>
      </c>
      <c r="AJ38" s="84">
        <f t="shared" si="10"/>
        <v>326</v>
      </c>
      <c r="AK38" s="84">
        <f t="shared" si="11"/>
        <v>92</v>
      </c>
      <c r="AM38" s="48">
        <v>43928</v>
      </c>
      <c r="AN38" s="49">
        <v>3876</v>
      </c>
      <c r="AO38" s="94">
        <v>913</v>
      </c>
      <c r="AP38" s="65">
        <v>419</v>
      </c>
      <c r="AR38" s="48">
        <v>43928</v>
      </c>
      <c r="AS38" s="84">
        <f t="shared" si="12"/>
        <v>1197</v>
      </c>
      <c r="AT38" s="95">
        <f t="shared" si="13"/>
        <v>0.30882352941176472</v>
      </c>
      <c r="AU38" s="84">
        <f t="shared" si="14"/>
        <v>576</v>
      </c>
      <c r="AV38" s="84">
        <f t="shared" si="15"/>
        <v>92</v>
      </c>
      <c r="AW38" s="91"/>
      <c r="AX38" s="48">
        <v>43928</v>
      </c>
      <c r="AY38" s="49">
        <v>4279</v>
      </c>
      <c r="AZ38" s="50">
        <v>1280</v>
      </c>
      <c r="BA38" s="65">
        <v>459</v>
      </c>
      <c r="BC38" s="48">
        <v>43928</v>
      </c>
      <c r="BD38" s="84">
        <f t="shared" si="16"/>
        <v>403</v>
      </c>
      <c r="BE38" s="95">
        <f t="shared" si="17"/>
        <v>9.4180883383968211E-2</v>
      </c>
      <c r="BF38" s="84">
        <f t="shared" si="18"/>
        <v>367</v>
      </c>
      <c r="BG38" s="84">
        <f t="shared" si="19"/>
        <v>40</v>
      </c>
      <c r="BI38" s="48">
        <v>43928</v>
      </c>
      <c r="BJ38" s="49">
        <v>5254</v>
      </c>
      <c r="BK38" s="50">
        <v>1293</v>
      </c>
      <c r="BL38" s="64">
        <v>476</v>
      </c>
      <c r="BN38" s="48">
        <v>43928</v>
      </c>
      <c r="BO38" s="100">
        <f t="shared" si="20"/>
        <v>975</v>
      </c>
      <c r="BP38" s="101">
        <f t="shared" si="21"/>
        <v>0.18557289684050249</v>
      </c>
      <c r="BQ38" s="84">
        <f t="shared" si="22"/>
        <v>13</v>
      </c>
      <c r="BR38" s="84">
        <f t="shared" si="23"/>
        <v>17</v>
      </c>
      <c r="BT38" s="48">
        <v>43928</v>
      </c>
      <c r="BU38" s="49">
        <v>5388</v>
      </c>
      <c r="BV38" s="100">
        <f t="shared" si="24"/>
        <v>134</v>
      </c>
      <c r="BW38" s="101">
        <f t="shared" si="25"/>
        <v>2.4870081662954714E-2</v>
      </c>
      <c r="BY38" s="48">
        <v>43928</v>
      </c>
      <c r="BZ38" s="49">
        <v>5424</v>
      </c>
      <c r="CA38" s="65">
        <v>487</v>
      </c>
      <c r="CB38" s="100">
        <f t="shared" si="26"/>
        <v>36</v>
      </c>
      <c r="CC38" s="101">
        <f t="shared" si="27"/>
        <v>6.6371681415929203E-3</v>
      </c>
      <c r="CE38" s="91"/>
      <c r="CF38" s="48">
        <v>43928</v>
      </c>
      <c r="CG38" s="49">
        <v>5654</v>
      </c>
      <c r="CH38" s="65">
        <v>509</v>
      </c>
      <c r="CI38" s="100">
        <f t="shared" si="28"/>
        <v>230</v>
      </c>
      <c r="CJ38" s="101">
        <f t="shared" si="29"/>
        <v>4.0679165192783868E-2</v>
      </c>
      <c r="CL38" s="106">
        <v>43928</v>
      </c>
      <c r="CM38" s="49">
        <v>5706</v>
      </c>
      <c r="CN38" s="64">
        <v>519</v>
      </c>
      <c r="CO38" s="100">
        <f t="shared" si="30"/>
        <v>52</v>
      </c>
      <c r="CP38" s="101">
        <f t="shared" si="31"/>
        <v>9.1132141605327725E-3</v>
      </c>
      <c r="CR38" s="72">
        <v>43928</v>
      </c>
      <c r="CS38" s="19">
        <v>5763</v>
      </c>
      <c r="CT38" s="65">
        <v>528</v>
      </c>
      <c r="CU38" s="100">
        <f t="shared" si="32"/>
        <v>57</v>
      </c>
      <c r="CV38" s="101">
        <f t="shared" si="33"/>
        <v>9.8906819364914106E-3</v>
      </c>
      <c r="CW38" s="91"/>
      <c r="CX38" s="72">
        <v>43928</v>
      </c>
      <c r="CY38" s="91">
        <v>5830</v>
      </c>
      <c r="CZ38" s="91">
        <v>533</v>
      </c>
      <c r="DA38" s="100">
        <f t="shared" si="35"/>
        <v>67</v>
      </c>
      <c r="DB38" s="101">
        <f t="shared" si="34"/>
        <v>1.1492281303602058E-2</v>
      </c>
      <c r="DC38" s="91"/>
      <c r="DD38" s="72">
        <v>43928</v>
      </c>
      <c r="DE38" s="91">
        <v>5868</v>
      </c>
      <c r="DF38" s="91">
        <v>546</v>
      </c>
      <c r="DG38" s="100">
        <f t="shared" si="36"/>
        <v>38</v>
      </c>
      <c r="DH38" s="91"/>
      <c r="DJ38" s="96">
        <v>43929</v>
      </c>
      <c r="DK38" s="91">
        <v>5387</v>
      </c>
      <c r="DM38" s="91">
        <v>1494</v>
      </c>
      <c r="DN38" s="91">
        <v>501</v>
      </c>
      <c r="DP38" s="96">
        <v>43930</v>
      </c>
      <c r="DS38" s="91">
        <v>1244</v>
      </c>
      <c r="DT38" s="91">
        <v>516</v>
      </c>
      <c r="DU38" s="91"/>
      <c r="DV38" s="96">
        <v>43928</v>
      </c>
      <c r="DW38" s="91">
        <v>5919</v>
      </c>
      <c r="DX38" s="91">
        <v>1511</v>
      </c>
      <c r="DY38" s="91">
        <v>575</v>
      </c>
    </row>
    <row r="39" spans="1:129" ht="18.600000000000001" thickBot="1">
      <c r="A39" s="67"/>
      <c r="B39" s="67"/>
      <c r="C39" s="67"/>
      <c r="D39" s="67"/>
      <c r="F39" s="67"/>
      <c r="G39" s="67"/>
      <c r="H39" s="67"/>
      <c r="I39" s="67"/>
      <c r="K39" s="67"/>
      <c r="L39" s="85">
        <f>SUM(L2:L38)</f>
        <v>5723</v>
      </c>
      <c r="M39" s="85"/>
      <c r="N39" s="85">
        <f>SUM(N2:N38)</f>
        <v>3743</v>
      </c>
      <c r="O39" s="85">
        <f>SUM(O2:O38)</f>
        <v>782</v>
      </c>
      <c r="Q39" s="48">
        <v>43929</v>
      </c>
      <c r="R39" s="49">
        <v>107</v>
      </c>
      <c r="S39" s="68"/>
      <c r="T39" s="65">
        <v>34</v>
      </c>
      <c r="W39" s="85">
        <f>SUM(W2:W38)</f>
        <v>5496</v>
      </c>
      <c r="X39" s="85"/>
      <c r="Y39" s="85">
        <f>SUM(Y2:Y38)</f>
        <v>1296</v>
      </c>
      <c r="Z39" s="85">
        <f>SUM(Z2:Z38)</f>
        <v>681</v>
      </c>
      <c r="AB39" s="48">
        <v>43929</v>
      </c>
      <c r="AC39" s="49">
        <v>1161</v>
      </c>
      <c r="AD39" s="50">
        <v>23</v>
      </c>
      <c r="AE39" s="65">
        <v>221</v>
      </c>
      <c r="AG39" s="48">
        <v>43929</v>
      </c>
      <c r="AH39" s="84">
        <f t="shared" si="8"/>
        <v>1054</v>
      </c>
      <c r="AI39" s="95">
        <f t="shared" si="9"/>
        <v>0.90783807062876831</v>
      </c>
      <c r="AJ39" s="84">
        <f t="shared" si="10"/>
        <v>23</v>
      </c>
      <c r="AK39" s="84">
        <f t="shared" si="11"/>
        <v>187</v>
      </c>
      <c r="AM39" s="48">
        <v>43929</v>
      </c>
      <c r="AN39" s="49">
        <v>2507</v>
      </c>
      <c r="AO39" s="94">
        <v>368</v>
      </c>
      <c r="AP39" s="65">
        <v>321</v>
      </c>
      <c r="AR39" s="48">
        <v>43929</v>
      </c>
      <c r="AS39" s="84">
        <f t="shared" si="12"/>
        <v>1346</v>
      </c>
      <c r="AT39" s="95">
        <f t="shared" si="13"/>
        <v>0.53689668927004386</v>
      </c>
      <c r="AU39" s="84">
        <f t="shared" si="14"/>
        <v>345</v>
      </c>
      <c r="AV39" s="84">
        <f t="shared" si="15"/>
        <v>100</v>
      </c>
      <c r="AW39" s="91"/>
      <c r="AX39" s="48">
        <v>43929</v>
      </c>
      <c r="AY39" s="49">
        <v>3290</v>
      </c>
      <c r="AZ39" s="50">
        <v>934</v>
      </c>
      <c r="BA39" s="65">
        <v>364</v>
      </c>
      <c r="BC39" s="48">
        <v>43929</v>
      </c>
      <c r="BD39" s="84">
        <f t="shared" si="16"/>
        <v>783</v>
      </c>
      <c r="BE39" s="95">
        <f t="shared" si="17"/>
        <v>0.23799392097264438</v>
      </c>
      <c r="BF39" s="84">
        <f t="shared" si="18"/>
        <v>566</v>
      </c>
      <c r="BG39" s="84">
        <f t="shared" si="19"/>
        <v>43</v>
      </c>
      <c r="BI39" s="48">
        <v>43929</v>
      </c>
      <c r="BJ39" s="49">
        <v>4049</v>
      </c>
      <c r="BK39" s="50">
        <v>957</v>
      </c>
      <c r="BL39" s="64">
        <v>396</v>
      </c>
      <c r="BN39" s="48">
        <v>43929</v>
      </c>
      <c r="BO39" s="100">
        <f t="shared" si="20"/>
        <v>759</v>
      </c>
      <c r="BP39" s="101">
        <f t="shared" si="21"/>
        <v>0.18745369226969621</v>
      </c>
      <c r="BQ39" s="84">
        <f t="shared" si="22"/>
        <v>23</v>
      </c>
      <c r="BR39" s="84">
        <f t="shared" si="23"/>
        <v>32</v>
      </c>
      <c r="BT39" s="48">
        <v>43929</v>
      </c>
      <c r="BU39" s="49">
        <v>4549</v>
      </c>
      <c r="BV39" s="100">
        <f t="shared" si="24"/>
        <v>500</v>
      </c>
      <c r="BW39" s="101">
        <f t="shared" si="25"/>
        <v>0.10991426687183996</v>
      </c>
      <c r="BY39" s="48">
        <v>43929</v>
      </c>
      <c r="BZ39" s="49">
        <v>4639</v>
      </c>
      <c r="CA39" s="65">
        <v>411</v>
      </c>
      <c r="CB39" s="100">
        <f t="shared" si="26"/>
        <v>90</v>
      </c>
      <c r="CC39" s="101">
        <f t="shared" si="27"/>
        <v>1.940073291657685E-2</v>
      </c>
      <c r="CE39" s="91"/>
      <c r="CF39" s="48">
        <v>43929</v>
      </c>
      <c r="CG39" s="49">
        <v>5101</v>
      </c>
      <c r="CH39" s="65">
        <v>430</v>
      </c>
      <c r="CI39" s="100">
        <f t="shared" si="28"/>
        <v>462</v>
      </c>
      <c r="CJ39" s="101">
        <f t="shared" si="29"/>
        <v>9.057047637718095E-2</v>
      </c>
      <c r="CL39" s="106">
        <v>43929</v>
      </c>
      <c r="CM39" s="49">
        <v>5229</v>
      </c>
      <c r="CN39" s="64">
        <v>443</v>
      </c>
      <c r="CO39" s="100">
        <f t="shared" si="30"/>
        <v>128</v>
      </c>
      <c r="CP39" s="101">
        <f t="shared" si="31"/>
        <v>2.4478867852361828E-2</v>
      </c>
      <c r="CR39" s="72">
        <v>43929</v>
      </c>
      <c r="CS39" s="19">
        <v>5290</v>
      </c>
      <c r="CT39" s="65">
        <v>454</v>
      </c>
      <c r="CU39" s="100">
        <f t="shared" si="32"/>
        <v>61</v>
      </c>
      <c r="CV39" s="101">
        <f t="shared" si="33"/>
        <v>1.1531190926275992E-2</v>
      </c>
      <c r="CW39" s="91"/>
      <c r="CX39" s="72">
        <v>43929</v>
      </c>
      <c r="CY39" s="91">
        <v>5341</v>
      </c>
      <c r="CZ39" s="91">
        <v>459</v>
      </c>
      <c r="DA39" s="100">
        <f t="shared" si="35"/>
        <v>51</v>
      </c>
      <c r="DB39" s="101">
        <f t="shared" si="34"/>
        <v>9.5487736378955246E-3</v>
      </c>
      <c r="DC39" s="91"/>
      <c r="DD39" s="72">
        <v>43929</v>
      </c>
      <c r="DE39" s="91">
        <v>5376</v>
      </c>
      <c r="DF39" s="91">
        <v>474</v>
      </c>
      <c r="DG39" s="100">
        <f t="shared" si="36"/>
        <v>35</v>
      </c>
      <c r="DH39" s="91"/>
      <c r="DJ39" s="96">
        <v>43930</v>
      </c>
      <c r="DK39" s="91">
        <v>4845</v>
      </c>
      <c r="DM39" s="91">
        <v>1256</v>
      </c>
      <c r="DN39" s="91">
        <v>505</v>
      </c>
      <c r="DP39" s="96">
        <v>43931</v>
      </c>
      <c r="DS39" s="91">
        <v>1177</v>
      </c>
      <c r="DT39" s="91">
        <v>490</v>
      </c>
      <c r="DU39" s="91"/>
      <c r="DV39" s="96">
        <v>43929</v>
      </c>
      <c r="DW39" s="91">
        <v>5404</v>
      </c>
      <c r="DX39" s="91">
        <v>1421</v>
      </c>
      <c r="DY39" s="91">
        <v>519</v>
      </c>
    </row>
    <row r="40" spans="1:129" ht="18.600000000000001" thickBot="1">
      <c r="A40" s="67"/>
      <c r="B40" s="67"/>
      <c r="C40" s="67"/>
      <c r="D40" s="67"/>
      <c r="F40" s="67"/>
      <c r="G40" s="67"/>
      <c r="H40" s="67"/>
      <c r="I40" s="67"/>
      <c r="K40" s="67"/>
      <c r="L40"/>
      <c r="M40"/>
      <c r="N40" s="67"/>
      <c r="O40" s="67"/>
      <c r="Q40" s="67"/>
      <c r="R40" s="67"/>
      <c r="S40" s="67"/>
      <c r="T40" s="67"/>
      <c r="V40" s="67"/>
      <c r="W40" s="67"/>
      <c r="X40" s="67"/>
      <c r="Y40" s="67"/>
      <c r="Z40" s="67"/>
      <c r="AB40" s="48">
        <v>43930</v>
      </c>
      <c r="AC40" s="49">
        <v>82</v>
      </c>
      <c r="AD40" s="91"/>
      <c r="AE40" s="65">
        <v>35</v>
      </c>
      <c r="AG40" s="48">
        <v>43930</v>
      </c>
      <c r="AH40" s="84"/>
      <c r="AI40" s="95"/>
      <c r="AJ40" s="84">
        <f t="shared" si="10"/>
        <v>0</v>
      </c>
      <c r="AK40" s="84">
        <f t="shared" si="11"/>
        <v>35</v>
      </c>
      <c r="AM40" s="48">
        <v>43930</v>
      </c>
      <c r="AN40" s="49">
        <v>967</v>
      </c>
      <c r="AO40" s="94">
        <v>3</v>
      </c>
      <c r="AP40" s="65">
        <v>238</v>
      </c>
      <c r="AR40" s="48">
        <v>43930</v>
      </c>
      <c r="AS40" s="84">
        <f t="shared" si="12"/>
        <v>885</v>
      </c>
      <c r="AT40" s="95">
        <f t="shared" si="13"/>
        <v>0.91520165460186143</v>
      </c>
      <c r="AU40" s="84">
        <f t="shared" si="14"/>
        <v>3</v>
      </c>
      <c r="AV40" s="84">
        <f t="shared" si="15"/>
        <v>203</v>
      </c>
      <c r="AW40" s="91"/>
      <c r="AX40" s="48">
        <v>43930</v>
      </c>
      <c r="AY40" s="49">
        <v>2510</v>
      </c>
      <c r="AZ40" s="50">
        <v>307</v>
      </c>
      <c r="BA40" s="65">
        <v>291</v>
      </c>
      <c r="BC40" s="48">
        <v>43930</v>
      </c>
      <c r="BD40" s="84">
        <f t="shared" si="16"/>
        <v>1543</v>
      </c>
      <c r="BE40" s="95">
        <f t="shared" si="17"/>
        <v>0.61474103585657369</v>
      </c>
      <c r="BF40" s="84">
        <f t="shared" si="18"/>
        <v>304</v>
      </c>
      <c r="BG40" s="84">
        <f t="shared" si="19"/>
        <v>53</v>
      </c>
      <c r="BI40" s="48">
        <v>43930</v>
      </c>
      <c r="BJ40" s="49">
        <v>3099</v>
      </c>
      <c r="BK40" s="50">
        <v>352</v>
      </c>
      <c r="BL40" s="64">
        <v>340</v>
      </c>
      <c r="BN40" s="48">
        <v>43930</v>
      </c>
      <c r="BO40" s="100">
        <f t="shared" si="20"/>
        <v>589</v>
      </c>
      <c r="BP40" s="101">
        <f t="shared" si="21"/>
        <v>0.19006131010003227</v>
      </c>
      <c r="BQ40" s="84">
        <f t="shared" si="22"/>
        <v>45</v>
      </c>
      <c r="BR40" s="84">
        <f t="shared" si="23"/>
        <v>49</v>
      </c>
      <c r="BT40" s="48">
        <v>43930</v>
      </c>
      <c r="BU40" s="49">
        <v>3332</v>
      </c>
      <c r="BV40" s="100">
        <f t="shared" si="24"/>
        <v>233</v>
      </c>
      <c r="BW40" s="101">
        <f t="shared" si="25"/>
        <v>6.9927971188475394E-2</v>
      </c>
      <c r="BY40" s="48">
        <v>43930</v>
      </c>
      <c r="BZ40" s="49">
        <v>3405</v>
      </c>
      <c r="CA40" s="65">
        <v>358</v>
      </c>
      <c r="CB40" s="100">
        <f t="shared" si="26"/>
        <v>73</v>
      </c>
      <c r="CC40" s="101">
        <f t="shared" si="27"/>
        <v>2.1439060205580028E-2</v>
      </c>
      <c r="CE40" s="91"/>
      <c r="CF40" s="48">
        <v>43930</v>
      </c>
      <c r="CG40" s="49">
        <v>4104</v>
      </c>
      <c r="CH40" s="65">
        <v>391</v>
      </c>
      <c r="CI40" s="100">
        <f t="shared" si="28"/>
        <v>699</v>
      </c>
      <c r="CJ40" s="101">
        <f t="shared" si="29"/>
        <v>0.1703216374269006</v>
      </c>
      <c r="CL40" s="106">
        <v>43930</v>
      </c>
      <c r="CM40" s="49">
        <v>4647</v>
      </c>
      <c r="CN40" s="64">
        <v>409</v>
      </c>
      <c r="CO40" s="100">
        <f t="shared" si="30"/>
        <v>543</v>
      </c>
      <c r="CP40" s="101">
        <f t="shared" si="31"/>
        <v>0.11684958037443512</v>
      </c>
      <c r="CR40" s="72">
        <v>43930</v>
      </c>
      <c r="CS40" s="19">
        <v>4759</v>
      </c>
      <c r="CT40" s="65">
        <v>424</v>
      </c>
      <c r="CU40" s="100">
        <f t="shared" si="32"/>
        <v>112</v>
      </c>
      <c r="CV40" s="101">
        <f t="shared" si="33"/>
        <v>2.3534355957133851E-2</v>
      </c>
      <c r="CW40" s="91"/>
      <c r="CX40" s="72">
        <v>43930</v>
      </c>
      <c r="CY40" s="91">
        <v>4826</v>
      </c>
      <c r="CZ40" s="91">
        <v>436</v>
      </c>
      <c r="DA40" s="100">
        <f t="shared" si="35"/>
        <v>67</v>
      </c>
      <c r="DB40" s="101">
        <f t="shared" si="34"/>
        <v>1.3883133029423953E-2</v>
      </c>
      <c r="DC40" s="91"/>
      <c r="DD40" s="72">
        <v>43930</v>
      </c>
      <c r="DE40" s="91">
        <v>4843</v>
      </c>
      <c r="DF40" s="91">
        <v>481</v>
      </c>
      <c r="DG40" s="100">
        <f t="shared" si="36"/>
        <v>17</v>
      </c>
      <c r="DH40" s="91"/>
      <c r="DJ40" s="96">
        <v>43931</v>
      </c>
      <c r="DK40" s="91">
        <v>4210</v>
      </c>
      <c r="DM40" s="91">
        <v>1174</v>
      </c>
      <c r="DN40" s="91">
        <v>478</v>
      </c>
      <c r="DP40" s="96">
        <v>43932</v>
      </c>
      <c r="DS40" s="91">
        <v>942</v>
      </c>
      <c r="DT40" s="91">
        <v>492</v>
      </c>
      <c r="DU40" s="91"/>
      <c r="DV40" s="96">
        <v>43930</v>
      </c>
      <c r="DW40" s="91">
        <v>4866</v>
      </c>
      <c r="DX40" s="91">
        <v>1289</v>
      </c>
      <c r="DY40" s="91">
        <v>520</v>
      </c>
    </row>
    <row r="41" spans="1:129" ht="16.2" thickBot="1">
      <c r="L41">
        <f>SUM(L33:L37)</f>
        <v>4028</v>
      </c>
      <c r="M41"/>
      <c r="N41">
        <f>SUM(N33:N37)</f>
        <v>601</v>
      </c>
      <c r="O41">
        <f>SUM(O33:O37)</f>
        <v>529</v>
      </c>
      <c r="W41">
        <f>SUM(W33:W38)</f>
        <v>4039</v>
      </c>
      <c r="Y41">
        <f>SUM(Y33:Y38)</f>
        <v>1169</v>
      </c>
      <c r="Z41">
        <f>SUM(Z33:Z38)</f>
        <v>607</v>
      </c>
      <c r="AD41">
        <f>SUM(AD33:AD38)</f>
        <v>5601</v>
      </c>
      <c r="AM41" s="48">
        <v>43931</v>
      </c>
      <c r="AN41" s="49">
        <v>74</v>
      </c>
      <c r="AP41" s="65">
        <v>32</v>
      </c>
      <c r="AR41" s="48"/>
      <c r="AS41" s="84"/>
      <c r="AT41" s="84"/>
      <c r="AU41" s="84"/>
      <c r="AV41" s="84"/>
      <c r="AW41" s="91"/>
      <c r="AX41" s="48">
        <v>43931</v>
      </c>
      <c r="AY41" s="49">
        <v>853</v>
      </c>
      <c r="AZ41" s="50">
        <v>8</v>
      </c>
      <c r="BA41" s="65">
        <v>199</v>
      </c>
      <c r="BC41" s="48">
        <v>43931</v>
      </c>
      <c r="BD41" s="84">
        <f t="shared" si="16"/>
        <v>779</v>
      </c>
      <c r="BE41" s="95">
        <f>BD41/AY41</f>
        <v>0.91324736225087921</v>
      </c>
      <c r="BF41" s="84">
        <f t="shared" si="18"/>
        <v>8</v>
      </c>
      <c r="BG41" s="84">
        <f t="shared" si="19"/>
        <v>167</v>
      </c>
      <c r="BI41" s="48">
        <v>43931</v>
      </c>
      <c r="BJ41" s="49">
        <v>2390</v>
      </c>
      <c r="BK41" s="50">
        <v>117</v>
      </c>
      <c r="BL41" s="64">
        <v>295</v>
      </c>
      <c r="BN41" s="48">
        <v>43931</v>
      </c>
      <c r="BO41" s="100">
        <f t="shared" si="20"/>
        <v>1537</v>
      </c>
      <c r="BP41" s="101">
        <f t="shared" si="21"/>
        <v>0.64309623430962348</v>
      </c>
      <c r="BQ41" s="84">
        <f t="shared" si="22"/>
        <v>109</v>
      </c>
      <c r="BR41" s="84">
        <f t="shared" si="23"/>
        <v>96</v>
      </c>
      <c r="BT41" s="48">
        <v>43931</v>
      </c>
      <c r="BU41" s="49">
        <v>2671</v>
      </c>
      <c r="BV41" s="100">
        <f t="shared" si="24"/>
        <v>281</v>
      </c>
      <c r="BW41" s="101">
        <f t="shared" si="25"/>
        <v>0.10520404342942719</v>
      </c>
      <c r="BY41" s="48">
        <v>43931</v>
      </c>
      <c r="BZ41" s="49">
        <v>2710</v>
      </c>
      <c r="CA41" s="65">
        <v>316</v>
      </c>
      <c r="CB41" s="100">
        <f t="shared" si="26"/>
        <v>39</v>
      </c>
      <c r="CC41" s="101">
        <f t="shared" si="27"/>
        <v>1.4391143911439114E-2</v>
      </c>
      <c r="CE41" s="91"/>
      <c r="CF41" s="48">
        <v>43931</v>
      </c>
      <c r="CG41" s="49">
        <v>3743</v>
      </c>
      <c r="CH41" s="65">
        <v>353</v>
      </c>
      <c r="CI41" s="100">
        <f t="shared" si="28"/>
        <v>1033</v>
      </c>
      <c r="CJ41" s="101">
        <f t="shared" si="29"/>
        <v>0.27598183275447502</v>
      </c>
      <c r="CL41" s="106">
        <v>43931</v>
      </c>
      <c r="CM41" s="49">
        <v>3979</v>
      </c>
      <c r="CN41" s="64">
        <v>373</v>
      </c>
      <c r="CO41" s="100">
        <f t="shared" si="30"/>
        <v>236</v>
      </c>
      <c r="CP41" s="101">
        <f t="shared" si="31"/>
        <v>5.9311384770042726E-2</v>
      </c>
      <c r="CR41" s="72">
        <v>43931</v>
      </c>
      <c r="CS41" s="19">
        <v>4104</v>
      </c>
      <c r="CT41" s="65">
        <v>396</v>
      </c>
      <c r="CU41" s="100">
        <f t="shared" si="32"/>
        <v>125</v>
      </c>
      <c r="CV41" s="101">
        <f t="shared" si="33"/>
        <v>3.0458089668615983E-2</v>
      </c>
      <c r="CW41" s="91"/>
      <c r="CX41" s="72">
        <v>43931</v>
      </c>
      <c r="CY41" s="91">
        <v>4182</v>
      </c>
      <c r="CZ41" s="91">
        <v>417</v>
      </c>
      <c r="DA41" s="100">
        <f t="shared" si="35"/>
        <v>78</v>
      </c>
      <c r="DB41" s="101">
        <f t="shared" si="34"/>
        <v>1.8651362984218076E-2</v>
      </c>
      <c r="DC41" s="91"/>
      <c r="DD41" s="72">
        <v>43931</v>
      </c>
      <c r="DE41" s="91">
        <v>4206</v>
      </c>
      <c r="DF41" s="91">
        <v>453</v>
      </c>
      <c r="DG41" s="100">
        <f t="shared" si="36"/>
        <v>24</v>
      </c>
      <c r="DH41" s="91"/>
      <c r="DJ41" s="96">
        <v>43932</v>
      </c>
      <c r="DK41" s="91">
        <v>3544</v>
      </c>
      <c r="DM41" s="91">
        <v>947</v>
      </c>
      <c r="DN41" s="91">
        <v>479</v>
      </c>
      <c r="DP41" s="96">
        <v>43933</v>
      </c>
      <c r="DS41" s="91">
        <v>900</v>
      </c>
      <c r="DT41" s="91">
        <v>520</v>
      </c>
      <c r="DU41" s="91"/>
      <c r="DV41" s="96">
        <v>43931</v>
      </c>
      <c r="DW41" s="91">
        <v>4241</v>
      </c>
      <c r="DX41" s="91">
        <v>1216</v>
      </c>
      <c r="DY41" s="91">
        <v>499</v>
      </c>
    </row>
    <row r="42" spans="1:129" ht="16.2" thickBot="1">
      <c r="L42"/>
      <c r="M42"/>
      <c r="AX42" s="48">
        <v>43932</v>
      </c>
      <c r="AY42" s="49">
        <v>20</v>
      </c>
      <c r="AZ42" s="50"/>
      <c r="BA42" s="65">
        <v>29</v>
      </c>
      <c r="BI42" s="48">
        <v>43932</v>
      </c>
      <c r="BJ42" s="49">
        <v>741</v>
      </c>
      <c r="BK42" s="50">
        <v>5</v>
      </c>
      <c r="BL42" s="64">
        <v>191</v>
      </c>
      <c r="BN42" s="48">
        <v>43932</v>
      </c>
      <c r="BO42" s="100">
        <f t="shared" si="20"/>
        <v>721</v>
      </c>
      <c r="BP42" s="101">
        <f t="shared" si="21"/>
        <v>0.97300944669365719</v>
      </c>
      <c r="BQ42" s="84">
        <f t="shared" si="22"/>
        <v>5</v>
      </c>
      <c r="BR42" s="84">
        <f t="shared" si="23"/>
        <v>162</v>
      </c>
      <c r="BT42" s="48">
        <v>43932</v>
      </c>
      <c r="BU42" s="49">
        <v>1372</v>
      </c>
      <c r="BV42" s="100">
        <f t="shared" si="24"/>
        <v>631</v>
      </c>
      <c r="BW42" s="101">
        <f t="shared" si="25"/>
        <v>0.45991253644314867</v>
      </c>
      <c r="BY42" s="48">
        <v>43932</v>
      </c>
      <c r="BZ42" s="49">
        <v>1392</v>
      </c>
      <c r="CA42" s="65">
        <v>264</v>
      </c>
      <c r="CB42" s="100">
        <f t="shared" si="26"/>
        <v>20</v>
      </c>
      <c r="CC42" s="101">
        <f t="shared" si="27"/>
        <v>1.4367816091954023E-2</v>
      </c>
      <c r="CE42" s="91"/>
      <c r="CF42" s="48">
        <v>43932</v>
      </c>
      <c r="CG42" s="49">
        <v>2407</v>
      </c>
      <c r="CH42" s="65">
        <v>329</v>
      </c>
      <c r="CI42" s="100">
        <f t="shared" si="28"/>
        <v>1015</v>
      </c>
      <c r="CJ42" s="101">
        <f t="shared" si="29"/>
        <v>0.42168674698795183</v>
      </c>
      <c r="CL42" s="106">
        <v>43932</v>
      </c>
      <c r="CM42" s="49">
        <v>3113</v>
      </c>
      <c r="CN42" s="64">
        <v>350</v>
      </c>
      <c r="CO42" s="100">
        <f t="shared" si="30"/>
        <v>706</v>
      </c>
      <c r="CP42" s="101">
        <f t="shared" si="31"/>
        <v>0.2267908769675554</v>
      </c>
      <c r="CR42" s="72">
        <v>43932</v>
      </c>
      <c r="CS42" s="19">
        <v>3285</v>
      </c>
      <c r="CT42" s="65">
        <v>381</v>
      </c>
      <c r="CU42" s="100">
        <f t="shared" si="32"/>
        <v>172</v>
      </c>
      <c r="CV42" s="101">
        <f t="shared" si="33"/>
        <v>5.2359208523592084E-2</v>
      </c>
      <c r="CW42" s="91"/>
      <c r="CX42" s="72">
        <v>43932</v>
      </c>
      <c r="CY42" s="91">
        <v>3467</v>
      </c>
      <c r="CZ42" s="91">
        <v>401</v>
      </c>
      <c r="DA42" s="100">
        <f t="shared" si="35"/>
        <v>182</v>
      </c>
      <c r="DB42" s="101">
        <f t="shared" si="34"/>
        <v>5.2494952408422266E-2</v>
      </c>
      <c r="DC42" s="91"/>
      <c r="DD42" s="72">
        <v>43932</v>
      </c>
      <c r="DE42" s="91">
        <v>3535</v>
      </c>
      <c r="DF42" s="91">
        <v>448</v>
      </c>
      <c r="DG42" s="100">
        <f t="shared" si="36"/>
        <v>68</v>
      </c>
      <c r="DH42" s="91"/>
      <c r="DJ42" s="96">
        <v>43933</v>
      </c>
      <c r="DK42" s="91">
        <v>2702</v>
      </c>
      <c r="DM42" s="91">
        <v>906</v>
      </c>
      <c r="DN42" s="91">
        <v>494</v>
      </c>
      <c r="DP42" s="96">
        <v>43934</v>
      </c>
      <c r="DS42" s="91">
        <v>1051</v>
      </c>
      <c r="DT42" s="91">
        <v>512</v>
      </c>
      <c r="DU42" s="91"/>
      <c r="DV42" s="96">
        <v>43932</v>
      </c>
      <c r="DW42" s="91">
        <v>3566</v>
      </c>
      <c r="DX42" s="91">
        <v>994</v>
      </c>
      <c r="DY42" s="91">
        <v>508</v>
      </c>
    </row>
    <row r="43" spans="1:129" ht="16.2" thickBot="1">
      <c r="L43"/>
      <c r="M43"/>
      <c r="BI43" s="48">
        <v>43933</v>
      </c>
      <c r="BJ43" s="49">
        <v>92</v>
      </c>
      <c r="BK43" s="96"/>
      <c r="BL43" s="64">
        <v>29</v>
      </c>
      <c r="BM43" s="91"/>
      <c r="BT43" s="48">
        <v>43933</v>
      </c>
      <c r="BU43" s="49">
        <v>501</v>
      </c>
      <c r="BV43" s="100">
        <f>BU43-BJ43</f>
        <v>409</v>
      </c>
      <c r="BW43" s="101">
        <f t="shared" si="25"/>
        <v>0.81636726546906191</v>
      </c>
      <c r="BY43" s="48">
        <v>43933</v>
      </c>
      <c r="BZ43" s="49">
        <v>562</v>
      </c>
      <c r="CA43" s="65">
        <v>195</v>
      </c>
      <c r="CB43" s="100">
        <f t="shared" si="26"/>
        <v>61</v>
      </c>
      <c r="CC43" s="101">
        <f t="shared" si="27"/>
        <v>0.10854092526690391</v>
      </c>
      <c r="CE43" s="91"/>
      <c r="CF43" s="48">
        <v>43933</v>
      </c>
      <c r="CG43" s="49">
        <v>1374</v>
      </c>
      <c r="CH43" s="65">
        <v>303</v>
      </c>
      <c r="CI43" s="100">
        <f t="shared" si="28"/>
        <v>812</v>
      </c>
      <c r="CJ43" s="101">
        <f t="shared" si="29"/>
        <v>0.59097525473071322</v>
      </c>
      <c r="CL43" s="106">
        <v>43933</v>
      </c>
      <c r="CM43" s="49">
        <v>2034</v>
      </c>
      <c r="CN43" s="64">
        <v>332</v>
      </c>
      <c r="CO43" s="100">
        <f t="shared" si="30"/>
        <v>660</v>
      </c>
      <c r="CP43" s="101">
        <f t="shared" si="31"/>
        <v>0.32448377581120946</v>
      </c>
      <c r="CR43" s="72">
        <v>43933</v>
      </c>
      <c r="CS43" s="19">
        <v>2400</v>
      </c>
      <c r="CT43" s="65">
        <v>382</v>
      </c>
      <c r="CU43" s="100">
        <f t="shared" si="32"/>
        <v>366</v>
      </c>
      <c r="CV43" s="101">
        <f t="shared" si="33"/>
        <v>0.1525</v>
      </c>
      <c r="CW43" s="91"/>
      <c r="CX43" s="72">
        <v>43933</v>
      </c>
      <c r="CY43" s="91">
        <v>2600</v>
      </c>
      <c r="CZ43" s="91">
        <v>409</v>
      </c>
      <c r="DA43" s="100">
        <f t="shared" si="35"/>
        <v>200</v>
      </c>
      <c r="DB43" s="101">
        <f t="shared" si="34"/>
        <v>7.6923076923076927E-2</v>
      </c>
      <c r="DC43" s="91"/>
      <c r="DD43" s="72">
        <v>43933</v>
      </c>
      <c r="DE43" s="91">
        <v>2698</v>
      </c>
      <c r="DF43" s="91">
        <v>455</v>
      </c>
      <c r="DG43" s="100">
        <f t="shared" si="36"/>
        <v>98</v>
      </c>
      <c r="DH43" s="91"/>
      <c r="DJ43" s="96">
        <v>43934</v>
      </c>
      <c r="DK43" s="91">
        <v>3203</v>
      </c>
      <c r="DM43" s="91">
        <v>1029</v>
      </c>
      <c r="DN43" s="91">
        <v>487</v>
      </c>
      <c r="DP43" s="96">
        <v>43935</v>
      </c>
      <c r="DS43" s="91">
        <v>928</v>
      </c>
      <c r="DT43" s="91">
        <v>468</v>
      </c>
      <c r="DU43" s="91"/>
      <c r="DV43" s="96">
        <v>43933</v>
      </c>
      <c r="DW43" s="91">
        <v>2716</v>
      </c>
      <c r="DX43" s="91">
        <v>926</v>
      </c>
      <c r="DY43" s="91">
        <v>527</v>
      </c>
    </row>
    <row r="44" spans="1:129" ht="16.2" thickBot="1">
      <c r="L44"/>
      <c r="M44"/>
      <c r="BT44" s="48">
        <v>43934</v>
      </c>
      <c r="BU44" s="49">
        <v>28</v>
      </c>
      <c r="BV44" s="100"/>
      <c r="BY44" s="48">
        <v>43934</v>
      </c>
      <c r="BZ44" s="49">
        <v>66</v>
      </c>
      <c r="CA44" s="65">
        <v>29</v>
      </c>
      <c r="CB44" s="100">
        <f>BZ44-BU44</f>
        <v>38</v>
      </c>
      <c r="CC44" s="101">
        <f t="shared" si="27"/>
        <v>0.5757575757575758</v>
      </c>
      <c r="CE44" s="91"/>
      <c r="CF44" s="48">
        <v>43934</v>
      </c>
      <c r="CG44" s="49">
        <v>1836</v>
      </c>
      <c r="CH44" s="65">
        <v>279</v>
      </c>
      <c r="CI44" s="100">
        <f t="shared" si="28"/>
        <v>1770</v>
      </c>
      <c r="CJ44" s="101">
        <f t="shared" si="29"/>
        <v>0.96405228758169936</v>
      </c>
      <c r="CL44" s="106">
        <v>43934</v>
      </c>
      <c r="CM44" s="49">
        <v>2214</v>
      </c>
      <c r="CN44" s="64">
        <v>314</v>
      </c>
      <c r="CO44" s="100">
        <f t="shared" si="30"/>
        <v>378</v>
      </c>
      <c r="CP44" s="101">
        <f t="shared" si="31"/>
        <v>0.17073170731707318</v>
      </c>
      <c r="CR44" s="72">
        <v>43934</v>
      </c>
      <c r="CS44" s="19">
        <v>2707</v>
      </c>
      <c r="CT44" s="65">
        <v>354</v>
      </c>
      <c r="CU44" s="100">
        <f t="shared" si="32"/>
        <v>493</v>
      </c>
      <c r="CV44" s="101">
        <f t="shared" si="33"/>
        <v>0.18212042851865534</v>
      </c>
      <c r="CW44" s="91"/>
      <c r="CX44" s="72">
        <v>43934</v>
      </c>
      <c r="CY44" s="91">
        <v>2974</v>
      </c>
      <c r="CZ44" s="91">
        <v>393</v>
      </c>
      <c r="DA44" s="100">
        <f t="shared" si="35"/>
        <v>267</v>
      </c>
      <c r="DB44" s="101">
        <f t="shared" si="34"/>
        <v>8.9778076664425013E-2</v>
      </c>
      <c r="DC44" s="91"/>
      <c r="DD44" s="72">
        <v>43934</v>
      </c>
      <c r="DE44" s="91">
        <v>3185</v>
      </c>
      <c r="DF44" s="91">
        <v>453</v>
      </c>
      <c r="DG44" s="100">
        <f t="shared" si="36"/>
        <v>211</v>
      </c>
      <c r="DH44" s="91"/>
      <c r="DJ44" s="96">
        <v>43935</v>
      </c>
      <c r="DK44" s="91">
        <v>4036</v>
      </c>
      <c r="DM44" s="91">
        <v>919</v>
      </c>
      <c r="DN44" s="91">
        <v>454</v>
      </c>
      <c r="DP44" s="96">
        <v>43936</v>
      </c>
      <c r="DS44" s="91">
        <v>803</v>
      </c>
      <c r="DT44" s="91">
        <v>413</v>
      </c>
      <c r="DU44" s="91"/>
      <c r="DV44" s="96">
        <v>43934</v>
      </c>
      <c r="DW44" s="91">
        <v>3210</v>
      </c>
      <c r="DX44" s="91">
        <v>1099</v>
      </c>
      <c r="DY44" s="91">
        <v>527</v>
      </c>
    </row>
    <row r="45" spans="1:129" ht="16.2" thickBot="1">
      <c r="L45"/>
      <c r="M45"/>
      <c r="BT45" s="91"/>
      <c r="BU45" s="96"/>
      <c r="BV45" s="91"/>
      <c r="BW45" s="91"/>
      <c r="CF45" s="48">
        <v>43935</v>
      </c>
      <c r="CG45" s="49">
        <v>816</v>
      </c>
      <c r="CH45" s="65">
        <v>152</v>
      </c>
      <c r="CI45" s="100"/>
      <c r="CJ45" s="101"/>
      <c r="CL45" s="106">
        <v>43935</v>
      </c>
      <c r="CM45" s="49">
        <v>1851</v>
      </c>
      <c r="CN45" s="64">
        <v>214</v>
      </c>
      <c r="CO45" s="100">
        <f t="shared" si="30"/>
        <v>1035</v>
      </c>
      <c r="CP45" s="101">
        <f t="shared" si="31"/>
        <v>0.55915721231766613</v>
      </c>
      <c r="CR45" s="72">
        <v>43935</v>
      </c>
      <c r="CS45" s="19">
        <v>2787</v>
      </c>
      <c r="CT45" s="65">
        <v>279</v>
      </c>
      <c r="CU45" s="100">
        <f t="shared" si="32"/>
        <v>936</v>
      </c>
      <c r="CV45" s="101">
        <f t="shared" si="33"/>
        <v>0.33584499461786865</v>
      </c>
      <c r="CW45" s="91"/>
      <c r="CX45" s="72">
        <v>43935</v>
      </c>
      <c r="CY45" s="91">
        <v>3586</v>
      </c>
      <c r="CZ45" s="91">
        <v>326</v>
      </c>
      <c r="DA45" s="100">
        <f t="shared" si="35"/>
        <v>799</v>
      </c>
      <c r="DB45" s="101">
        <f t="shared" si="34"/>
        <v>0.22281093139988845</v>
      </c>
      <c r="DC45" s="91"/>
      <c r="DD45" s="72">
        <v>43935</v>
      </c>
      <c r="DE45" s="91">
        <v>4000</v>
      </c>
      <c r="DF45" s="91">
        <v>389</v>
      </c>
      <c r="DG45" s="100">
        <f t="shared" si="36"/>
        <v>414</v>
      </c>
      <c r="DH45" s="91"/>
      <c r="DJ45" s="96">
        <v>43936</v>
      </c>
      <c r="DK45" s="91">
        <v>3766</v>
      </c>
      <c r="DM45" s="91">
        <v>734</v>
      </c>
      <c r="DN45" s="91">
        <v>388</v>
      </c>
      <c r="DP45" s="96">
        <v>43937</v>
      </c>
      <c r="DS45" s="91">
        <v>646</v>
      </c>
      <c r="DT45" s="91">
        <v>370</v>
      </c>
      <c r="DU45" s="91"/>
      <c r="DV45" s="96">
        <v>43935</v>
      </c>
      <c r="DW45" s="91">
        <v>4055</v>
      </c>
      <c r="DX45" s="91">
        <v>968</v>
      </c>
      <c r="DY45" s="91">
        <v>482</v>
      </c>
    </row>
    <row r="46" spans="1:129" ht="16.2" thickBot="1">
      <c r="L46"/>
      <c r="M46"/>
      <c r="BT46" s="91"/>
      <c r="BU46" s="96"/>
      <c r="BV46" s="91"/>
      <c r="BW46" s="91"/>
      <c r="CF46" s="48">
        <v>43936</v>
      </c>
      <c r="CG46" s="49">
        <v>34</v>
      </c>
      <c r="CH46" s="65">
        <v>13</v>
      </c>
      <c r="CI46" s="100"/>
      <c r="CJ46" s="101"/>
      <c r="CL46" s="106">
        <v>43936</v>
      </c>
      <c r="CM46" s="49">
        <v>756</v>
      </c>
      <c r="CN46" s="64">
        <v>37</v>
      </c>
      <c r="CO46" s="100">
        <f t="shared" si="30"/>
        <v>722</v>
      </c>
      <c r="CP46" s="101">
        <f>CO46/CM46</f>
        <v>0.955026455026455</v>
      </c>
      <c r="CR46" s="72">
        <v>43936</v>
      </c>
      <c r="CS46" s="19">
        <v>1784</v>
      </c>
      <c r="CT46" s="65">
        <v>206</v>
      </c>
      <c r="CU46" s="100">
        <f t="shared" si="32"/>
        <v>1028</v>
      </c>
      <c r="CV46" s="101">
        <f t="shared" si="33"/>
        <v>0.57623318385650224</v>
      </c>
      <c r="CW46" s="91"/>
      <c r="CX46" s="72">
        <v>43936</v>
      </c>
      <c r="CY46" s="91">
        <v>3015</v>
      </c>
      <c r="CZ46" s="91">
        <v>280</v>
      </c>
      <c r="DA46" s="100">
        <f t="shared" si="35"/>
        <v>1231</v>
      </c>
      <c r="DB46" s="101">
        <f t="shared" si="34"/>
        <v>0.40829187396351574</v>
      </c>
      <c r="DC46" s="91"/>
      <c r="DD46" s="72">
        <v>43936</v>
      </c>
      <c r="DE46" s="91">
        <v>3654</v>
      </c>
      <c r="DF46" s="91">
        <v>335</v>
      </c>
      <c r="DG46" s="100">
        <f t="shared" si="36"/>
        <v>639</v>
      </c>
      <c r="DH46" s="91"/>
      <c r="DJ46" s="96">
        <v>43937</v>
      </c>
      <c r="DK46" s="91">
        <v>3410</v>
      </c>
      <c r="DM46" s="91">
        <v>568</v>
      </c>
      <c r="DN46" s="91">
        <v>339</v>
      </c>
      <c r="DP46" s="96">
        <v>43938</v>
      </c>
      <c r="DS46" s="91">
        <v>691</v>
      </c>
      <c r="DT46" s="91">
        <v>330</v>
      </c>
      <c r="DU46" s="91"/>
      <c r="DV46" s="96">
        <v>43936</v>
      </c>
      <c r="DW46" s="91">
        <v>3797</v>
      </c>
      <c r="DX46" s="91">
        <v>852</v>
      </c>
      <c r="DY46" s="91">
        <v>425</v>
      </c>
    </row>
    <row r="47" spans="1:129" ht="16.2" thickBot="1">
      <c r="L47"/>
      <c r="M47"/>
      <c r="BT47" s="91"/>
      <c r="BU47" s="96"/>
      <c r="BV47" s="91"/>
      <c r="BW47" s="91"/>
      <c r="CF47" s="91"/>
      <c r="CG47" s="102"/>
      <c r="CI47" s="91"/>
      <c r="CJ47" s="91"/>
      <c r="CL47" s="106">
        <v>43937</v>
      </c>
      <c r="CM47" s="49">
        <v>26</v>
      </c>
      <c r="CO47" s="100"/>
      <c r="CP47" s="101"/>
      <c r="CR47" s="72">
        <v>43937</v>
      </c>
      <c r="CS47" s="19">
        <v>750</v>
      </c>
      <c r="CT47" s="65">
        <v>119</v>
      </c>
      <c r="CU47" s="100">
        <f t="shared" si="32"/>
        <v>724</v>
      </c>
      <c r="CV47" s="101">
        <f t="shared" si="33"/>
        <v>0.96533333333333338</v>
      </c>
      <c r="CW47" s="91"/>
      <c r="CX47" s="72">
        <v>43937</v>
      </c>
      <c r="CY47" s="91">
        <v>2107</v>
      </c>
      <c r="CZ47" s="91">
        <v>226</v>
      </c>
      <c r="DA47" s="100">
        <f t="shared" si="35"/>
        <v>1357</v>
      </c>
      <c r="DB47" s="101">
        <f t="shared" si="34"/>
        <v>0.64404366397721879</v>
      </c>
      <c r="DC47" s="91"/>
      <c r="DD47" s="72">
        <v>43937</v>
      </c>
      <c r="DE47" s="91">
        <v>3213</v>
      </c>
      <c r="DF47" s="91">
        <v>274</v>
      </c>
      <c r="DG47" s="100">
        <f t="shared" si="36"/>
        <v>1106</v>
      </c>
      <c r="DH47" s="91"/>
      <c r="DJ47" s="96">
        <v>43938</v>
      </c>
      <c r="DK47" s="91">
        <v>3446</v>
      </c>
      <c r="DM47" s="91">
        <v>577</v>
      </c>
      <c r="DN47" s="91">
        <v>309</v>
      </c>
      <c r="DP47" s="96">
        <v>43939</v>
      </c>
      <c r="DS47" s="91">
        <v>501</v>
      </c>
      <c r="DT47" s="91">
        <v>330</v>
      </c>
      <c r="DU47" s="91"/>
      <c r="DV47" s="96">
        <v>43937</v>
      </c>
      <c r="DW47" s="91">
        <v>3453</v>
      </c>
      <c r="DX47" s="91">
        <v>690</v>
      </c>
      <c r="DY47" s="91">
        <v>381</v>
      </c>
    </row>
    <row r="48" spans="1:129" ht="16.2" thickBot="1">
      <c r="L48"/>
      <c r="M48"/>
      <c r="BT48" s="91"/>
      <c r="BU48" s="96"/>
      <c r="BV48" s="91"/>
      <c r="BW48" s="91"/>
      <c r="CR48" s="72">
        <v>43938</v>
      </c>
      <c r="CS48" s="19">
        <v>38</v>
      </c>
      <c r="CT48" s="65">
        <v>14</v>
      </c>
      <c r="CU48" s="100">
        <f t="shared" si="32"/>
        <v>38</v>
      </c>
      <c r="CV48" s="101">
        <f t="shared" si="33"/>
        <v>1</v>
      </c>
      <c r="CW48" s="91"/>
      <c r="CX48" s="72">
        <v>43938</v>
      </c>
      <c r="CY48" s="91">
        <v>1389</v>
      </c>
      <c r="CZ48" s="91">
        <v>175</v>
      </c>
      <c r="DA48" s="100">
        <f t="shared" si="35"/>
        <v>1351</v>
      </c>
      <c r="DB48" s="101">
        <f t="shared" si="34"/>
        <v>0.97264218862491003</v>
      </c>
      <c r="DC48" s="91"/>
      <c r="DD48" s="72">
        <v>43938</v>
      </c>
      <c r="DE48" s="91">
        <v>3100</v>
      </c>
      <c r="DF48" s="91">
        <v>268</v>
      </c>
      <c r="DG48" s="100">
        <f t="shared" si="36"/>
        <v>1711</v>
      </c>
      <c r="DH48" s="91"/>
      <c r="DJ48" s="96">
        <v>43939</v>
      </c>
      <c r="DK48" s="91">
        <v>2059</v>
      </c>
      <c r="DM48" s="91">
        <v>405</v>
      </c>
      <c r="DN48" s="91">
        <v>301</v>
      </c>
      <c r="DP48" s="96">
        <v>43940</v>
      </c>
      <c r="DS48" s="91">
        <v>466</v>
      </c>
      <c r="DT48" s="91">
        <v>322</v>
      </c>
      <c r="DU48" s="91"/>
      <c r="DV48" s="96">
        <v>43938</v>
      </c>
      <c r="DW48" s="91">
        <v>3499</v>
      </c>
      <c r="DX48" s="91">
        <v>719</v>
      </c>
      <c r="DY48" s="91">
        <v>347</v>
      </c>
    </row>
    <row r="49" spans="12:129" ht="16.2" thickBot="1">
      <c r="L49"/>
      <c r="M49"/>
      <c r="BT49" s="91"/>
      <c r="BU49" s="96"/>
      <c r="BV49" s="91"/>
      <c r="BW49" s="91"/>
      <c r="CU49" s="91"/>
      <c r="CV49" s="96"/>
      <c r="CW49" s="91"/>
      <c r="CX49" s="72">
        <v>43939</v>
      </c>
      <c r="CY49" s="91">
        <v>377</v>
      </c>
      <c r="CZ49" s="91">
        <v>99</v>
      </c>
      <c r="DA49" s="100">
        <f t="shared" si="35"/>
        <v>377</v>
      </c>
      <c r="DB49" s="101">
        <f t="shared" si="34"/>
        <v>1</v>
      </c>
      <c r="DC49" s="91"/>
      <c r="DD49" s="72">
        <v>43939</v>
      </c>
      <c r="DE49" s="91">
        <v>1585</v>
      </c>
      <c r="DF49" s="91">
        <v>246</v>
      </c>
      <c r="DG49" s="100">
        <f t="shared" si="36"/>
        <v>1208</v>
      </c>
      <c r="DH49" s="91"/>
      <c r="DJ49" s="96">
        <v>43940</v>
      </c>
      <c r="DK49" s="91">
        <v>2259</v>
      </c>
      <c r="DM49" s="91">
        <v>387</v>
      </c>
      <c r="DN49" s="91">
        <v>293</v>
      </c>
      <c r="DP49" s="96">
        <v>43941</v>
      </c>
      <c r="DS49" s="91">
        <v>517</v>
      </c>
      <c r="DT49" s="91">
        <v>303</v>
      </c>
      <c r="DU49" s="91"/>
      <c r="DV49" s="96">
        <v>43939</v>
      </c>
      <c r="DW49" s="91">
        <v>2079</v>
      </c>
      <c r="DX49" s="91">
        <v>522</v>
      </c>
      <c r="DY49" s="91">
        <v>348</v>
      </c>
    </row>
    <row r="50" spans="12:129" ht="16.2" thickBot="1">
      <c r="L50"/>
      <c r="M50"/>
      <c r="BT50" s="91"/>
      <c r="BU50" s="96"/>
      <c r="BV50" s="91"/>
      <c r="BW50" s="91"/>
      <c r="CX50" s="72">
        <v>43940</v>
      </c>
      <c r="CY50" s="91">
        <v>8</v>
      </c>
      <c r="CZ50" s="91">
        <v>18</v>
      </c>
      <c r="DA50" s="100">
        <f t="shared" si="35"/>
        <v>8</v>
      </c>
      <c r="DB50" s="101">
        <f t="shared" si="34"/>
        <v>1</v>
      </c>
      <c r="DD50" s="72">
        <v>43940</v>
      </c>
      <c r="DE50" s="91">
        <v>1602</v>
      </c>
      <c r="DF50" s="91">
        <v>221</v>
      </c>
      <c r="DG50" s="100">
        <f t="shared" si="36"/>
        <v>1594</v>
      </c>
      <c r="DH50" s="91"/>
      <c r="DJ50" s="96">
        <v>43941</v>
      </c>
      <c r="DK50" s="91">
        <v>3634</v>
      </c>
      <c r="DM50" s="91">
        <v>419</v>
      </c>
      <c r="DN50" s="91">
        <v>275</v>
      </c>
      <c r="DP50" s="96">
        <v>43942</v>
      </c>
      <c r="DS50" s="91">
        <v>517</v>
      </c>
      <c r="DT50" s="91">
        <v>261</v>
      </c>
      <c r="DU50" s="91"/>
      <c r="DV50" s="96">
        <v>43940</v>
      </c>
      <c r="DW50" s="91">
        <v>2282</v>
      </c>
      <c r="DX50" s="91">
        <v>473</v>
      </c>
      <c r="DY50" s="91">
        <v>349</v>
      </c>
    </row>
    <row r="51" spans="12:129" ht="16.2" thickBot="1">
      <c r="L51"/>
      <c r="M51"/>
      <c r="BT51" s="91"/>
      <c r="BU51" s="96"/>
      <c r="BV51" s="91"/>
      <c r="BW51" s="91"/>
      <c r="DD51" s="72">
        <v>43941</v>
      </c>
      <c r="DE51" s="91">
        <v>1309</v>
      </c>
      <c r="DF51" s="91">
        <v>185</v>
      </c>
      <c r="DG51" s="100">
        <f t="shared" si="36"/>
        <v>1309</v>
      </c>
      <c r="DH51" s="91"/>
      <c r="DJ51" s="96">
        <v>43942</v>
      </c>
      <c r="DK51" s="91">
        <v>2889</v>
      </c>
      <c r="DM51" s="91">
        <v>409</v>
      </c>
      <c r="DN51" s="91">
        <v>226</v>
      </c>
      <c r="DP51" s="96">
        <v>43943</v>
      </c>
      <c r="DS51" s="91">
        <v>424</v>
      </c>
      <c r="DT51" s="91">
        <v>265</v>
      </c>
      <c r="DU51" s="91"/>
      <c r="DV51" s="96">
        <v>43941</v>
      </c>
      <c r="DW51" s="91">
        <v>3714</v>
      </c>
      <c r="DX51" s="91">
        <v>538</v>
      </c>
      <c r="DY51" s="91">
        <v>324</v>
      </c>
    </row>
    <row r="52" spans="12:129" ht="16.2" thickBot="1">
      <c r="L52"/>
      <c r="M52"/>
      <c r="BT52" s="91"/>
      <c r="BU52" s="96"/>
      <c r="BV52" s="91"/>
      <c r="BW52" s="91"/>
      <c r="DD52" s="72">
        <v>43942</v>
      </c>
      <c r="DE52" s="91">
        <v>405</v>
      </c>
      <c r="DF52" s="91">
        <v>76</v>
      </c>
      <c r="DG52" s="100">
        <f t="shared" si="36"/>
        <v>405</v>
      </c>
      <c r="DH52" s="91"/>
      <c r="DJ52" s="96">
        <v>43943</v>
      </c>
      <c r="DK52" s="91">
        <v>3278</v>
      </c>
      <c r="DM52" s="91">
        <v>337</v>
      </c>
      <c r="DN52" s="91">
        <v>218</v>
      </c>
      <c r="DP52" s="96">
        <v>43944</v>
      </c>
      <c r="DS52" s="91">
        <v>369</v>
      </c>
      <c r="DT52" s="91">
        <v>262</v>
      </c>
      <c r="DU52" s="91"/>
      <c r="DV52" s="96">
        <v>43942</v>
      </c>
      <c r="DW52" s="91">
        <v>3002</v>
      </c>
      <c r="DX52" s="91">
        <v>526</v>
      </c>
      <c r="DY52" s="91">
        <v>285</v>
      </c>
    </row>
    <row r="53" spans="12:129" ht="15.6">
      <c r="L53"/>
      <c r="M53"/>
      <c r="BT53" s="91"/>
      <c r="BU53" s="96"/>
      <c r="BV53" s="91"/>
      <c r="BW53" s="91"/>
      <c r="DD53" s="72">
        <v>43943</v>
      </c>
      <c r="DE53" s="91">
        <v>19</v>
      </c>
      <c r="DF53" s="91">
        <v>15</v>
      </c>
      <c r="DG53" s="100">
        <f t="shared" si="36"/>
        <v>19</v>
      </c>
      <c r="DJ53" s="96">
        <v>43944</v>
      </c>
      <c r="DK53" s="91">
        <v>2455</v>
      </c>
      <c r="DM53" s="91">
        <v>271</v>
      </c>
      <c r="DN53" s="91">
        <v>203</v>
      </c>
      <c r="DP53" s="96">
        <v>43945</v>
      </c>
      <c r="DS53" s="91">
        <v>352</v>
      </c>
      <c r="DT53" s="91">
        <v>230</v>
      </c>
      <c r="DU53" s="91"/>
      <c r="DV53" s="96">
        <v>43943</v>
      </c>
      <c r="DW53" s="91">
        <v>3414</v>
      </c>
      <c r="DX53" s="91">
        <v>432</v>
      </c>
      <c r="DY53" s="91">
        <v>284</v>
      </c>
    </row>
    <row r="54" spans="12:129" ht="14.4">
      <c r="L54"/>
      <c r="M54"/>
      <c r="BT54" s="91"/>
      <c r="BU54" s="96"/>
      <c r="BV54" s="91"/>
      <c r="BW54" s="91"/>
      <c r="DJ54" s="96">
        <v>43945</v>
      </c>
      <c r="DK54" s="91">
        <v>1958</v>
      </c>
      <c r="DM54" s="91">
        <v>264</v>
      </c>
      <c r="DN54" s="91">
        <v>145</v>
      </c>
      <c r="DP54" s="96">
        <v>43946</v>
      </c>
      <c r="DS54" s="91">
        <v>264</v>
      </c>
      <c r="DT54" s="91">
        <v>182</v>
      </c>
      <c r="DU54" s="91"/>
      <c r="DV54" s="96">
        <v>43944</v>
      </c>
      <c r="DW54" s="91">
        <v>2787</v>
      </c>
      <c r="DX54" s="91">
        <v>368</v>
      </c>
      <c r="DY54" s="91">
        <v>284</v>
      </c>
    </row>
    <row r="55" spans="12:129" ht="14.4">
      <c r="L55"/>
      <c r="M55"/>
      <c r="BT55" s="91"/>
      <c r="BU55" s="96"/>
      <c r="BV55" s="91"/>
      <c r="BW55" s="91"/>
      <c r="DJ55" s="96">
        <v>43946</v>
      </c>
      <c r="DK55" s="91">
        <v>1050</v>
      </c>
      <c r="DM55" s="91">
        <v>94</v>
      </c>
      <c r="DN55" s="91">
        <v>80</v>
      </c>
      <c r="DP55" s="96">
        <v>43947</v>
      </c>
      <c r="DS55" s="91">
        <v>235</v>
      </c>
      <c r="DT55" s="91">
        <v>165</v>
      </c>
      <c r="DU55" s="91"/>
      <c r="DV55" s="96">
        <v>43945</v>
      </c>
      <c r="DW55" s="91">
        <v>2398</v>
      </c>
      <c r="DX55" s="91">
        <v>356</v>
      </c>
      <c r="DY55" s="91">
        <v>272</v>
      </c>
    </row>
    <row r="56" spans="12:129" ht="14.4">
      <c r="L56"/>
      <c r="M56"/>
      <c r="BT56" s="91"/>
      <c r="BU56" s="96"/>
      <c r="BV56" s="91"/>
      <c r="BW56" s="91"/>
      <c r="DJ56" s="96">
        <v>43947</v>
      </c>
      <c r="DK56" s="91">
        <v>354</v>
      </c>
      <c r="DM56" s="91">
        <v>16</v>
      </c>
      <c r="DN56" s="91">
        <v>68</v>
      </c>
      <c r="DP56" s="96">
        <v>43948</v>
      </c>
      <c r="DS56" s="91">
        <v>290</v>
      </c>
      <c r="DT56" s="91">
        <v>149</v>
      </c>
      <c r="DU56" s="91"/>
      <c r="DV56" s="96">
        <v>43946</v>
      </c>
      <c r="DW56" s="91">
        <v>1514</v>
      </c>
      <c r="DX56" s="91">
        <v>270</v>
      </c>
      <c r="DY56" s="91">
        <v>211</v>
      </c>
    </row>
    <row r="57" spans="12:129" ht="14.4">
      <c r="L57"/>
      <c r="M57"/>
      <c r="BT57" s="91"/>
      <c r="BU57" s="96"/>
      <c r="DJ57" s="96">
        <v>43948</v>
      </c>
      <c r="DK57" s="91">
        <v>27</v>
      </c>
      <c r="DM57" s="91">
        <v>1</v>
      </c>
      <c r="DN57" s="91">
        <v>10</v>
      </c>
      <c r="DP57" s="96">
        <v>43949</v>
      </c>
      <c r="DS57" s="91">
        <v>170</v>
      </c>
      <c r="DT57" s="91">
        <v>93</v>
      </c>
      <c r="DU57" s="91"/>
      <c r="DV57" s="96">
        <v>43947</v>
      </c>
      <c r="DW57" s="91">
        <v>990</v>
      </c>
      <c r="DX57" s="91">
        <v>245</v>
      </c>
      <c r="DY57" s="91">
        <v>208</v>
      </c>
    </row>
    <row r="58" spans="12:129" ht="14.4">
      <c r="L58"/>
      <c r="M58"/>
      <c r="DP58" s="96">
        <v>43950</v>
      </c>
      <c r="DS58" s="91">
        <v>20</v>
      </c>
      <c r="DT58" s="91">
        <v>56</v>
      </c>
      <c r="DU58" s="91"/>
      <c r="DV58" s="96">
        <v>43948</v>
      </c>
      <c r="DW58" s="91">
        <v>2230</v>
      </c>
      <c r="DX58" s="91">
        <v>314</v>
      </c>
      <c r="DY58" s="91">
        <v>215</v>
      </c>
    </row>
    <row r="59" spans="12:129" ht="14.4">
      <c r="L59"/>
      <c r="M59"/>
      <c r="DU59" s="91"/>
      <c r="DV59" s="96">
        <v>43949</v>
      </c>
      <c r="DW59" s="91">
        <v>2641</v>
      </c>
      <c r="DX59" s="91">
        <v>287</v>
      </c>
      <c r="DY59" s="91">
        <v>178</v>
      </c>
    </row>
    <row r="60" spans="12:129" ht="14.4">
      <c r="L60"/>
      <c r="M60"/>
      <c r="DU60" s="91"/>
      <c r="DV60" s="96">
        <v>43950</v>
      </c>
      <c r="DW60" s="91">
        <v>2264</v>
      </c>
      <c r="DX60" s="91">
        <v>212</v>
      </c>
      <c r="DY60" s="91">
        <v>157</v>
      </c>
    </row>
    <row r="61" spans="12:129" ht="14.4">
      <c r="L61"/>
      <c r="M61"/>
      <c r="DU61" s="91"/>
      <c r="DV61" s="96">
        <v>43951</v>
      </c>
      <c r="DW61" s="91">
        <v>1922</v>
      </c>
      <c r="DX61" s="91">
        <v>154</v>
      </c>
      <c r="DY61" s="91">
        <v>141</v>
      </c>
    </row>
    <row r="62" spans="12:129" ht="14.4">
      <c r="L62"/>
      <c r="M62"/>
      <c r="DU62" s="91"/>
      <c r="DV62" s="96">
        <v>43952</v>
      </c>
      <c r="DW62" s="91">
        <v>1681</v>
      </c>
      <c r="DX62" s="91">
        <v>198</v>
      </c>
      <c r="DY62" s="91">
        <v>127</v>
      </c>
    </row>
    <row r="63" spans="12:129" ht="14.4">
      <c r="L63"/>
      <c r="M63"/>
      <c r="DU63" s="91"/>
      <c r="DV63" s="96">
        <v>43953</v>
      </c>
      <c r="DW63" s="91">
        <v>989</v>
      </c>
      <c r="DX63" s="91">
        <v>136</v>
      </c>
      <c r="DY63" s="91">
        <v>114</v>
      </c>
    </row>
    <row r="64" spans="12:129" ht="14.4">
      <c r="L64"/>
      <c r="M64"/>
      <c r="DU64" s="91"/>
      <c r="DV64" s="96">
        <v>43954</v>
      </c>
      <c r="DW64" s="91">
        <v>630</v>
      </c>
      <c r="DX64" s="91">
        <v>117</v>
      </c>
      <c r="DY64" s="91">
        <v>86</v>
      </c>
    </row>
    <row r="65" spans="12:129" ht="14.4">
      <c r="L65"/>
      <c r="M65"/>
      <c r="DU65" s="91"/>
      <c r="DV65" s="96">
        <v>43955</v>
      </c>
      <c r="DW65" s="91">
        <v>1137</v>
      </c>
      <c r="DX65" s="91">
        <v>73</v>
      </c>
      <c r="DY65" s="91">
        <v>56</v>
      </c>
    </row>
    <row r="66" spans="12:129" ht="14.4">
      <c r="L66"/>
      <c r="M66"/>
      <c r="DU66" s="91"/>
      <c r="DV66" s="96">
        <v>43956</v>
      </c>
      <c r="DW66" s="91">
        <v>699</v>
      </c>
      <c r="DX66" s="91">
        <v>19</v>
      </c>
      <c r="DY66" s="91">
        <v>30</v>
      </c>
    </row>
    <row r="67" spans="12:129" ht="14.4">
      <c r="L67"/>
      <c r="M67"/>
      <c r="DU67" s="91"/>
      <c r="DV67" s="96">
        <v>43957</v>
      </c>
      <c r="DW67" s="91">
        <v>11</v>
      </c>
      <c r="DX67" s="91"/>
      <c r="DY67" s="91">
        <v>2</v>
      </c>
    </row>
    <row r="68" spans="12:129" ht="14.4">
      <c r="L68"/>
      <c r="M68"/>
    </row>
    <row r="69" spans="12:129" ht="14.4">
      <c r="L69"/>
      <c r="M69"/>
    </row>
    <row r="70" spans="12:129" ht="14.4">
      <c r="L70"/>
      <c r="M70"/>
    </row>
    <row r="71" spans="12:129" ht="14.4">
      <c r="L71"/>
      <c r="M71"/>
    </row>
    <row r="72" spans="12:129" ht="14.4">
      <c r="L72"/>
      <c r="M72"/>
    </row>
    <row r="73" spans="12:129" ht="14.4">
      <c r="L73"/>
      <c r="M73"/>
    </row>
    <row r="74" spans="12:129" ht="14.4">
      <c r="L74"/>
      <c r="M74"/>
    </row>
    <row r="75" spans="12:129" ht="14.4">
      <c r="L75"/>
      <c r="M75"/>
    </row>
    <row r="76" spans="12:129" ht="14.4">
      <c r="L76"/>
      <c r="M76"/>
    </row>
    <row r="77" spans="12:129" ht="14.4">
      <c r="L77"/>
      <c r="M77"/>
    </row>
    <row r="78" spans="12:129" ht="14.4">
      <c r="L78"/>
      <c r="M78"/>
    </row>
    <row r="79" spans="12:129" ht="14.4">
      <c r="L79"/>
      <c r="M79"/>
    </row>
    <row r="80" spans="12:129" ht="14.4">
      <c r="L80"/>
      <c r="M80"/>
    </row>
    <row r="81" spans="12:13" ht="14.4">
      <c r="L81"/>
      <c r="M81"/>
    </row>
    <row r="82" spans="12:13" ht="14.4">
      <c r="L82"/>
      <c r="M82"/>
    </row>
    <row r="83" spans="12:13" ht="14.4">
      <c r="L83"/>
      <c r="M83"/>
    </row>
    <row r="84" spans="12:13" ht="14.4">
      <c r="L84"/>
      <c r="M84"/>
    </row>
    <row r="85" spans="12:13" ht="14.4">
      <c r="L85"/>
      <c r="M85"/>
    </row>
    <row r="86" spans="12:13" ht="14.4">
      <c r="L86"/>
      <c r="M86"/>
    </row>
    <row r="87" spans="12:13" ht="14.4">
      <c r="L87"/>
      <c r="M87"/>
    </row>
    <row r="88" spans="12:13" ht="14.4">
      <c r="L88"/>
      <c r="M88"/>
    </row>
    <row r="89" spans="12:13" ht="14.4">
      <c r="L89"/>
      <c r="M89"/>
    </row>
    <row r="90" spans="12:13" ht="14.4">
      <c r="L90"/>
      <c r="M90"/>
    </row>
    <row r="91" spans="12:13" ht="14.4">
      <c r="L91"/>
      <c r="M91"/>
    </row>
    <row r="92" spans="12:13" ht="14.4">
      <c r="L92"/>
      <c r="M92"/>
    </row>
    <row r="93" spans="12:13" ht="14.4">
      <c r="L93"/>
      <c r="M93"/>
    </row>
    <row r="94" spans="12:13" ht="14.4">
      <c r="L94"/>
      <c r="M94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A5E09-2AAA-4D77-84EF-EF37591E20D6}">
  <dimension ref="A1:V73"/>
  <sheetViews>
    <sheetView topLeftCell="A52" zoomScale="110" zoomScaleNormal="110" workbookViewId="0">
      <selection activeCell="Y58" sqref="Y58"/>
    </sheetView>
  </sheetViews>
  <sheetFormatPr defaultRowHeight="14.4"/>
  <cols>
    <col min="1" max="1" width="10.5546875" bestFit="1" customWidth="1"/>
    <col min="2" max="2" width="18.5546875" bestFit="1" customWidth="1"/>
    <col min="3" max="3" width="18.44140625" bestFit="1" customWidth="1"/>
    <col min="4" max="4" width="18.5546875" bestFit="1" customWidth="1"/>
    <col min="5" max="5" width="18.44140625" bestFit="1" customWidth="1"/>
    <col min="6" max="6" width="16.21875" bestFit="1" customWidth="1"/>
    <col min="7" max="7" width="16.109375" bestFit="1" customWidth="1"/>
    <col min="8" max="8" width="9" bestFit="1" customWidth="1"/>
    <col min="9" max="9" width="10.77734375" bestFit="1" customWidth="1"/>
    <col min="10" max="10" width="20.33203125" bestFit="1" customWidth="1"/>
    <col min="11" max="11" width="25.5546875" bestFit="1" customWidth="1"/>
    <col min="12" max="12" width="20.44140625" bestFit="1" customWidth="1"/>
    <col min="13" max="13" width="18.109375" bestFit="1" customWidth="1"/>
    <col min="14" max="14" width="23.33203125" bestFit="1" customWidth="1"/>
    <col min="15" max="15" width="18.21875" bestFit="1" customWidth="1"/>
    <col min="16" max="16" width="6.6640625" bestFit="1" customWidth="1"/>
    <col min="17" max="17" width="24.6640625" bestFit="1" customWidth="1"/>
    <col min="18" max="18" width="10.109375" customWidth="1"/>
  </cols>
  <sheetData>
    <row r="1" spans="1:22" ht="21">
      <c r="A1" s="89" t="s">
        <v>65</v>
      </c>
      <c r="B1" s="90" t="s">
        <v>66</v>
      </c>
    </row>
    <row r="2" spans="1:22" ht="18">
      <c r="B2" s="67" t="s">
        <v>67</v>
      </c>
    </row>
    <row r="4" spans="1:22" s="69" customFormat="1" ht="18">
      <c r="A4" s="70" t="s">
        <v>1</v>
      </c>
      <c r="B4" s="71" t="s">
        <v>49</v>
      </c>
      <c r="C4" s="71" t="s">
        <v>49</v>
      </c>
      <c r="D4" s="71" t="s">
        <v>50</v>
      </c>
      <c r="E4" s="71" t="s">
        <v>50</v>
      </c>
      <c r="F4" s="71" t="s">
        <v>51</v>
      </c>
      <c r="G4" s="71" t="s">
        <v>51</v>
      </c>
      <c r="H4" s="71" t="s">
        <v>2</v>
      </c>
      <c r="I4" s="70" t="s">
        <v>1</v>
      </c>
      <c r="J4" s="14" t="s">
        <v>52</v>
      </c>
      <c r="K4" s="14" t="s">
        <v>63</v>
      </c>
      <c r="L4" s="14" t="s">
        <v>52</v>
      </c>
      <c r="M4" s="14" t="s">
        <v>53</v>
      </c>
      <c r="N4" s="14" t="s">
        <v>64</v>
      </c>
      <c r="O4" s="14" t="s">
        <v>53</v>
      </c>
      <c r="P4" s="14" t="s">
        <v>2</v>
      </c>
      <c r="Q4" s="74" t="s">
        <v>54</v>
      </c>
      <c r="R4"/>
      <c r="S4">
        <v>100000</v>
      </c>
      <c r="T4" t="s">
        <v>3</v>
      </c>
      <c r="U4" t="s">
        <v>7</v>
      </c>
      <c r="V4" t="s">
        <v>17</v>
      </c>
    </row>
    <row r="5" spans="1:22" ht="15.6">
      <c r="A5" s="72">
        <v>43891</v>
      </c>
      <c r="B5" s="38">
        <f t="shared" ref="B5:B68" si="0">(C5/$S$4)*$T$5</f>
        <v>340</v>
      </c>
      <c r="C5" s="24">
        <v>10</v>
      </c>
      <c r="D5" s="38">
        <f t="shared" ref="D5:D68" si="1">(E5/$S$4)*$U$5</f>
        <v>210</v>
      </c>
      <c r="E5" s="24">
        <v>10</v>
      </c>
      <c r="F5" s="38">
        <f t="shared" ref="F5:F68" si="2">(G5/$S$4)*$V$5</f>
        <v>232</v>
      </c>
      <c r="G5" s="24">
        <f>10*2</f>
        <v>20</v>
      </c>
      <c r="H5" s="38">
        <f>B5+D5+F5</f>
        <v>782</v>
      </c>
      <c r="I5" s="72">
        <v>43891</v>
      </c>
      <c r="J5" s="22"/>
      <c r="K5" s="22"/>
      <c r="L5" s="22"/>
      <c r="M5" s="73">
        <f>(O5/$S$4)*$V$5</f>
        <v>232</v>
      </c>
      <c r="N5" s="27">
        <f t="shared" ref="N5:N69" si="3">M5/F5</f>
        <v>1</v>
      </c>
      <c r="O5" s="22">
        <f>20</f>
        <v>20</v>
      </c>
      <c r="P5" s="73">
        <f>J5+M5</f>
        <v>232</v>
      </c>
      <c r="Q5" s="75">
        <f t="shared" ref="Q5:Q69" si="4">P5/H5</f>
        <v>0.29667519181585678</v>
      </c>
      <c r="T5" s="66">
        <v>3400000</v>
      </c>
      <c r="U5" s="66">
        <v>2100000</v>
      </c>
      <c r="V5" s="66">
        <v>1160000</v>
      </c>
    </row>
    <row r="6" spans="1:22" ht="15.6">
      <c r="A6" s="72">
        <v>43892</v>
      </c>
      <c r="B6" s="38">
        <f t="shared" si="0"/>
        <v>374</v>
      </c>
      <c r="C6" s="24">
        <f>C5+1</f>
        <v>11</v>
      </c>
      <c r="D6" s="38">
        <f t="shared" si="1"/>
        <v>252</v>
      </c>
      <c r="E6" s="24">
        <f>E5+2</f>
        <v>12</v>
      </c>
      <c r="F6" s="38">
        <f t="shared" si="2"/>
        <v>266.8</v>
      </c>
      <c r="G6" s="24">
        <f>G5+3</f>
        <v>23</v>
      </c>
      <c r="H6" s="38">
        <f t="shared" ref="H6:H69" si="5">B6+D6+F6</f>
        <v>892.8</v>
      </c>
      <c r="I6" s="72">
        <v>43892</v>
      </c>
      <c r="J6" s="22"/>
      <c r="K6" s="22"/>
      <c r="L6" s="22"/>
      <c r="M6" s="73">
        <f t="shared" ref="M6:M69" si="6">(O6/$S$4)*$V$5</f>
        <v>243.60000000000002</v>
      </c>
      <c r="N6" s="27">
        <f t="shared" si="3"/>
        <v>0.91304347826086962</v>
      </c>
      <c r="O6" s="22">
        <f>O5+1</f>
        <v>21</v>
      </c>
      <c r="P6" s="73">
        <f t="shared" ref="P6:P69" si="7">J6+M6</f>
        <v>243.60000000000002</v>
      </c>
      <c r="Q6" s="75">
        <f t="shared" si="4"/>
        <v>0.27284946236559143</v>
      </c>
    </row>
    <row r="7" spans="1:22" ht="15.6">
      <c r="A7" s="72">
        <v>43893</v>
      </c>
      <c r="B7" s="38">
        <f t="shared" si="0"/>
        <v>408</v>
      </c>
      <c r="C7" s="24">
        <f t="shared" ref="C7:C20" si="8">C6+1</f>
        <v>12</v>
      </c>
      <c r="D7" s="38">
        <f t="shared" si="1"/>
        <v>294</v>
      </c>
      <c r="E7" s="24">
        <f t="shared" ref="E7:E18" si="9">E6+2</f>
        <v>14</v>
      </c>
      <c r="F7" s="38">
        <f t="shared" si="2"/>
        <v>301.59999999999997</v>
      </c>
      <c r="G7" s="24">
        <f t="shared" ref="G7:G19" si="10">G6+3</f>
        <v>26</v>
      </c>
      <c r="H7" s="38">
        <f t="shared" si="5"/>
        <v>1003.5999999999999</v>
      </c>
      <c r="I7" s="72">
        <v>43893</v>
      </c>
      <c r="J7" s="22"/>
      <c r="K7" s="22"/>
      <c r="L7" s="22"/>
      <c r="M7" s="73">
        <f t="shared" si="6"/>
        <v>255.20000000000002</v>
      </c>
      <c r="N7" s="27">
        <f t="shared" si="3"/>
        <v>0.84615384615384626</v>
      </c>
      <c r="O7" s="22">
        <f t="shared" ref="O7:O42" si="11">O6+1</f>
        <v>22</v>
      </c>
      <c r="P7" s="73">
        <f t="shared" si="7"/>
        <v>255.20000000000002</v>
      </c>
      <c r="Q7" s="75">
        <f t="shared" si="4"/>
        <v>0.25428457552809891</v>
      </c>
    </row>
    <row r="8" spans="1:22" ht="15.6">
      <c r="A8" s="72">
        <v>43894</v>
      </c>
      <c r="B8" s="38">
        <f t="shared" si="0"/>
        <v>441.99999999999994</v>
      </c>
      <c r="C8" s="24">
        <f t="shared" si="8"/>
        <v>13</v>
      </c>
      <c r="D8" s="38">
        <f t="shared" si="1"/>
        <v>336</v>
      </c>
      <c r="E8" s="24">
        <f t="shared" si="9"/>
        <v>16</v>
      </c>
      <c r="F8" s="38">
        <f t="shared" si="2"/>
        <v>336.4</v>
      </c>
      <c r="G8" s="24">
        <f t="shared" si="10"/>
        <v>29</v>
      </c>
      <c r="H8" s="38">
        <f t="shared" si="5"/>
        <v>1114.4000000000001</v>
      </c>
      <c r="I8" s="72">
        <v>43894</v>
      </c>
      <c r="J8" s="22"/>
      <c r="K8" s="22"/>
      <c r="L8" s="22"/>
      <c r="M8" s="73">
        <f t="shared" si="6"/>
        <v>266.8</v>
      </c>
      <c r="N8" s="27">
        <f t="shared" si="3"/>
        <v>0.79310344827586221</v>
      </c>
      <c r="O8" s="22">
        <f t="shared" si="11"/>
        <v>23</v>
      </c>
      <c r="P8" s="73">
        <f t="shared" si="7"/>
        <v>266.8</v>
      </c>
      <c r="Q8" s="75">
        <f t="shared" si="4"/>
        <v>0.23941134242641779</v>
      </c>
    </row>
    <row r="9" spans="1:22" ht="15.6">
      <c r="A9" s="72">
        <v>43895</v>
      </c>
      <c r="B9" s="38">
        <f t="shared" si="0"/>
        <v>475.99999999999994</v>
      </c>
      <c r="C9" s="24">
        <f t="shared" si="8"/>
        <v>14</v>
      </c>
      <c r="D9" s="38">
        <f t="shared" si="1"/>
        <v>378</v>
      </c>
      <c r="E9" s="24">
        <f t="shared" si="9"/>
        <v>18</v>
      </c>
      <c r="F9" s="38">
        <f t="shared" si="2"/>
        <v>371.20000000000005</v>
      </c>
      <c r="G9" s="24">
        <f t="shared" si="10"/>
        <v>32</v>
      </c>
      <c r="H9" s="38">
        <f t="shared" si="5"/>
        <v>1225.2</v>
      </c>
      <c r="I9" s="72">
        <v>43895</v>
      </c>
      <c r="J9" s="22"/>
      <c r="K9" s="22"/>
      <c r="L9" s="22"/>
      <c r="M9" s="73">
        <f t="shared" si="6"/>
        <v>278.40000000000003</v>
      </c>
      <c r="N9" s="27">
        <f t="shared" si="3"/>
        <v>0.75</v>
      </c>
      <c r="O9" s="22">
        <f t="shared" si="11"/>
        <v>24</v>
      </c>
      <c r="P9" s="73">
        <f t="shared" si="7"/>
        <v>278.40000000000003</v>
      </c>
      <c r="Q9" s="75">
        <f t="shared" si="4"/>
        <v>0.22722820763956908</v>
      </c>
    </row>
    <row r="10" spans="1:22" ht="15.6">
      <c r="A10" s="72">
        <v>43896</v>
      </c>
      <c r="B10" s="38">
        <f t="shared" si="0"/>
        <v>509.99999999999994</v>
      </c>
      <c r="C10" s="24">
        <f t="shared" si="8"/>
        <v>15</v>
      </c>
      <c r="D10" s="38">
        <f t="shared" si="1"/>
        <v>420</v>
      </c>
      <c r="E10" s="24">
        <f t="shared" si="9"/>
        <v>20</v>
      </c>
      <c r="F10" s="38">
        <f t="shared" si="2"/>
        <v>406</v>
      </c>
      <c r="G10" s="24">
        <f t="shared" si="10"/>
        <v>35</v>
      </c>
      <c r="H10" s="38">
        <f t="shared" si="5"/>
        <v>1336</v>
      </c>
      <c r="I10" s="72">
        <v>43896</v>
      </c>
      <c r="J10" s="22"/>
      <c r="K10" s="22"/>
      <c r="L10" s="22"/>
      <c r="M10" s="73">
        <f t="shared" si="6"/>
        <v>290</v>
      </c>
      <c r="N10" s="27">
        <f t="shared" si="3"/>
        <v>0.7142857142857143</v>
      </c>
      <c r="O10" s="22">
        <f t="shared" si="11"/>
        <v>25</v>
      </c>
      <c r="P10" s="73">
        <f t="shared" si="7"/>
        <v>290</v>
      </c>
      <c r="Q10" s="75">
        <f t="shared" si="4"/>
        <v>0.21706586826347304</v>
      </c>
    </row>
    <row r="11" spans="1:22" ht="15.6">
      <c r="A11" s="72">
        <v>43897</v>
      </c>
      <c r="B11" s="38">
        <f t="shared" si="0"/>
        <v>544</v>
      </c>
      <c r="C11" s="24">
        <f t="shared" si="8"/>
        <v>16</v>
      </c>
      <c r="D11" s="38">
        <f t="shared" si="1"/>
        <v>462</v>
      </c>
      <c r="E11" s="24">
        <f t="shared" si="9"/>
        <v>22</v>
      </c>
      <c r="F11" s="38">
        <f t="shared" si="2"/>
        <v>440.8</v>
      </c>
      <c r="G11" s="24">
        <f t="shared" si="10"/>
        <v>38</v>
      </c>
      <c r="H11" s="38">
        <f t="shared" si="5"/>
        <v>1446.8</v>
      </c>
      <c r="I11" s="72">
        <v>43897</v>
      </c>
      <c r="J11" s="22"/>
      <c r="K11" s="22"/>
      <c r="L11" s="22"/>
      <c r="M11" s="73">
        <f t="shared" si="6"/>
        <v>301.59999999999997</v>
      </c>
      <c r="N11" s="27">
        <f t="shared" si="3"/>
        <v>0.68421052631578938</v>
      </c>
      <c r="O11" s="22">
        <f t="shared" si="11"/>
        <v>26</v>
      </c>
      <c r="P11" s="73">
        <f t="shared" si="7"/>
        <v>301.59999999999997</v>
      </c>
      <c r="Q11" s="75">
        <f t="shared" si="4"/>
        <v>0.2084600497649986</v>
      </c>
    </row>
    <row r="12" spans="1:22" ht="15.6">
      <c r="A12" s="72">
        <v>43898</v>
      </c>
      <c r="B12" s="38">
        <f t="shared" si="0"/>
        <v>578</v>
      </c>
      <c r="C12" s="24">
        <f t="shared" si="8"/>
        <v>17</v>
      </c>
      <c r="D12" s="38">
        <f t="shared" si="1"/>
        <v>504</v>
      </c>
      <c r="E12" s="24">
        <f t="shared" si="9"/>
        <v>24</v>
      </c>
      <c r="F12" s="38">
        <f t="shared" si="2"/>
        <v>475.59999999999997</v>
      </c>
      <c r="G12" s="24">
        <f t="shared" si="10"/>
        <v>41</v>
      </c>
      <c r="H12" s="38">
        <f t="shared" si="5"/>
        <v>1557.6</v>
      </c>
      <c r="I12" s="72">
        <v>43898</v>
      </c>
      <c r="J12" s="22"/>
      <c r="K12" s="22"/>
      <c r="L12" s="22"/>
      <c r="M12" s="73">
        <f t="shared" si="6"/>
        <v>313.2</v>
      </c>
      <c r="N12" s="27">
        <f t="shared" si="3"/>
        <v>0.65853658536585369</v>
      </c>
      <c r="O12" s="22">
        <f t="shared" si="11"/>
        <v>27</v>
      </c>
      <c r="P12" s="73">
        <f t="shared" si="7"/>
        <v>313.2</v>
      </c>
      <c r="Q12" s="75">
        <f t="shared" si="4"/>
        <v>0.20107858243451465</v>
      </c>
    </row>
    <row r="13" spans="1:22" ht="15.6">
      <c r="A13" s="72">
        <v>43899</v>
      </c>
      <c r="B13" s="38">
        <f t="shared" si="0"/>
        <v>612</v>
      </c>
      <c r="C13" s="24">
        <f t="shared" si="8"/>
        <v>18</v>
      </c>
      <c r="D13" s="38">
        <f t="shared" si="1"/>
        <v>546</v>
      </c>
      <c r="E13" s="24">
        <f t="shared" si="9"/>
        <v>26</v>
      </c>
      <c r="F13" s="38">
        <f t="shared" si="2"/>
        <v>510.40000000000003</v>
      </c>
      <c r="G13" s="24">
        <f t="shared" si="10"/>
        <v>44</v>
      </c>
      <c r="H13" s="38">
        <f t="shared" si="5"/>
        <v>1668.4</v>
      </c>
      <c r="I13" s="72">
        <v>43899</v>
      </c>
      <c r="J13" s="22"/>
      <c r="K13" s="22"/>
      <c r="L13" s="22"/>
      <c r="M13" s="73">
        <f t="shared" si="6"/>
        <v>324.79999999999995</v>
      </c>
      <c r="N13" s="27">
        <f t="shared" si="3"/>
        <v>0.63636363636363624</v>
      </c>
      <c r="O13" s="22">
        <f t="shared" si="11"/>
        <v>28</v>
      </c>
      <c r="P13" s="73">
        <f t="shared" si="7"/>
        <v>324.79999999999995</v>
      </c>
      <c r="Q13" s="75">
        <f t="shared" si="4"/>
        <v>0.19467753536322221</v>
      </c>
    </row>
    <row r="14" spans="1:22" ht="15.6">
      <c r="A14" s="72">
        <v>43900</v>
      </c>
      <c r="B14" s="38">
        <f t="shared" si="0"/>
        <v>646</v>
      </c>
      <c r="C14" s="24">
        <f t="shared" si="8"/>
        <v>19</v>
      </c>
      <c r="D14" s="38">
        <f t="shared" si="1"/>
        <v>588</v>
      </c>
      <c r="E14" s="24">
        <f t="shared" si="9"/>
        <v>28</v>
      </c>
      <c r="F14" s="38">
        <f t="shared" si="2"/>
        <v>545.19999999999993</v>
      </c>
      <c r="G14" s="24">
        <f t="shared" si="10"/>
        <v>47</v>
      </c>
      <c r="H14" s="38">
        <f t="shared" si="5"/>
        <v>1779.1999999999998</v>
      </c>
      <c r="I14" s="72">
        <v>43900</v>
      </c>
      <c r="J14" s="73">
        <f>(L14/$S$4)*$U$5</f>
        <v>210</v>
      </c>
      <c r="K14" s="27">
        <f t="shared" ref="K14:K46" si="12">J14/D14</f>
        <v>0.35714285714285715</v>
      </c>
      <c r="L14" s="22">
        <v>10</v>
      </c>
      <c r="M14" s="73">
        <f t="shared" si="6"/>
        <v>336.4</v>
      </c>
      <c r="N14" s="27">
        <f t="shared" si="3"/>
        <v>0.61702127659574468</v>
      </c>
      <c r="O14" s="22">
        <f t="shared" si="11"/>
        <v>29</v>
      </c>
      <c r="P14" s="73">
        <f t="shared" si="7"/>
        <v>546.4</v>
      </c>
      <c r="Q14" s="75">
        <f t="shared" si="4"/>
        <v>0.30710431654676262</v>
      </c>
    </row>
    <row r="15" spans="1:22" ht="15.6">
      <c r="A15" s="72">
        <v>43901</v>
      </c>
      <c r="B15" s="38">
        <f t="shared" si="0"/>
        <v>680</v>
      </c>
      <c r="C15" s="24">
        <f t="shared" si="8"/>
        <v>20</v>
      </c>
      <c r="D15" s="38">
        <f t="shared" si="1"/>
        <v>630</v>
      </c>
      <c r="E15" s="24">
        <f t="shared" si="9"/>
        <v>30</v>
      </c>
      <c r="F15" s="38">
        <f t="shared" si="2"/>
        <v>580</v>
      </c>
      <c r="G15" s="24">
        <f t="shared" si="10"/>
        <v>50</v>
      </c>
      <c r="H15" s="38">
        <f t="shared" si="5"/>
        <v>1890</v>
      </c>
      <c r="I15" s="72">
        <v>43901</v>
      </c>
      <c r="J15" s="73">
        <f t="shared" ref="J15:J70" si="13">(L15/$S$4)*$U$5</f>
        <v>231</v>
      </c>
      <c r="K15" s="27">
        <f t="shared" si="12"/>
        <v>0.36666666666666664</v>
      </c>
      <c r="L15" s="22">
        <f>L14+1</f>
        <v>11</v>
      </c>
      <c r="M15" s="73">
        <f t="shared" si="6"/>
        <v>347.99999999999994</v>
      </c>
      <c r="N15" s="27">
        <f t="shared" si="3"/>
        <v>0.59999999999999987</v>
      </c>
      <c r="O15" s="22">
        <f t="shared" si="11"/>
        <v>30</v>
      </c>
      <c r="P15" s="73">
        <f t="shared" si="7"/>
        <v>579</v>
      </c>
      <c r="Q15" s="75">
        <f t="shared" si="4"/>
        <v>0.30634920634920637</v>
      </c>
    </row>
    <row r="16" spans="1:22" ht="15.6">
      <c r="A16" s="72">
        <v>43902</v>
      </c>
      <c r="B16" s="38">
        <f t="shared" si="0"/>
        <v>714</v>
      </c>
      <c r="C16" s="24">
        <f t="shared" si="8"/>
        <v>21</v>
      </c>
      <c r="D16" s="38">
        <f t="shared" si="1"/>
        <v>672</v>
      </c>
      <c r="E16" s="24">
        <f t="shared" si="9"/>
        <v>32</v>
      </c>
      <c r="F16" s="38">
        <f t="shared" si="2"/>
        <v>614.79999999999995</v>
      </c>
      <c r="G16" s="24">
        <f t="shared" si="10"/>
        <v>53</v>
      </c>
      <c r="H16" s="38">
        <f t="shared" si="5"/>
        <v>2000.8</v>
      </c>
      <c r="I16" s="72">
        <v>43902</v>
      </c>
      <c r="J16" s="73">
        <f t="shared" si="13"/>
        <v>252</v>
      </c>
      <c r="K16" s="27">
        <f t="shared" si="12"/>
        <v>0.375</v>
      </c>
      <c r="L16" s="22">
        <f t="shared" ref="L16:L23" si="14">L15+1</f>
        <v>12</v>
      </c>
      <c r="M16" s="73">
        <f t="shared" si="6"/>
        <v>359.6</v>
      </c>
      <c r="N16" s="27">
        <f t="shared" si="3"/>
        <v>0.58490566037735858</v>
      </c>
      <c r="O16" s="22">
        <f t="shared" si="11"/>
        <v>31</v>
      </c>
      <c r="P16" s="73">
        <f t="shared" si="7"/>
        <v>611.6</v>
      </c>
      <c r="Q16" s="75">
        <f t="shared" si="4"/>
        <v>0.30567772890843664</v>
      </c>
    </row>
    <row r="17" spans="1:17" ht="15.6">
      <c r="A17" s="72">
        <v>43903</v>
      </c>
      <c r="B17" s="38">
        <f t="shared" si="0"/>
        <v>748</v>
      </c>
      <c r="C17" s="24">
        <f t="shared" si="8"/>
        <v>22</v>
      </c>
      <c r="D17" s="38">
        <f t="shared" si="1"/>
        <v>714</v>
      </c>
      <c r="E17" s="24">
        <f t="shared" si="9"/>
        <v>34</v>
      </c>
      <c r="F17" s="38">
        <f t="shared" si="2"/>
        <v>649.59999999999991</v>
      </c>
      <c r="G17" s="24">
        <f t="shared" si="10"/>
        <v>56</v>
      </c>
      <c r="H17" s="38">
        <f t="shared" si="5"/>
        <v>2111.6</v>
      </c>
      <c r="I17" s="72">
        <v>43903</v>
      </c>
      <c r="J17" s="73">
        <f t="shared" si="13"/>
        <v>273</v>
      </c>
      <c r="K17" s="27">
        <f t="shared" si="12"/>
        <v>0.38235294117647056</v>
      </c>
      <c r="L17" s="22">
        <f t="shared" si="14"/>
        <v>13</v>
      </c>
      <c r="M17" s="73">
        <f t="shared" si="6"/>
        <v>371.20000000000005</v>
      </c>
      <c r="N17" s="27">
        <f t="shared" si="3"/>
        <v>0.57142857142857162</v>
      </c>
      <c r="O17" s="22">
        <f t="shared" si="11"/>
        <v>32</v>
      </c>
      <c r="P17" s="73">
        <f t="shared" si="7"/>
        <v>644.20000000000005</v>
      </c>
      <c r="Q17" s="75">
        <f t="shared" si="4"/>
        <v>0.30507671907558254</v>
      </c>
    </row>
    <row r="18" spans="1:17" ht="15.6">
      <c r="A18" s="72">
        <v>43904</v>
      </c>
      <c r="B18" s="38">
        <f t="shared" si="0"/>
        <v>782</v>
      </c>
      <c r="C18" s="24">
        <f t="shared" si="8"/>
        <v>23</v>
      </c>
      <c r="D18" s="38">
        <f t="shared" si="1"/>
        <v>756</v>
      </c>
      <c r="E18" s="24">
        <f t="shared" si="9"/>
        <v>36</v>
      </c>
      <c r="F18" s="38">
        <f t="shared" si="2"/>
        <v>684.40000000000009</v>
      </c>
      <c r="G18" s="24">
        <f t="shared" si="10"/>
        <v>59</v>
      </c>
      <c r="H18" s="38">
        <f t="shared" si="5"/>
        <v>2222.4</v>
      </c>
      <c r="I18" s="72">
        <v>43904</v>
      </c>
      <c r="J18" s="73">
        <f t="shared" si="13"/>
        <v>294</v>
      </c>
      <c r="K18" s="27">
        <f t="shared" si="12"/>
        <v>0.3888888888888889</v>
      </c>
      <c r="L18" s="22">
        <f t="shared" si="14"/>
        <v>14</v>
      </c>
      <c r="M18" s="73">
        <f t="shared" si="6"/>
        <v>382.8</v>
      </c>
      <c r="N18" s="27">
        <f t="shared" si="3"/>
        <v>0.55932203389830504</v>
      </c>
      <c r="O18" s="22">
        <f t="shared" si="11"/>
        <v>33</v>
      </c>
      <c r="P18" s="73">
        <f t="shared" si="7"/>
        <v>676.8</v>
      </c>
      <c r="Q18" s="75">
        <f t="shared" si="4"/>
        <v>0.30453563714902804</v>
      </c>
    </row>
    <row r="19" spans="1:17" ht="15.6">
      <c r="A19" s="72">
        <v>43905</v>
      </c>
      <c r="B19" s="38">
        <f t="shared" si="0"/>
        <v>816</v>
      </c>
      <c r="C19" s="24">
        <f t="shared" si="8"/>
        <v>24</v>
      </c>
      <c r="D19" s="38">
        <f t="shared" si="1"/>
        <v>735</v>
      </c>
      <c r="E19" s="24">
        <f>E18-1</f>
        <v>35</v>
      </c>
      <c r="F19" s="38">
        <f t="shared" si="2"/>
        <v>719.2</v>
      </c>
      <c r="G19" s="24">
        <f t="shared" si="10"/>
        <v>62</v>
      </c>
      <c r="H19" s="38">
        <f t="shared" si="5"/>
        <v>2270.1999999999998</v>
      </c>
      <c r="I19" s="72">
        <v>43905</v>
      </c>
      <c r="J19" s="73">
        <f t="shared" si="13"/>
        <v>315</v>
      </c>
      <c r="K19" s="27">
        <f t="shared" si="12"/>
        <v>0.42857142857142855</v>
      </c>
      <c r="L19" s="22">
        <f t="shared" si="14"/>
        <v>15</v>
      </c>
      <c r="M19" s="73">
        <f t="shared" si="6"/>
        <v>394.40000000000003</v>
      </c>
      <c r="N19" s="27">
        <f t="shared" si="3"/>
        <v>0.54838709677419362</v>
      </c>
      <c r="O19" s="22">
        <f t="shared" si="11"/>
        <v>34</v>
      </c>
      <c r="P19" s="73">
        <f t="shared" si="7"/>
        <v>709.40000000000009</v>
      </c>
      <c r="Q19" s="75">
        <f t="shared" si="4"/>
        <v>0.31248348163157436</v>
      </c>
    </row>
    <row r="20" spans="1:17" ht="15.6">
      <c r="A20" s="72">
        <v>43906</v>
      </c>
      <c r="B20" s="38">
        <f t="shared" si="0"/>
        <v>850</v>
      </c>
      <c r="C20" s="24">
        <f t="shared" si="8"/>
        <v>25</v>
      </c>
      <c r="D20" s="38">
        <f t="shared" si="1"/>
        <v>714</v>
      </c>
      <c r="E20" s="24">
        <f t="shared" ref="E20:E24" si="15">E19-1</f>
        <v>34</v>
      </c>
      <c r="F20" s="38">
        <f t="shared" si="2"/>
        <v>707.6</v>
      </c>
      <c r="G20" s="24">
        <f>G19-1</f>
        <v>61</v>
      </c>
      <c r="H20" s="38">
        <f t="shared" si="5"/>
        <v>2271.6</v>
      </c>
      <c r="I20" s="72">
        <v>43906</v>
      </c>
      <c r="J20" s="73">
        <f t="shared" si="13"/>
        <v>336</v>
      </c>
      <c r="K20" s="27">
        <f t="shared" si="12"/>
        <v>0.47058823529411764</v>
      </c>
      <c r="L20" s="22">
        <f t="shared" si="14"/>
        <v>16</v>
      </c>
      <c r="M20" s="73">
        <f t="shared" si="6"/>
        <v>406</v>
      </c>
      <c r="N20" s="27">
        <f t="shared" si="3"/>
        <v>0.57377049180327866</v>
      </c>
      <c r="O20" s="22">
        <f t="shared" si="11"/>
        <v>35</v>
      </c>
      <c r="P20" s="73">
        <f t="shared" si="7"/>
        <v>742</v>
      </c>
      <c r="Q20" s="75">
        <f t="shared" si="4"/>
        <v>0.32664201443916185</v>
      </c>
    </row>
    <row r="21" spans="1:17" ht="15.6">
      <c r="A21" s="72">
        <v>43907</v>
      </c>
      <c r="B21" s="38">
        <f t="shared" si="0"/>
        <v>816</v>
      </c>
      <c r="C21" s="24">
        <f>C20-1</f>
        <v>24</v>
      </c>
      <c r="D21" s="38">
        <f t="shared" si="1"/>
        <v>693</v>
      </c>
      <c r="E21" s="24">
        <f t="shared" si="15"/>
        <v>33</v>
      </c>
      <c r="F21" s="38">
        <f t="shared" si="2"/>
        <v>695.99999999999989</v>
      </c>
      <c r="G21" s="24">
        <f t="shared" ref="G21:G35" si="16">G20-1</f>
        <v>60</v>
      </c>
      <c r="H21" s="38">
        <f t="shared" si="5"/>
        <v>2205</v>
      </c>
      <c r="I21" s="72">
        <v>43907</v>
      </c>
      <c r="J21" s="73">
        <f t="shared" si="13"/>
        <v>357</v>
      </c>
      <c r="K21" s="27">
        <f t="shared" si="12"/>
        <v>0.51515151515151514</v>
      </c>
      <c r="L21" s="22">
        <f>L20+1</f>
        <v>17</v>
      </c>
      <c r="M21" s="73">
        <f t="shared" si="6"/>
        <v>417.6</v>
      </c>
      <c r="N21" s="27">
        <f t="shared" si="3"/>
        <v>0.60000000000000009</v>
      </c>
      <c r="O21" s="22">
        <f t="shared" si="11"/>
        <v>36</v>
      </c>
      <c r="P21" s="73">
        <f t="shared" si="7"/>
        <v>774.6</v>
      </c>
      <c r="Q21" s="75">
        <f t="shared" si="4"/>
        <v>0.35129251700680275</v>
      </c>
    </row>
    <row r="22" spans="1:17" ht="15.6">
      <c r="A22" s="72">
        <v>43908</v>
      </c>
      <c r="B22" s="38">
        <f t="shared" si="0"/>
        <v>782</v>
      </c>
      <c r="C22" s="24">
        <f t="shared" ref="C22:C42" si="17">C21-1</f>
        <v>23</v>
      </c>
      <c r="D22" s="38">
        <f t="shared" si="1"/>
        <v>672</v>
      </c>
      <c r="E22" s="24">
        <f t="shared" si="15"/>
        <v>32</v>
      </c>
      <c r="F22" s="38">
        <f t="shared" si="2"/>
        <v>684.40000000000009</v>
      </c>
      <c r="G22" s="24">
        <f t="shared" si="16"/>
        <v>59</v>
      </c>
      <c r="H22" s="38">
        <f t="shared" si="5"/>
        <v>2138.4</v>
      </c>
      <c r="I22" s="72">
        <v>43908</v>
      </c>
      <c r="J22" s="73">
        <f t="shared" si="13"/>
        <v>378</v>
      </c>
      <c r="K22" s="27">
        <f t="shared" si="12"/>
        <v>0.5625</v>
      </c>
      <c r="L22" s="22">
        <f t="shared" si="14"/>
        <v>18</v>
      </c>
      <c r="M22" s="73">
        <f t="shared" si="6"/>
        <v>429.2</v>
      </c>
      <c r="N22" s="27">
        <f t="shared" si="3"/>
        <v>0.62711864406779649</v>
      </c>
      <c r="O22" s="22">
        <f t="shared" si="11"/>
        <v>37</v>
      </c>
      <c r="P22" s="73">
        <f t="shared" si="7"/>
        <v>807.2</v>
      </c>
      <c r="Q22" s="75">
        <f t="shared" si="4"/>
        <v>0.3774784885895997</v>
      </c>
    </row>
    <row r="23" spans="1:17" ht="15.6">
      <c r="A23" s="72">
        <v>43909</v>
      </c>
      <c r="B23" s="38">
        <f t="shared" si="0"/>
        <v>748</v>
      </c>
      <c r="C23" s="24">
        <f t="shared" si="17"/>
        <v>22</v>
      </c>
      <c r="D23" s="38">
        <f t="shared" si="1"/>
        <v>651</v>
      </c>
      <c r="E23" s="24">
        <f t="shared" si="15"/>
        <v>31</v>
      </c>
      <c r="F23" s="38">
        <f t="shared" si="2"/>
        <v>672.8</v>
      </c>
      <c r="G23" s="24">
        <f t="shared" si="16"/>
        <v>58</v>
      </c>
      <c r="H23" s="38">
        <f t="shared" si="5"/>
        <v>2071.8000000000002</v>
      </c>
      <c r="I23" s="72">
        <v>43909</v>
      </c>
      <c r="J23" s="73">
        <f t="shared" si="13"/>
        <v>399</v>
      </c>
      <c r="K23" s="27">
        <f t="shared" si="12"/>
        <v>0.61290322580645162</v>
      </c>
      <c r="L23" s="22">
        <f t="shared" si="14"/>
        <v>19</v>
      </c>
      <c r="M23" s="73">
        <f t="shared" si="6"/>
        <v>440.8</v>
      </c>
      <c r="N23" s="27">
        <f t="shared" si="3"/>
        <v>0.65517241379310354</v>
      </c>
      <c r="O23" s="22">
        <f t="shared" si="11"/>
        <v>38</v>
      </c>
      <c r="P23" s="73">
        <f t="shared" si="7"/>
        <v>839.8</v>
      </c>
      <c r="Q23" s="75">
        <f t="shared" si="4"/>
        <v>0.40534800656434011</v>
      </c>
    </row>
    <row r="24" spans="1:17" ht="15.6">
      <c r="A24" s="72">
        <v>43910</v>
      </c>
      <c r="B24" s="38">
        <f t="shared" si="0"/>
        <v>714</v>
      </c>
      <c r="C24" s="24">
        <f t="shared" si="17"/>
        <v>21</v>
      </c>
      <c r="D24" s="38">
        <f t="shared" si="1"/>
        <v>630</v>
      </c>
      <c r="E24" s="24">
        <f t="shared" si="15"/>
        <v>30</v>
      </c>
      <c r="F24" s="38">
        <f t="shared" si="2"/>
        <v>661.19999999999993</v>
      </c>
      <c r="G24" s="24">
        <f t="shared" si="16"/>
        <v>57</v>
      </c>
      <c r="H24" s="38">
        <f t="shared" si="5"/>
        <v>2005.1999999999998</v>
      </c>
      <c r="I24" s="72">
        <v>43910</v>
      </c>
      <c r="J24" s="73">
        <f t="shared" si="13"/>
        <v>420</v>
      </c>
      <c r="K24" s="27">
        <f t="shared" si="12"/>
        <v>0.66666666666666663</v>
      </c>
      <c r="L24" s="22">
        <f>L23+1</f>
        <v>20</v>
      </c>
      <c r="M24" s="73">
        <f t="shared" si="6"/>
        <v>452.4</v>
      </c>
      <c r="N24" s="27">
        <f t="shared" si="3"/>
        <v>0.68421052631578949</v>
      </c>
      <c r="O24" s="22">
        <f t="shared" si="11"/>
        <v>39</v>
      </c>
      <c r="P24" s="73">
        <f t="shared" si="7"/>
        <v>872.4</v>
      </c>
      <c r="Q24" s="75">
        <f t="shared" si="4"/>
        <v>0.43506882106523043</v>
      </c>
    </row>
    <row r="25" spans="1:17" ht="15.6">
      <c r="A25" s="72">
        <v>43911</v>
      </c>
      <c r="B25" s="38">
        <f t="shared" si="0"/>
        <v>680</v>
      </c>
      <c r="C25" s="24">
        <f t="shared" si="17"/>
        <v>20</v>
      </c>
      <c r="D25" s="38">
        <f t="shared" si="1"/>
        <v>651</v>
      </c>
      <c r="E25" s="24">
        <f>E24+1</f>
        <v>31</v>
      </c>
      <c r="F25" s="38">
        <f t="shared" si="2"/>
        <v>649.59999999999991</v>
      </c>
      <c r="G25" s="24">
        <f t="shared" si="16"/>
        <v>56</v>
      </c>
      <c r="H25" s="38">
        <f t="shared" si="5"/>
        <v>1980.6</v>
      </c>
      <c r="I25" s="72">
        <v>43911</v>
      </c>
      <c r="J25" s="73">
        <f t="shared" si="13"/>
        <v>399</v>
      </c>
      <c r="K25" s="27">
        <f t="shared" si="12"/>
        <v>0.61290322580645162</v>
      </c>
      <c r="L25" s="22">
        <f>L24-1</f>
        <v>19</v>
      </c>
      <c r="M25" s="73">
        <f t="shared" si="6"/>
        <v>464</v>
      </c>
      <c r="N25" s="27">
        <f t="shared" si="3"/>
        <v>0.71428571428571441</v>
      </c>
      <c r="O25" s="22">
        <f t="shared" si="11"/>
        <v>40</v>
      </c>
      <c r="P25" s="73">
        <f t="shared" si="7"/>
        <v>863</v>
      </c>
      <c r="Q25" s="75">
        <f t="shared" si="4"/>
        <v>0.43572654751085532</v>
      </c>
    </row>
    <row r="26" spans="1:17" ht="15.6">
      <c r="A26" s="72">
        <v>43912</v>
      </c>
      <c r="B26" s="38">
        <f t="shared" si="0"/>
        <v>714</v>
      </c>
      <c r="C26" s="24">
        <f>C25+1</f>
        <v>21</v>
      </c>
      <c r="D26" s="38">
        <f t="shared" si="1"/>
        <v>672</v>
      </c>
      <c r="E26" s="24">
        <f t="shared" ref="E26:E29" si="18">E25+1</f>
        <v>32</v>
      </c>
      <c r="F26" s="38">
        <f t="shared" si="2"/>
        <v>638</v>
      </c>
      <c r="G26" s="24">
        <f t="shared" si="16"/>
        <v>55</v>
      </c>
      <c r="H26" s="38">
        <f t="shared" si="5"/>
        <v>2024</v>
      </c>
      <c r="I26" s="72">
        <v>43912</v>
      </c>
      <c r="J26" s="73">
        <f t="shared" si="13"/>
        <v>378</v>
      </c>
      <c r="K26" s="27">
        <f t="shared" si="12"/>
        <v>0.5625</v>
      </c>
      <c r="L26" s="22">
        <f t="shared" ref="L26:L34" si="19">L25-1</f>
        <v>18</v>
      </c>
      <c r="M26" s="73">
        <f t="shared" si="6"/>
        <v>475.59999999999997</v>
      </c>
      <c r="N26" s="27">
        <f t="shared" si="3"/>
        <v>0.74545454545454537</v>
      </c>
      <c r="O26" s="22">
        <f t="shared" si="11"/>
        <v>41</v>
      </c>
      <c r="P26" s="73">
        <f t="shared" si="7"/>
        <v>853.59999999999991</v>
      </c>
      <c r="Q26" s="75">
        <f t="shared" si="4"/>
        <v>0.42173913043478256</v>
      </c>
    </row>
    <row r="27" spans="1:17" ht="15.6">
      <c r="A27" s="72">
        <v>43913</v>
      </c>
      <c r="B27" s="38">
        <f t="shared" si="0"/>
        <v>748</v>
      </c>
      <c r="C27" s="24">
        <f t="shared" ref="C27:C29" si="20">C26+1</f>
        <v>22</v>
      </c>
      <c r="D27" s="38">
        <f t="shared" si="1"/>
        <v>693</v>
      </c>
      <c r="E27" s="24">
        <f t="shared" si="18"/>
        <v>33</v>
      </c>
      <c r="F27" s="38">
        <f t="shared" si="2"/>
        <v>626.4</v>
      </c>
      <c r="G27" s="24">
        <f t="shared" si="16"/>
        <v>54</v>
      </c>
      <c r="H27" s="38">
        <f t="shared" si="5"/>
        <v>2067.4</v>
      </c>
      <c r="I27" s="72">
        <v>43913</v>
      </c>
      <c r="J27" s="73">
        <f t="shared" si="13"/>
        <v>357</v>
      </c>
      <c r="K27" s="27">
        <f t="shared" si="12"/>
        <v>0.51515151515151514</v>
      </c>
      <c r="L27" s="22">
        <f t="shared" si="19"/>
        <v>17</v>
      </c>
      <c r="M27" s="73">
        <f t="shared" si="6"/>
        <v>487.20000000000005</v>
      </c>
      <c r="N27" s="27">
        <f t="shared" si="3"/>
        <v>0.7777777777777779</v>
      </c>
      <c r="O27" s="22">
        <f t="shared" si="11"/>
        <v>42</v>
      </c>
      <c r="P27" s="73">
        <f t="shared" si="7"/>
        <v>844.2</v>
      </c>
      <c r="Q27" s="75">
        <f t="shared" si="4"/>
        <v>0.40833897649221246</v>
      </c>
    </row>
    <row r="28" spans="1:17" ht="15.6">
      <c r="A28" s="72">
        <v>43914</v>
      </c>
      <c r="B28" s="38">
        <f t="shared" si="0"/>
        <v>782</v>
      </c>
      <c r="C28" s="24">
        <f t="shared" si="20"/>
        <v>23</v>
      </c>
      <c r="D28" s="38">
        <f t="shared" si="1"/>
        <v>714</v>
      </c>
      <c r="E28" s="24">
        <f t="shared" si="18"/>
        <v>34</v>
      </c>
      <c r="F28" s="38">
        <f t="shared" si="2"/>
        <v>614.79999999999995</v>
      </c>
      <c r="G28" s="24">
        <f t="shared" si="16"/>
        <v>53</v>
      </c>
      <c r="H28" s="38">
        <f t="shared" si="5"/>
        <v>2110.8000000000002</v>
      </c>
      <c r="I28" s="72">
        <v>43914</v>
      </c>
      <c r="J28" s="73">
        <f t="shared" si="13"/>
        <v>336</v>
      </c>
      <c r="K28" s="27">
        <f t="shared" si="12"/>
        <v>0.47058823529411764</v>
      </c>
      <c r="L28" s="22">
        <f t="shared" si="19"/>
        <v>16</v>
      </c>
      <c r="M28" s="73">
        <f t="shared" si="6"/>
        <v>498.8</v>
      </c>
      <c r="N28" s="27">
        <f t="shared" si="3"/>
        <v>0.81132075471698117</v>
      </c>
      <c r="O28" s="22">
        <f t="shared" si="11"/>
        <v>43</v>
      </c>
      <c r="P28" s="73">
        <f t="shared" si="7"/>
        <v>834.8</v>
      </c>
      <c r="Q28" s="75">
        <f t="shared" si="4"/>
        <v>0.3954898616638241</v>
      </c>
    </row>
    <row r="29" spans="1:17" ht="15.6">
      <c r="A29" s="72">
        <v>43915</v>
      </c>
      <c r="B29" s="38">
        <f t="shared" si="0"/>
        <v>816</v>
      </c>
      <c r="C29" s="24">
        <f t="shared" si="20"/>
        <v>24</v>
      </c>
      <c r="D29" s="38">
        <f t="shared" si="1"/>
        <v>735</v>
      </c>
      <c r="E29" s="24">
        <f t="shared" si="18"/>
        <v>35</v>
      </c>
      <c r="F29" s="38">
        <f t="shared" si="2"/>
        <v>603.19999999999993</v>
      </c>
      <c r="G29" s="24">
        <f t="shared" si="16"/>
        <v>52</v>
      </c>
      <c r="H29" s="38">
        <f t="shared" si="5"/>
        <v>2154.1999999999998</v>
      </c>
      <c r="I29" s="72">
        <v>43915</v>
      </c>
      <c r="J29" s="73">
        <f t="shared" si="13"/>
        <v>315</v>
      </c>
      <c r="K29" s="27">
        <f t="shared" si="12"/>
        <v>0.42857142857142855</v>
      </c>
      <c r="L29" s="22">
        <f t="shared" si="19"/>
        <v>15</v>
      </c>
      <c r="M29" s="73">
        <f t="shared" si="6"/>
        <v>510.40000000000003</v>
      </c>
      <c r="N29" s="27">
        <f t="shared" si="3"/>
        <v>0.84615384615384626</v>
      </c>
      <c r="O29" s="22">
        <f t="shared" si="11"/>
        <v>44</v>
      </c>
      <c r="P29" s="73">
        <f t="shared" si="7"/>
        <v>825.40000000000009</v>
      </c>
      <c r="Q29" s="75">
        <f t="shared" si="4"/>
        <v>0.38315848110667539</v>
      </c>
    </row>
    <row r="30" spans="1:17" ht="15.6">
      <c r="A30" s="72">
        <v>43916</v>
      </c>
      <c r="B30" s="38">
        <f t="shared" si="0"/>
        <v>782</v>
      </c>
      <c r="C30" s="24">
        <f t="shared" si="17"/>
        <v>23</v>
      </c>
      <c r="D30" s="38">
        <f t="shared" si="1"/>
        <v>714</v>
      </c>
      <c r="E30" s="24">
        <f>E29-1</f>
        <v>34</v>
      </c>
      <c r="F30" s="38">
        <f t="shared" si="2"/>
        <v>591.6</v>
      </c>
      <c r="G30" s="24">
        <f t="shared" si="16"/>
        <v>51</v>
      </c>
      <c r="H30" s="38">
        <f t="shared" si="5"/>
        <v>2087.6</v>
      </c>
      <c r="I30" s="72">
        <v>43916</v>
      </c>
      <c r="J30" s="73">
        <f t="shared" si="13"/>
        <v>294</v>
      </c>
      <c r="K30" s="27">
        <f t="shared" si="12"/>
        <v>0.41176470588235292</v>
      </c>
      <c r="L30" s="22">
        <f t="shared" si="19"/>
        <v>14</v>
      </c>
      <c r="M30" s="73">
        <f t="shared" si="6"/>
        <v>522</v>
      </c>
      <c r="N30" s="27">
        <f t="shared" si="3"/>
        <v>0.88235294117647056</v>
      </c>
      <c r="O30" s="22">
        <f t="shared" si="11"/>
        <v>45</v>
      </c>
      <c r="P30" s="73">
        <f t="shared" si="7"/>
        <v>816</v>
      </c>
      <c r="Q30" s="75">
        <f t="shared" si="4"/>
        <v>0.39087947882736157</v>
      </c>
    </row>
    <row r="31" spans="1:17" ht="15.6">
      <c r="A31" s="72">
        <v>43917</v>
      </c>
      <c r="B31" s="38">
        <f t="shared" si="0"/>
        <v>748</v>
      </c>
      <c r="C31" s="24">
        <f t="shared" si="17"/>
        <v>22</v>
      </c>
      <c r="D31" s="38">
        <f t="shared" si="1"/>
        <v>693</v>
      </c>
      <c r="E31" s="24">
        <f t="shared" ref="E31:E42" si="21">E30-1</f>
        <v>33</v>
      </c>
      <c r="F31" s="38">
        <f t="shared" si="2"/>
        <v>580</v>
      </c>
      <c r="G31" s="24">
        <f t="shared" si="16"/>
        <v>50</v>
      </c>
      <c r="H31" s="38">
        <f t="shared" si="5"/>
        <v>2021</v>
      </c>
      <c r="I31" s="72">
        <v>43917</v>
      </c>
      <c r="J31" s="73">
        <f t="shared" si="13"/>
        <v>273</v>
      </c>
      <c r="K31" s="27">
        <f t="shared" si="12"/>
        <v>0.39393939393939392</v>
      </c>
      <c r="L31" s="22">
        <f t="shared" si="19"/>
        <v>13</v>
      </c>
      <c r="M31" s="73">
        <f t="shared" si="6"/>
        <v>533.6</v>
      </c>
      <c r="N31" s="27">
        <f t="shared" si="3"/>
        <v>0.92</v>
      </c>
      <c r="O31" s="22">
        <f t="shared" si="11"/>
        <v>46</v>
      </c>
      <c r="P31" s="73">
        <f t="shared" si="7"/>
        <v>806.6</v>
      </c>
      <c r="Q31" s="75">
        <f t="shared" si="4"/>
        <v>0.39910935180603663</v>
      </c>
    </row>
    <row r="32" spans="1:17" ht="15.6">
      <c r="A32" s="72">
        <v>43918</v>
      </c>
      <c r="B32" s="38">
        <f t="shared" si="0"/>
        <v>714</v>
      </c>
      <c r="C32" s="24">
        <f t="shared" si="17"/>
        <v>21</v>
      </c>
      <c r="D32" s="38">
        <f t="shared" si="1"/>
        <v>672</v>
      </c>
      <c r="E32" s="24">
        <f t="shared" si="21"/>
        <v>32</v>
      </c>
      <c r="F32" s="38">
        <f t="shared" si="2"/>
        <v>568.4</v>
      </c>
      <c r="G32" s="24">
        <f t="shared" si="16"/>
        <v>49</v>
      </c>
      <c r="H32" s="38">
        <f t="shared" si="5"/>
        <v>1954.4</v>
      </c>
      <c r="I32" s="72">
        <v>43918</v>
      </c>
      <c r="J32" s="73">
        <f t="shared" si="13"/>
        <v>252</v>
      </c>
      <c r="K32" s="27">
        <f t="shared" si="12"/>
        <v>0.375</v>
      </c>
      <c r="L32" s="22">
        <f t="shared" si="19"/>
        <v>12</v>
      </c>
      <c r="M32" s="73">
        <f t="shared" si="6"/>
        <v>545.19999999999993</v>
      </c>
      <c r="N32" s="27">
        <f t="shared" si="3"/>
        <v>0.95918367346938771</v>
      </c>
      <c r="O32" s="22">
        <f t="shared" si="11"/>
        <v>47</v>
      </c>
      <c r="P32" s="73">
        <f t="shared" si="7"/>
        <v>797.19999999999993</v>
      </c>
      <c r="Q32" s="75">
        <f t="shared" si="4"/>
        <v>0.40790012279983623</v>
      </c>
    </row>
    <row r="33" spans="1:17" ht="15.6">
      <c r="A33" s="72">
        <v>43919</v>
      </c>
      <c r="B33" s="38">
        <f t="shared" si="0"/>
        <v>680</v>
      </c>
      <c r="C33" s="24">
        <f t="shared" si="17"/>
        <v>20</v>
      </c>
      <c r="D33" s="38">
        <f t="shared" si="1"/>
        <v>651</v>
      </c>
      <c r="E33" s="24">
        <f t="shared" si="21"/>
        <v>31</v>
      </c>
      <c r="F33" s="38">
        <f t="shared" si="2"/>
        <v>556.80000000000007</v>
      </c>
      <c r="G33" s="24">
        <f t="shared" si="16"/>
        <v>48</v>
      </c>
      <c r="H33" s="38">
        <f t="shared" si="5"/>
        <v>1887.8000000000002</v>
      </c>
      <c r="I33" s="72">
        <v>43919</v>
      </c>
      <c r="J33" s="73">
        <f t="shared" si="13"/>
        <v>231</v>
      </c>
      <c r="K33" s="27">
        <f t="shared" si="12"/>
        <v>0.35483870967741937</v>
      </c>
      <c r="L33" s="22">
        <f t="shared" si="19"/>
        <v>11</v>
      </c>
      <c r="M33" s="73">
        <f t="shared" si="6"/>
        <v>556.80000000000007</v>
      </c>
      <c r="N33" s="27">
        <f t="shared" si="3"/>
        <v>1</v>
      </c>
      <c r="O33" s="22">
        <f t="shared" si="11"/>
        <v>48</v>
      </c>
      <c r="P33" s="73">
        <f t="shared" si="7"/>
        <v>787.80000000000007</v>
      </c>
      <c r="Q33" s="75">
        <f t="shared" si="4"/>
        <v>0.41731115584277995</v>
      </c>
    </row>
    <row r="34" spans="1:17" ht="15.6">
      <c r="A34" s="72">
        <v>43920</v>
      </c>
      <c r="B34" s="38">
        <f t="shared" si="0"/>
        <v>646</v>
      </c>
      <c r="C34" s="24">
        <f t="shared" si="17"/>
        <v>19</v>
      </c>
      <c r="D34" s="38">
        <f t="shared" si="1"/>
        <v>630</v>
      </c>
      <c r="E34" s="24">
        <f t="shared" si="21"/>
        <v>30</v>
      </c>
      <c r="F34" s="38">
        <f t="shared" si="2"/>
        <v>545.19999999999993</v>
      </c>
      <c r="G34" s="24">
        <f t="shared" si="16"/>
        <v>47</v>
      </c>
      <c r="H34" s="38">
        <f t="shared" si="5"/>
        <v>1821.1999999999998</v>
      </c>
      <c r="I34" s="72">
        <v>43920</v>
      </c>
      <c r="J34" s="73">
        <f t="shared" si="13"/>
        <v>210</v>
      </c>
      <c r="K34" s="27">
        <f t="shared" si="12"/>
        <v>0.33333333333333331</v>
      </c>
      <c r="L34" s="22">
        <f t="shared" si="19"/>
        <v>10</v>
      </c>
      <c r="M34" s="73">
        <f t="shared" si="6"/>
        <v>568.4</v>
      </c>
      <c r="N34" s="27">
        <f t="shared" si="3"/>
        <v>1.0425531914893618</v>
      </c>
      <c r="O34" s="22">
        <f t="shared" si="11"/>
        <v>49</v>
      </c>
      <c r="P34" s="73">
        <f t="shared" si="7"/>
        <v>778.4</v>
      </c>
      <c r="Q34" s="75">
        <f t="shared" si="4"/>
        <v>0.4274104985723699</v>
      </c>
    </row>
    <row r="35" spans="1:17" ht="15.6">
      <c r="A35" s="72">
        <v>43921</v>
      </c>
      <c r="B35" s="38">
        <f t="shared" si="0"/>
        <v>612</v>
      </c>
      <c r="C35" s="24">
        <f t="shared" si="17"/>
        <v>18</v>
      </c>
      <c r="D35" s="38">
        <f t="shared" si="1"/>
        <v>609</v>
      </c>
      <c r="E35" s="24">
        <f t="shared" si="21"/>
        <v>29</v>
      </c>
      <c r="F35" s="38">
        <f t="shared" si="2"/>
        <v>533.6</v>
      </c>
      <c r="G35" s="24">
        <f t="shared" si="16"/>
        <v>46</v>
      </c>
      <c r="H35" s="38">
        <f t="shared" si="5"/>
        <v>1754.6</v>
      </c>
      <c r="I35" s="72">
        <v>43921</v>
      </c>
      <c r="J35" s="73">
        <f t="shared" si="13"/>
        <v>231</v>
      </c>
      <c r="K35" s="27">
        <f t="shared" si="12"/>
        <v>0.37931034482758619</v>
      </c>
      <c r="L35" s="22">
        <f>L34+1</f>
        <v>11</v>
      </c>
      <c r="M35" s="73">
        <f t="shared" si="6"/>
        <v>580</v>
      </c>
      <c r="N35" s="27">
        <f t="shared" si="3"/>
        <v>1.0869565217391304</v>
      </c>
      <c r="O35" s="22">
        <f t="shared" si="11"/>
        <v>50</v>
      </c>
      <c r="P35" s="73">
        <f t="shared" si="7"/>
        <v>811</v>
      </c>
      <c r="Q35" s="75">
        <f t="shared" si="4"/>
        <v>0.46221360993958738</v>
      </c>
    </row>
    <row r="36" spans="1:17" ht="15.6">
      <c r="A36" s="72">
        <v>43922</v>
      </c>
      <c r="B36" s="38">
        <f t="shared" si="0"/>
        <v>578</v>
      </c>
      <c r="C36" s="24">
        <f t="shared" si="17"/>
        <v>17</v>
      </c>
      <c r="D36" s="38">
        <f t="shared" si="1"/>
        <v>588</v>
      </c>
      <c r="E36" s="24">
        <f t="shared" si="21"/>
        <v>28</v>
      </c>
      <c r="F36" s="38">
        <f t="shared" si="2"/>
        <v>556.80000000000007</v>
      </c>
      <c r="G36" s="24">
        <f>G35+2</f>
        <v>48</v>
      </c>
      <c r="H36" s="38">
        <f t="shared" si="5"/>
        <v>1722.8000000000002</v>
      </c>
      <c r="I36" s="72">
        <v>43922</v>
      </c>
      <c r="J36" s="73">
        <f t="shared" si="13"/>
        <v>252</v>
      </c>
      <c r="K36" s="27">
        <f t="shared" si="12"/>
        <v>0.42857142857142855</v>
      </c>
      <c r="L36" s="22">
        <f t="shared" ref="L36:L38" si="22">L35+1</f>
        <v>12</v>
      </c>
      <c r="M36" s="73">
        <f t="shared" si="6"/>
        <v>591.6</v>
      </c>
      <c r="N36" s="27">
        <f t="shared" si="3"/>
        <v>1.0625</v>
      </c>
      <c r="O36" s="22">
        <f t="shared" si="11"/>
        <v>51</v>
      </c>
      <c r="P36" s="73">
        <f t="shared" si="7"/>
        <v>843.6</v>
      </c>
      <c r="Q36" s="75">
        <f t="shared" si="4"/>
        <v>0.48966798235430692</v>
      </c>
    </row>
    <row r="37" spans="1:17" ht="15.6">
      <c r="A37" s="72">
        <v>43923</v>
      </c>
      <c r="B37" s="38">
        <f t="shared" si="0"/>
        <v>544</v>
      </c>
      <c r="C37" s="24">
        <f t="shared" si="17"/>
        <v>16</v>
      </c>
      <c r="D37" s="38">
        <f t="shared" si="1"/>
        <v>567</v>
      </c>
      <c r="E37" s="24">
        <f t="shared" si="21"/>
        <v>27</v>
      </c>
      <c r="F37" s="38">
        <f t="shared" si="2"/>
        <v>580</v>
      </c>
      <c r="G37" s="24">
        <f t="shared" ref="G37:G40" si="23">G36+2</f>
        <v>50</v>
      </c>
      <c r="H37" s="38">
        <f t="shared" si="5"/>
        <v>1691</v>
      </c>
      <c r="I37" s="72">
        <v>43923</v>
      </c>
      <c r="J37" s="73">
        <f t="shared" si="13"/>
        <v>273</v>
      </c>
      <c r="K37" s="27">
        <f t="shared" si="12"/>
        <v>0.48148148148148145</v>
      </c>
      <c r="L37" s="22">
        <f t="shared" si="22"/>
        <v>13</v>
      </c>
      <c r="M37" s="73">
        <f t="shared" si="6"/>
        <v>603.19999999999993</v>
      </c>
      <c r="N37" s="27">
        <f t="shared" si="3"/>
        <v>1.0399999999999998</v>
      </c>
      <c r="O37" s="22">
        <f t="shared" si="11"/>
        <v>52</v>
      </c>
      <c r="P37" s="73">
        <f t="shared" si="7"/>
        <v>876.19999999999993</v>
      </c>
      <c r="Q37" s="75">
        <f t="shared" si="4"/>
        <v>0.51815493790656408</v>
      </c>
    </row>
    <row r="38" spans="1:17" ht="15.6">
      <c r="A38" s="72">
        <v>43924</v>
      </c>
      <c r="B38" s="38">
        <f t="shared" si="0"/>
        <v>509.99999999999994</v>
      </c>
      <c r="C38" s="24">
        <f t="shared" si="17"/>
        <v>15</v>
      </c>
      <c r="D38" s="38">
        <f t="shared" si="1"/>
        <v>546</v>
      </c>
      <c r="E38" s="24">
        <f t="shared" si="21"/>
        <v>26</v>
      </c>
      <c r="F38" s="38">
        <f t="shared" si="2"/>
        <v>603.19999999999993</v>
      </c>
      <c r="G38" s="24">
        <f t="shared" si="23"/>
        <v>52</v>
      </c>
      <c r="H38" s="38">
        <f t="shared" si="5"/>
        <v>1659.1999999999998</v>
      </c>
      <c r="I38" s="72">
        <v>43924</v>
      </c>
      <c r="J38" s="73">
        <f t="shared" si="13"/>
        <v>294</v>
      </c>
      <c r="K38" s="27">
        <f t="shared" si="12"/>
        <v>0.53846153846153844</v>
      </c>
      <c r="L38" s="22">
        <f t="shared" si="22"/>
        <v>14</v>
      </c>
      <c r="M38" s="73">
        <f t="shared" si="6"/>
        <v>614.79999999999995</v>
      </c>
      <c r="N38" s="27">
        <f t="shared" si="3"/>
        <v>1.0192307692307692</v>
      </c>
      <c r="O38" s="22">
        <f t="shared" si="11"/>
        <v>53</v>
      </c>
      <c r="P38" s="73">
        <f t="shared" si="7"/>
        <v>908.8</v>
      </c>
      <c r="Q38" s="75">
        <f t="shared" si="4"/>
        <v>0.54773384763741562</v>
      </c>
    </row>
    <row r="39" spans="1:17" ht="15.6">
      <c r="A39" s="72">
        <v>43925</v>
      </c>
      <c r="B39" s="38">
        <f t="shared" si="0"/>
        <v>475.99999999999994</v>
      </c>
      <c r="C39" s="24">
        <f t="shared" si="17"/>
        <v>14</v>
      </c>
      <c r="D39" s="38">
        <f t="shared" si="1"/>
        <v>525</v>
      </c>
      <c r="E39" s="24">
        <f t="shared" si="21"/>
        <v>25</v>
      </c>
      <c r="F39" s="38">
        <f t="shared" si="2"/>
        <v>626.4</v>
      </c>
      <c r="G39" s="24">
        <f>G38+2</f>
        <v>54</v>
      </c>
      <c r="H39" s="38">
        <f t="shared" si="5"/>
        <v>1627.4</v>
      </c>
      <c r="I39" s="72">
        <v>43925</v>
      </c>
      <c r="J39" s="73">
        <f t="shared" si="13"/>
        <v>273</v>
      </c>
      <c r="K39" s="27">
        <f t="shared" si="12"/>
        <v>0.52</v>
      </c>
      <c r="L39" s="22">
        <f>L38-1</f>
        <v>13</v>
      </c>
      <c r="M39" s="73">
        <f t="shared" si="6"/>
        <v>626.4</v>
      </c>
      <c r="N39" s="27">
        <f t="shared" si="3"/>
        <v>1</v>
      </c>
      <c r="O39" s="22">
        <f t="shared" si="11"/>
        <v>54</v>
      </c>
      <c r="P39" s="73">
        <f t="shared" si="7"/>
        <v>899.4</v>
      </c>
      <c r="Q39" s="75">
        <f t="shared" si="4"/>
        <v>0.55266068575642124</v>
      </c>
    </row>
    <row r="40" spans="1:17" ht="15.6">
      <c r="A40" s="72">
        <v>43926</v>
      </c>
      <c r="B40" s="38">
        <f t="shared" si="0"/>
        <v>441.99999999999994</v>
      </c>
      <c r="C40" s="24">
        <f t="shared" si="17"/>
        <v>13</v>
      </c>
      <c r="D40" s="38">
        <f t="shared" si="1"/>
        <v>504</v>
      </c>
      <c r="E40" s="24">
        <f t="shared" si="21"/>
        <v>24</v>
      </c>
      <c r="F40" s="38">
        <f t="shared" si="2"/>
        <v>649.59999999999991</v>
      </c>
      <c r="G40" s="24">
        <f t="shared" si="23"/>
        <v>56</v>
      </c>
      <c r="H40" s="38">
        <f t="shared" si="5"/>
        <v>1595.6</v>
      </c>
      <c r="I40" s="72">
        <v>43926</v>
      </c>
      <c r="J40" s="73">
        <f t="shared" si="13"/>
        <v>252</v>
      </c>
      <c r="K40" s="27">
        <f t="shared" si="12"/>
        <v>0.5</v>
      </c>
      <c r="L40" s="22">
        <f t="shared" ref="L40:L42" si="24">L39-1</f>
        <v>12</v>
      </c>
      <c r="M40" s="73">
        <f t="shared" si="6"/>
        <v>638</v>
      </c>
      <c r="N40" s="27">
        <f t="shared" si="3"/>
        <v>0.98214285714285732</v>
      </c>
      <c r="O40" s="22">
        <f t="shared" si="11"/>
        <v>55</v>
      </c>
      <c r="P40" s="73">
        <f t="shared" si="7"/>
        <v>890</v>
      </c>
      <c r="Q40" s="75">
        <f t="shared" si="4"/>
        <v>0.55778390574078718</v>
      </c>
    </row>
    <row r="41" spans="1:17" ht="15.6">
      <c r="A41" s="72">
        <v>43927</v>
      </c>
      <c r="B41" s="38">
        <f t="shared" si="0"/>
        <v>408</v>
      </c>
      <c r="C41" s="24">
        <f t="shared" si="17"/>
        <v>12</v>
      </c>
      <c r="D41" s="38">
        <f t="shared" si="1"/>
        <v>483</v>
      </c>
      <c r="E41" s="24">
        <f t="shared" si="21"/>
        <v>23</v>
      </c>
      <c r="F41" s="38">
        <f t="shared" si="2"/>
        <v>626.4</v>
      </c>
      <c r="G41" s="24">
        <f>G40-2</f>
        <v>54</v>
      </c>
      <c r="H41" s="38">
        <f t="shared" si="5"/>
        <v>1517.4</v>
      </c>
      <c r="I41" s="72">
        <v>43927</v>
      </c>
      <c r="J41" s="73">
        <f t="shared" si="13"/>
        <v>231</v>
      </c>
      <c r="K41" s="27">
        <f t="shared" si="12"/>
        <v>0.47826086956521741</v>
      </c>
      <c r="L41" s="22">
        <f t="shared" si="24"/>
        <v>11</v>
      </c>
      <c r="M41" s="73">
        <f t="shared" si="6"/>
        <v>649.59999999999991</v>
      </c>
      <c r="N41" s="27">
        <f t="shared" si="3"/>
        <v>1.037037037037037</v>
      </c>
      <c r="O41" s="22">
        <f t="shared" si="11"/>
        <v>56</v>
      </c>
      <c r="P41" s="73">
        <f t="shared" si="7"/>
        <v>880.59999999999991</v>
      </c>
      <c r="Q41" s="75">
        <f t="shared" si="4"/>
        <v>0.58033478318175813</v>
      </c>
    </row>
    <row r="42" spans="1:17" ht="15.6">
      <c r="A42" s="72">
        <v>43928</v>
      </c>
      <c r="B42" s="38">
        <f t="shared" si="0"/>
        <v>374</v>
      </c>
      <c r="C42" s="24">
        <f t="shared" si="17"/>
        <v>11</v>
      </c>
      <c r="D42" s="38">
        <f t="shared" si="1"/>
        <v>462</v>
      </c>
      <c r="E42" s="24">
        <f t="shared" si="21"/>
        <v>22</v>
      </c>
      <c r="F42" s="38">
        <f t="shared" si="2"/>
        <v>603.19999999999993</v>
      </c>
      <c r="G42" s="24">
        <f>G41-2</f>
        <v>52</v>
      </c>
      <c r="H42" s="38">
        <f t="shared" si="5"/>
        <v>1439.1999999999998</v>
      </c>
      <c r="I42" s="72">
        <v>43928</v>
      </c>
      <c r="J42" s="73">
        <f t="shared" si="13"/>
        <v>210</v>
      </c>
      <c r="K42" s="27">
        <f t="shared" si="12"/>
        <v>0.45454545454545453</v>
      </c>
      <c r="L42" s="22">
        <f t="shared" si="24"/>
        <v>10</v>
      </c>
      <c r="M42" s="73">
        <f t="shared" si="6"/>
        <v>661.19999999999993</v>
      </c>
      <c r="N42" s="27">
        <f t="shared" si="3"/>
        <v>1.0961538461538463</v>
      </c>
      <c r="O42" s="22">
        <f t="shared" si="11"/>
        <v>57</v>
      </c>
      <c r="P42" s="73">
        <f t="shared" si="7"/>
        <v>871.19999999999993</v>
      </c>
      <c r="Q42" s="75">
        <f t="shared" si="4"/>
        <v>0.6053362979433019</v>
      </c>
    </row>
    <row r="43" spans="1:17" ht="15.6">
      <c r="A43" s="72">
        <v>43929</v>
      </c>
      <c r="B43" s="38">
        <f t="shared" si="0"/>
        <v>340</v>
      </c>
      <c r="C43" s="24">
        <v>10</v>
      </c>
      <c r="D43" s="38">
        <f t="shared" si="1"/>
        <v>525</v>
      </c>
      <c r="E43" s="24">
        <v>25</v>
      </c>
      <c r="F43" s="38">
        <f t="shared" si="2"/>
        <v>638</v>
      </c>
      <c r="G43" s="24">
        <v>55</v>
      </c>
      <c r="H43" s="38">
        <f t="shared" si="5"/>
        <v>1503</v>
      </c>
      <c r="I43" s="72">
        <v>43929</v>
      </c>
      <c r="J43" s="73">
        <f t="shared" si="13"/>
        <v>210</v>
      </c>
      <c r="K43" s="27">
        <f t="shared" si="12"/>
        <v>0.4</v>
      </c>
      <c r="L43" s="22">
        <v>10</v>
      </c>
      <c r="M43" s="73">
        <f t="shared" si="6"/>
        <v>695.99999999999989</v>
      </c>
      <c r="N43" s="27">
        <f t="shared" si="3"/>
        <v>1.0909090909090908</v>
      </c>
      <c r="O43" s="22">
        <v>60</v>
      </c>
      <c r="P43" s="73">
        <f t="shared" si="7"/>
        <v>905.99999999999989</v>
      </c>
      <c r="Q43" s="75">
        <f t="shared" si="4"/>
        <v>0.60279441117764465</v>
      </c>
    </row>
    <row r="44" spans="1:17" ht="15.6">
      <c r="A44" s="72">
        <v>43930</v>
      </c>
      <c r="B44" s="38">
        <f t="shared" si="0"/>
        <v>272</v>
      </c>
      <c r="C44" s="24">
        <v>8</v>
      </c>
      <c r="D44" s="38">
        <f t="shared" si="1"/>
        <v>462</v>
      </c>
      <c r="E44" s="24">
        <v>22</v>
      </c>
      <c r="F44" s="38">
        <f t="shared" si="2"/>
        <v>603.19999999999993</v>
      </c>
      <c r="G44" s="24">
        <v>52</v>
      </c>
      <c r="H44" s="38">
        <f t="shared" si="5"/>
        <v>1337.1999999999998</v>
      </c>
      <c r="I44" s="72">
        <v>43930</v>
      </c>
      <c r="J44" s="73">
        <f t="shared" si="13"/>
        <v>210</v>
      </c>
      <c r="K44" s="27">
        <f t="shared" si="12"/>
        <v>0.45454545454545453</v>
      </c>
      <c r="L44" s="22">
        <v>10</v>
      </c>
      <c r="M44" s="73">
        <f t="shared" si="6"/>
        <v>522</v>
      </c>
      <c r="N44" s="27">
        <f t="shared" si="3"/>
        <v>0.86538461538461553</v>
      </c>
      <c r="O44" s="22">
        <v>45</v>
      </c>
      <c r="P44" s="73">
        <f t="shared" si="7"/>
        <v>732</v>
      </c>
      <c r="Q44" s="75">
        <f t="shared" si="4"/>
        <v>0.54741250373915651</v>
      </c>
    </row>
    <row r="45" spans="1:17" ht="15.6">
      <c r="A45" s="72">
        <v>43931</v>
      </c>
      <c r="B45" s="38">
        <f t="shared" si="0"/>
        <v>272</v>
      </c>
      <c r="C45" s="24">
        <v>8</v>
      </c>
      <c r="D45" s="38">
        <f t="shared" si="1"/>
        <v>420</v>
      </c>
      <c r="E45" s="24">
        <v>20</v>
      </c>
      <c r="F45" s="38">
        <f t="shared" si="2"/>
        <v>580</v>
      </c>
      <c r="G45" s="24">
        <v>50</v>
      </c>
      <c r="H45" s="38">
        <f t="shared" si="5"/>
        <v>1272</v>
      </c>
      <c r="I45" s="72">
        <v>43931</v>
      </c>
      <c r="J45" s="73">
        <f t="shared" si="13"/>
        <v>168</v>
      </c>
      <c r="K45" s="27">
        <f t="shared" si="12"/>
        <v>0.4</v>
      </c>
      <c r="L45" s="22">
        <v>8</v>
      </c>
      <c r="M45" s="73">
        <f t="shared" si="6"/>
        <v>464</v>
      </c>
      <c r="N45" s="27">
        <f t="shared" si="3"/>
        <v>0.8</v>
      </c>
      <c r="O45" s="22">
        <v>40</v>
      </c>
      <c r="P45" s="73">
        <f t="shared" si="7"/>
        <v>632</v>
      </c>
      <c r="Q45" s="75">
        <f t="shared" si="4"/>
        <v>0.49685534591194969</v>
      </c>
    </row>
    <row r="46" spans="1:17" ht="15.6">
      <c r="A46" s="72">
        <v>43932</v>
      </c>
      <c r="B46" s="38">
        <f t="shared" si="0"/>
        <v>204</v>
      </c>
      <c r="C46" s="24">
        <v>6</v>
      </c>
      <c r="D46" s="38">
        <f t="shared" si="1"/>
        <v>336</v>
      </c>
      <c r="E46" s="24">
        <v>16</v>
      </c>
      <c r="F46" s="38">
        <f t="shared" si="2"/>
        <v>464</v>
      </c>
      <c r="G46" s="24">
        <v>40</v>
      </c>
      <c r="H46" s="38">
        <f t="shared" si="5"/>
        <v>1004</v>
      </c>
      <c r="I46" s="72">
        <v>43932</v>
      </c>
      <c r="J46" s="73">
        <f t="shared" si="13"/>
        <v>168</v>
      </c>
      <c r="K46" s="27">
        <f t="shared" si="12"/>
        <v>0.5</v>
      </c>
      <c r="L46" s="22">
        <v>8</v>
      </c>
      <c r="M46" s="73">
        <f t="shared" si="6"/>
        <v>417.6</v>
      </c>
      <c r="N46" s="27">
        <f t="shared" si="3"/>
        <v>0.9</v>
      </c>
      <c r="O46" s="22">
        <v>36</v>
      </c>
      <c r="P46" s="73">
        <f t="shared" si="7"/>
        <v>585.6</v>
      </c>
      <c r="Q46" s="75">
        <f t="shared" si="4"/>
        <v>0.58326693227091631</v>
      </c>
    </row>
    <row r="47" spans="1:17" ht="15.6">
      <c r="A47" s="72">
        <v>43933</v>
      </c>
      <c r="B47" s="38">
        <f t="shared" si="0"/>
        <v>204</v>
      </c>
      <c r="C47" s="24">
        <v>6</v>
      </c>
      <c r="D47" s="38">
        <f t="shared" si="1"/>
        <v>315</v>
      </c>
      <c r="E47" s="24">
        <v>15</v>
      </c>
      <c r="F47" s="38">
        <f t="shared" si="2"/>
        <v>533.6</v>
      </c>
      <c r="G47" s="24">
        <v>46</v>
      </c>
      <c r="H47" s="38">
        <f t="shared" si="5"/>
        <v>1052.5999999999999</v>
      </c>
      <c r="I47" s="72">
        <v>43933</v>
      </c>
      <c r="J47" s="73">
        <f t="shared" si="13"/>
        <v>168</v>
      </c>
      <c r="K47" s="27">
        <f>J47/D47</f>
        <v>0.53333333333333333</v>
      </c>
      <c r="L47" s="22">
        <v>8</v>
      </c>
      <c r="M47" s="73">
        <f t="shared" si="6"/>
        <v>417.6</v>
      </c>
      <c r="N47" s="27">
        <f t="shared" si="3"/>
        <v>0.78260869565217395</v>
      </c>
      <c r="O47" s="22">
        <v>36</v>
      </c>
      <c r="P47" s="73">
        <f t="shared" si="7"/>
        <v>585.6</v>
      </c>
      <c r="Q47" s="75">
        <f t="shared" si="4"/>
        <v>0.55633669010070308</v>
      </c>
    </row>
    <row r="48" spans="1:17" ht="15.6">
      <c r="A48" s="72">
        <v>43934</v>
      </c>
      <c r="B48" s="38">
        <f t="shared" si="0"/>
        <v>272</v>
      </c>
      <c r="C48" s="24">
        <v>8</v>
      </c>
      <c r="D48" s="38">
        <f t="shared" si="1"/>
        <v>336</v>
      </c>
      <c r="E48" s="24">
        <v>16</v>
      </c>
      <c r="F48" s="38">
        <f t="shared" si="2"/>
        <v>545.19999999999993</v>
      </c>
      <c r="G48" s="24">
        <v>47</v>
      </c>
      <c r="H48" s="38">
        <f t="shared" si="5"/>
        <v>1153.1999999999998</v>
      </c>
      <c r="I48" s="72">
        <v>43934</v>
      </c>
      <c r="J48" s="73">
        <f t="shared" si="13"/>
        <v>189</v>
      </c>
      <c r="K48" s="27">
        <f t="shared" ref="K48:K70" si="25">J48/D48</f>
        <v>0.5625</v>
      </c>
      <c r="L48" s="22">
        <v>9</v>
      </c>
      <c r="M48" s="73">
        <f t="shared" si="6"/>
        <v>382.8</v>
      </c>
      <c r="N48" s="27">
        <f t="shared" si="3"/>
        <v>0.70212765957446821</v>
      </c>
      <c r="O48" s="22">
        <v>33</v>
      </c>
      <c r="P48" s="73">
        <f t="shared" si="7"/>
        <v>571.79999999999995</v>
      </c>
      <c r="Q48" s="75">
        <f t="shared" si="4"/>
        <v>0.49583766909469307</v>
      </c>
    </row>
    <row r="49" spans="1:17" ht="15.6">
      <c r="A49" s="72">
        <v>43935</v>
      </c>
      <c r="B49" s="38">
        <f t="shared" si="0"/>
        <v>204</v>
      </c>
      <c r="C49" s="24">
        <v>6</v>
      </c>
      <c r="D49" s="38">
        <f t="shared" si="1"/>
        <v>252</v>
      </c>
      <c r="E49" s="24">
        <v>12</v>
      </c>
      <c r="F49" s="38">
        <f t="shared" si="2"/>
        <v>487.20000000000005</v>
      </c>
      <c r="G49" s="24">
        <v>42</v>
      </c>
      <c r="H49" s="103">
        <f t="shared" si="5"/>
        <v>943.2</v>
      </c>
      <c r="I49" s="72">
        <v>43935</v>
      </c>
      <c r="J49" s="73">
        <f t="shared" si="13"/>
        <v>210</v>
      </c>
      <c r="K49" s="27">
        <f t="shared" si="25"/>
        <v>0.83333333333333337</v>
      </c>
      <c r="L49" s="22">
        <v>10</v>
      </c>
      <c r="M49" s="73">
        <f t="shared" si="6"/>
        <v>406</v>
      </c>
      <c r="N49" s="27">
        <f t="shared" si="3"/>
        <v>0.83333333333333326</v>
      </c>
      <c r="O49" s="22">
        <v>35</v>
      </c>
      <c r="P49" s="104">
        <f t="shared" si="7"/>
        <v>616</v>
      </c>
      <c r="Q49" s="105">
        <f t="shared" si="4"/>
        <v>0.65309584393553854</v>
      </c>
    </row>
    <row r="50" spans="1:17" ht="15.6">
      <c r="A50" s="72">
        <v>43936</v>
      </c>
      <c r="B50" s="38">
        <f t="shared" si="0"/>
        <v>237.99999999999997</v>
      </c>
      <c r="C50" s="24">
        <v>7</v>
      </c>
      <c r="D50" s="38">
        <f t="shared" si="1"/>
        <v>210</v>
      </c>
      <c r="E50" s="24">
        <v>10</v>
      </c>
      <c r="F50" s="38">
        <f t="shared" si="2"/>
        <v>475.59999999999997</v>
      </c>
      <c r="G50" s="24">
        <v>41</v>
      </c>
      <c r="H50" s="103">
        <f t="shared" si="5"/>
        <v>923.59999999999991</v>
      </c>
      <c r="I50" s="72">
        <v>43936</v>
      </c>
      <c r="J50" s="73">
        <f t="shared" si="13"/>
        <v>168</v>
      </c>
      <c r="K50" s="27">
        <f t="shared" si="25"/>
        <v>0.8</v>
      </c>
      <c r="L50" s="22">
        <v>8</v>
      </c>
      <c r="M50" s="73">
        <f t="shared" si="6"/>
        <v>394.40000000000003</v>
      </c>
      <c r="N50" s="27">
        <f t="shared" si="3"/>
        <v>0.82926829268292701</v>
      </c>
      <c r="O50" s="22">
        <v>34</v>
      </c>
      <c r="P50" s="104">
        <f t="shared" si="7"/>
        <v>562.40000000000009</v>
      </c>
      <c r="Q50" s="105">
        <f t="shared" si="4"/>
        <v>0.60892161108705078</v>
      </c>
    </row>
    <row r="51" spans="1:17" ht="15.6">
      <c r="A51" s="72">
        <v>43937</v>
      </c>
      <c r="B51" s="38">
        <f t="shared" si="0"/>
        <v>237.99999999999997</v>
      </c>
      <c r="C51" s="24">
        <v>7</v>
      </c>
      <c r="D51" s="38">
        <f t="shared" si="1"/>
        <v>168</v>
      </c>
      <c r="E51" s="24">
        <v>8</v>
      </c>
      <c r="F51" s="38">
        <f t="shared" si="2"/>
        <v>452.4</v>
      </c>
      <c r="G51" s="24">
        <v>39</v>
      </c>
      <c r="H51" s="103">
        <f t="shared" si="5"/>
        <v>858.4</v>
      </c>
      <c r="I51" s="72">
        <v>43937</v>
      </c>
      <c r="J51" s="73">
        <f t="shared" si="13"/>
        <v>126</v>
      </c>
      <c r="K51" s="27">
        <f t="shared" si="25"/>
        <v>0.75</v>
      </c>
      <c r="L51" s="22">
        <v>6</v>
      </c>
      <c r="M51" s="73">
        <f t="shared" si="6"/>
        <v>290</v>
      </c>
      <c r="N51" s="27">
        <f t="shared" si="3"/>
        <v>0.64102564102564108</v>
      </c>
      <c r="O51" s="22">
        <v>25</v>
      </c>
      <c r="P51" s="104">
        <f t="shared" si="7"/>
        <v>416</v>
      </c>
      <c r="Q51" s="105">
        <f t="shared" si="4"/>
        <v>0.48462255358807083</v>
      </c>
    </row>
    <row r="52" spans="1:17" ht="15.6">
      <c r="A52" s="72">
        <v>43938</v>
      </c>
      <c r="B52" s="38">
        <f t="shared" si="0"/>
        <v>237.99999999999997</v>
      </c>
      <c r="C52" s="24">
        <v>7</v>
      </c>
      <c r="D52" s="38">
        <f t="shared" si="1"/>
        <v>168</v>
      </c>
      <c r="E52" s="24">
        <v>8</v>
      </c>
      <c r="F52" s="38">
        <f t="shared" si="2"/>
        <v>429.2</v>
      </c>
      <c r="G52" s="24">
        <v>37</v>
      </c>
      <c r="H52" s="103">
        <f t="shared" si="5"/>
        <v>835.2</v>
      </c>
      <c r="I52" s="72">
        <v>43938</v>
      </c>
      <c r="J52" s="73">
        <f t="shared" si="13"/>
        <v>105</v>
      </c>
      <c r="K52" s="27">
        <f t="shared" si="25"/>
        <v>0.625</v>
      </c>
      <c r="L52" s="22">
        <v>5</v>
      </c>
      <c r="M52" s="73">
        <f t="shared" si="6"/>
        <v>255.20000000000002</v>
      </c>
      <c r="N52" s="27">
        <f t="shared" si="3"/>
        <v>0.59459459459459463</v>
      </c>
      <c r="O52" s="22">
        <v>22</v>
      </c>
      <c r="P52" s="104">
        <f t="shared" si="7"/>
        <v>360.20000000000005</v>
      </c>
      <c r="Q52" s="105">
        <f t="shared" si="4"/>
        <v>0.43127394636015332</v>
      </c>
    </row>
    <row r="53" spans="1:17" ht="15.6">
      <c r="A53" s="72">
        <v>43939</v>
      </c>
      <c r="B53" s="38">
        <f t="shared" si="0"/>
        <v>204</v>
      </c>
      <c r="C53" s="24">
        <v>6</v>
      </c>
      <c r="D53" s="38">
        <f t="shared" si="1"/>
        <v>147</v>
      </c>
      <c r="E53" s="24">
        <v>7</v>
      </c>
      <c r="F53" s="38">
        <f t="shared" si="2"/>
        <v>406</v>
      </c>
      <c r="G53" s="24">
        <v>35</v>
      </c>
      <c r="H53" s="103">
        <f t="shared" si="5"/>
        <v>757</v>
      </c>
      <c r="I53" s="72">
        <v>43939</v>
      </c>
      <c r="J53" s="73">
        <f t="shared" si="13"/>
        <v>84</v>
      </c>
      <c r="K53" s="27">
        <f t="shared" si="25"/>
        <v>0.5714285714285714</v>
      </c>
      <c r="L53" s="22">
        <v>4</v>
      </c>
      <c r="M53" s="73">
        <f t="shared" si="6"/>
        <v>232</v>
      </c>
      <c r="N53" s="27">
        <f t="shared" si="3"/>
        <v>0.5714285714285714</v>
      </c>
      <c r="O53" s="22">
        <v>20</v>
      </c>
      <c r="P53" s="104">
        <f t="shared" si="7"/>
        <v>316</v>
      </c>
      <c r="Q53" s="105">
        <f t="shared" si="4"/>
        <v>0.41743725231175693</v>
      </c>
    </row>
    <row r="54" spans="1:17" ht="15.6">
      <c r="A54" s="72">
        <v>43940</v>
      </c>
      <c r="B54" s="38">
        <f t="shared" si="0"/>
        <v>170</v>
      </c>
      <c r="C54" s="24">
        <v>5</v>
      </c>
      <c r="D54" s="38">
        <f t="shared" si="1"/>
        <v>126</v>
      </c>
      <c r="E54" s="24">
        <v>6</v>
      </c>
      <c r="F54" s="38">
        <f t="shared" si="2"/>
        <v>371.20000000000005</v>
      </c>
      <c r="G54" s="24">
        <v>32</v>
      </c>
      <c r="H54" s="103">
        <f t="shared" si="5"/>
        <v>667.2</v>
      </c>
      <c r="I54" s="72">
        <v>43940</v>
      </c>
      <c r="J54" s="73">
        <f t="shared" si="13"/>
        <v>63</v>
      </c>
      <c r="K54" s="27">
        <f t="shared" si="25"/>
        <v>0.5</v>
      </c>
      <c r="L54" s="22">
        <v>3</v>
      </c>
      <c r="M54" s="73">
        <f t="shared" si="6"/>
        <v>208.8</v>
      </c>
      <c r="N54" s="27">
        <f t="shared" si="3"/>
        <v>0.5625</v>
      </c>
      <c r="O54" s="22">
        <v>18</v>
      </c>
      <c r="P54" s="104">
        <f t="shared" si="7"/>
        <v>271.8</v>
      </c>
      <c r="Q54" s="105">
        <f t="shared" si="4"/>
        <v>0.40737410071942443</v>
      </c>
    </row>
    <row r="55" spans="1:17" ht="15.6">
      <c r="A55" s="72">
        <v>43941</v>
      </c>
      <c r="B55" s="38">
        <f t="shared" si="0"/>
        <v>136</v>
      </c>
      <c r="C55" s="24">
        <v>4</v>
      </c>
      <c r="D55" s="38">
        <f t="shared" si="1"/>
        <v>105</v>
      </c>
      <c r="E55" s="24">
        <v>5</v>
      </c>
      <c r="F55" s="38">
        <f t="shared" si="2"/>
        <v>324.79999999999995</v>
      </c>
      <c r="G55" s="24">
        <v>28</v>
      </c>
      <c r="H55" s="103">
        <f t="shared" si="5"/>
        <v>565.79999999999995</v>
      </c>
      <c r="I55" s="72">
        <v>43941</v>
      </c>
      <c r="J55" s="73">
        <f t="shared" si="13"/>
        <v>42</v>
      </c>
      <c r="K55" s="27">
        <f t="shared" si="25"/>
        <v>0.4</v>
      </c>
      <c r="L55" s="22">
        <v>2</v>
      </c>
      <c r="M55" s="73">
        <f t="shared" si="6"/>
        <v>232</v>
      </c>
      <c r="N55" s="27">
        <f t="shared" si="3"/>
        <v>0.71428571428571441</v>
      </c>
      <c r="O55" s="22">
        <v>20</v>
      </c>
      <c r="P55" s="104">
        <f t="shared" si="7"/>
        <v>274</v>
      </c>
      <c r="Q55" s="105">
        <f t="shared" si="4"/>
        <v>0.48427006009190532</v>
      </c>
    </row>
    <row r="56" spans="1:17" ht="15.6">
      <c r="A56" s="72">
        <v>43942</v>
      </c>
      <c r="B56" s="38">
        <f t="shared" si="0"/>
        <v>102</v>
      </c>
      <c r="C56" s="24">
        <v>3</v>
      </c>
      <c r="D56" s="38">
        <f t="shared" si="1"/>
        <v>105</v>
      </c>
      <c r="E56" s="24">
        <v>5</v>
      </c>
      <c r="F56" s="38">
        <f t="shared" si="2"/>
        <v>290</v>
      </c>
      <c r="G56" s="24">
        <v>25</v>
      </c>
      <c r="H56" s="103">
        <f t="shared" si="5"/>
        <v>497</v>
      </c>
      <c r="I56" s="72">
        <v>43942</v>
      </c>
      <c r="J56" s="73">
        <f t="shared" si="13"/>
        <v>42</v>
      </c>
      <c r="K56" s="27">
        <f t="shared" si="25"/>
        <v>0.4</v>
      </c>
      <c r="L56" s="22">
        <v>2</v>
      </c>
      <c r="M56" s="73">
        <f t="shared" si="6"/>
        <v>243.60000000000002</v>
      </c>
      <c r="N56" s="27">
        <f t="shared" si="3"/>
        <v>0.84000000000000008</v>
      </c>
      <c r="O56" s="22">
        <v>21</v>
      </c>
      <c r="P56" s="104">
        <f t="shared" si="7"/>
        <v>285.60000000000002</v>
      </c>
      <c r="Q56" s="105">
        <f t="shared" si="4"/>
        <v>0.57464788732394367</v>
      </c>
    </row>
    <row r="57" spans="1:17" ht="15.6">
      <c r="A57" s="72">
        <v>43943</v>
      </c>
      <c r="B57" s="38">
        <f t="shared" si="0"/>
        <v>102</v>
      </c>
      <c r="C57" s="24">
        <v>3</v>
      </c>
      <c r="D57" s="38">
        <f t="shared" si="1"/>
        <v>105</v>
      </c>
      <c r="E57" s="24">
        <v>5</v>
      </c>
      <c r="F57" s="38">
        <f t="shared" si="2"/>
        <v>255.20000000000002</v>
      </c>
      <c r="G57" s="24">
        <v>22</v>
      </c>
      <c r="H57" s="103">
        <f t="shared" si="5"/>
        <v>462.20000000000005</v>
      </c>
      <c r="I57" s="72">
        <v>43943</v>
      </c>
      <c r="J57" s="73">
        <f t="shared" si="13"/>
        <v>42</v>
      </c>
      <c r="K57" s="27">
        <f t="shared" si="25"/>
        <v>0.4</v>
      </c>
      <c r="L57" s="22">
        <v>2</v>
      </c>
      <c r="M57" s="73">
        <f t="shared" si="6"/>
        <v>208.8</v>
      </c>
      <c r="N57" s="27">
        <f t="shared" si="3"/>
        <v>0.81818181818181812</v>
      </c>
      <c r="O57" s="22">
        <v>18</v>
      </c>
      <c r="P57" s="104">
        <f t="shared" si="7"/>
        <v>250.8</v>
      </c>
      <c r="Q57" s="105">
        <f t="shared" si="4"/>
        <v>0.54262224145391602</v>
      </c>
    </row>
    <row r="58" spans="1:17" ht="15.6">
      <c r="A58" s="72">
        <v>43944</v>
      </c>
      <c r="B58" s="38">
        <f t="shared" si="0"/>
        <v>102</v>
      </c>
      <c r="C58" s="24">
        <v>3</v>
      </c>
      <c r="D58" s="38">
        <f t="shared" si="1"/>
        <v>84</v>
      </c>
      <c r="E58" s="24">
        <v>4</v>
      </c>
      <c r="F58" s="38">
        <f t="shared" si="2"/>
        <v>232</v>
      </c>
      <c r="G58" s="24">
        <v>20</v>
      </c>
      <c r="H58" s="103">
        <f t="shared" si="5"/>
        <v>418</v>
      </c>
      <c r="I58" s="72">
        <v>43944</v>
      </c>
      <c r="J58" s="73">
        <f t="shared" si="13"/>
        <v>21</v>
      </c>
      <c r="K58" s="27">
        <f t="shared" si="25"/>
        <v>0.25</v>
      </c>
      <c r="L58" s="22">
        <v>1</v>
      </c>
      <c r="M58" s="73">
        <f t="shared" si="6"/>
        <v>185.60000000000002</v>
      </c>
      <c r="N58" s="27">
        <f t="shared" si="3"/>
        <v>0.8</v>
      </c>
      <c r="O58" s="22">
        <v>16</v>
      </c>
      <c r="P58" s="104">
        <f t="shared" si="7"/>
        <v>206.60000000000002</v>
      </c>
      <c r="Q58" s="105">
        <f t="shared" si="4"/>
        <v>0.49425837320574167</v>
      </c>
    </row>
    <row r="59" spans="1:17" ht="15.6">
      <c r="A59" s="72">
        <v>43945</v>
      </c>
      <c r="B59" s="38">
        <f t="shared" si="0"/>
        <v>102</v>
      </c>
      <c r="C59" s="24">
        <v>3</v>
      </c>
      <c r="D59" s="38">
        <f t="shared" si="1"/>
        <v>84</v>
      </c>
      <c r="E59" s="24">
        <v>4</v>
      </c>
      <c r="F59" s="38">
        <f t="shared" si="2"/>
        <v>220.4</v>
      </c>
      <c r="G59" s="24">
        <v>19</v>
      </c>
      <c r="H59" s="103">
        <f t="shared" si="5"/>
        <v>406.4</v>
      </c>
      <c r="I59" s="72">
        <v>43945</v>
      </c>
      <c r="J59" s="73">
        <f t="shared" si="13"/>
        <v>42</v>
      </c>
      <c r="K59" s="27">
        <f t="shared" si="25"/>
        <v>0.5</v>
      </c>
      <c r="L59" s="22">
        <v>2</v>
      </c>
      <c r="M59" s="73">
        <f t="shared" si="6"/>
        <v>162.39999999999998</v>
      </c>
      <c r="N59" s="27">
        <f t="shared" si="3"/>
        <v>0.73684210526315774</v>
      </c>
      <c r="O59" s="22">
        <v>14</v>
      </c>
      <c r="P59" s="104">
        <f t="shared" si="7"/>
        <v>204.39999999999998</v>
      </c>
      <c r="Q59" s="105">
        <f t="shared" si="4"/>
        <v>0.50295275590551181</v>
      </c>
    </row>
    <row r="60" spans="1:17" ht="15.6">
      <c r="A60" s="72">
        <v>43946</v>
      </c>
      <c r="B60" s="38">
        <f t="shared" si="0"/>
        <v>102</v>
      </c>
      <c r="C60" s="24">
        <v>3</v>
      </c>
      <c r="D60" s="38">
        <f t="shared" si="1"/>
        <v>63</v>
      </c>
      <c r="E60" s="24">
        <v>3</v>
      </c>
      <c r="F60" s="38">
        <f t="shared" si="2"/>
        <v>208.8</v>
      </c>
      <c r="G60" s="24">
        <v>18</v>
      </c>
      <c r="H60" s="103">
        <f t="shared" si="5"/>
        <v>373.8</v>
      </c>
      <c r="I60" s="72">
        <v>43946</v>
      </c>
      <c r="J60" s="73">
        <f t="shared" si="13"/>
        <v>21</v>
      </c>
      <c r="K60" s="27">
        <f t="shared" si="25"/>
        <v>0.33333333333333331</v>
      </c>
      <c r="L60" s="22">
        <v>1</v>
      </c>
      <c r="M60" s="73">
        <f t="shared" si="6"/>
        <v>139.20000000000002</v>
      </c>
      <c r="N60" s="27">
        <f t="shared" si="3"/>
        <v>0.66666666666666674</v>
      </c>
      <c r="O60" s="22">
        <v>12</v>
      </c>
      <c r="P60" s="104">
        <f t="shared" si="7"/>
        <v>160.20000000000002</v>
      </c>
      <c r="Q60" s="105">
        <f t="shared" si="4"/>
        <v>0.4285714285714286</v>
      </c>
    </row>
    <row r="61" spans="1:17" ht="15.6">
      <c r="A61" s="72">
        <v>43947</v>
      </c>
      <c r="B61" s="38">
        <f t="shared" si="0"/>
        <v>102</v>
      </c>
      <c r="C61" s="24">
        <v>3</v>
      </c>
      <c r="D61" s="38">
        <f t="shared" si="1"/>
        <v>63</v>
      </c>
      <c r="E61" s="24">
        <v>3</v>
      </c>
      <c r="F61" s="38">
        <f t="shared" si="2"/>
        <v>197.20000000000002</v>
      </c>
      <c r="G61" s="24">
        <v>17</v>
      </c>
      <c r="H61" s="103">
        <f t="shared" si="5"/>
        <v>362.20000000000005</v>
      </c>
      <c r="I61" s="72">
        <v>43947</v>
      </c>
      <c r="J61" s="73">
        <f t="shared" si="13"/>
        <v>21</v>
      </c>
      <c r="K61" s="27">
        <f t="shared" si="25"/>
        <v>0.33333333333333331</v>
      </c>
      <c r="L61" s="22">
        <v>1</v>
      </c>
      <c r="M61" s="73">
        <f t="shared" si="6"/>
        <v>116</v>
      </c>
      <c r="N61" s="27">
        <f t="shared" si="3"/>
        <v>0.58823529411764697</v>
      </c>
      <c r="O61" s="22">
        <v>10</v>
      </c>
      <c r="P61" s="104">
        <f t="shared" si="7"/>
        <v>137</v>
      </c>
      <c r="Q61" s="105">
        <f t="shared" si="4"/>
        <v>0.37824406405300937</v>
      </c>
    </row>
    <row r="62" spans="1:17" ht="15.6">
      <c r="A62" s="72">
        <v>43948</v>
      </c>
      <c r="B62" s="38">
        <f t="shared" si="0"/>
        <v>102</v>
      </c>
      <c r="C62" s="24">
        <v>3</v>
      </c>
      <c r="D62" s="38">
        <f t="shared" si="1"/>
        <v>84</v>
      </c>
      <c r="E62" s="24">
        <v>4</v>
      </c>
      <c r="F62" s="38">
        <f t="shared" si="2"/>
        <v>208.8</v>
      </c>
      <c r="G62" s="24">
        <v>18</v>
      </c>
      <c r="H62" s="103">
        <f t="shared" si="5"/>
        <v>394.8</v>
      </c>
      <c r="I62" s="72">
        <v>43948</v>
      </c>
      <c r="J62" s="73">
        <f t="shared" si="13"/>
        <v>21</v>
      </c>
      <c r="K62" s="27">
        <f t="shared" si="25"/>
        <v>0.25</v>
      </c>
      <c r="L62" s="22">
        <v>1</v>
      </c>
      <c r="M62" s="73">
        <f t="shared" si="6"/>
        <v>139.20000000000002</v>
      </c>
      <c r="N62" s="27">
        <f t="shared" si="3"/>
        <v>0.66666666666666674</v>
      </c>
      <c r="O62" s="22">
        <v>12</v>
      </c>
      <c r="P62" s="104">
        <f t="shared" si="7"/>
        <v>160.20000000000002</v>
      </c>
      <c r="Q62" s="105">
        <f t="shared" si="4"/>
        <v>0.40577507598784196</v>
      </c>
    </row>
    <row r="63" spans="1:17" ht="15.6">
      <c r="A63" s="72">
        <v>43949</v>
      </c>
      <c r="B63" s="38">
        <f t="shared" si="0"/>
        <v>102</v>
      </c>
      <c r="C63" s="24">
        <v>3</v>
      </c>
      <c r="D63" s="38">
        <f t="shared" si="1"/>
        <v>84</v>
      </c>
      <c r="E63" s="24">
        <v>4</v>
      </c>
      <c r="F63" s="38">
        <f t="shared" si="2"/>
        <v>197.20000000000002</v>
      </c>
      <c r="G63" s="24">
        <v>17</v>
      </c>
      <c r="H63" s="103">
        <f t="shared" si="5"/>
        <v>383.20000000000005</v>
      </c>
      <c r="I63" s="72">
        <v>43949</v>
      </c>
      <c r="J63" s="73">
        <f t="shared" si="13"/>
        <v>21</v>
      </c>
      <c r="K63" s="27">
        <f t="shared" si="25"/>
        <v>0.25</v>
      </c>
      <c r="L63" s="22">
        <v>1</v>
      </c>
      <c r="M63" s="73">
        <f t="shared" si="6"/>
        <v>127.60000000000001</v>
      </c>
      <c r="N63" s="27">
        <f t="shared" si="3"/>
        <v>0.6470588235294118</v>
      </c>
      <c r="O63" s="22">
        <v>11</v>
      </c>
      <c r="P63" s="104">
        <f t="shared" si="7"/>
        <v>148.60000000000002</v>
      </c>
      <c r="Q63" s="105">
        <f t="shared" si="4"/>
        <v>0.38778705636743216</v>
      </c>
    </row>
    <row r="64" spans="1:17" ht="15.6">
      <c r="A64" s="72">
        <v>43950</v>
      </c>
      <c r="B64" s="38">
        <f t="shared" si="0"/>
        <v>102</v>
      </c>
      <c r="C64" s="24">
        <v>3</v>
      </c>
      <c r="D64" s="38">
        <f t="shared" si="1"/>
        <v>84</v>
      </c>
      <c r="E64" s="24">
        <v>4</v>
      </c>
      <c r="F64" s="38">
        <f t="shared" si="2"/>
        <v>185.60000000000002</v>
      </c>
      <c r="G64" s="24">
        <v>16</v>
      </c>
      <c r="H64" s="103">
        <f t="shared" si="5"/>
        <v>371.6</v>
      </c>
      <c r="I64" s="72">
        <v>43950</v>
      </c>
      <c r="J64" s="73">
        <f t="shared" si="13"/>
        <v>42</v>
      </c>
      <c r="K64" s="27">
        <f t="shared" si="25"/>
        <v>0.5</v>
      </c>
      <c r="L64" s="22">
        <v>2</v>
      </c>
      <c r="M64" s="73">
        <f t="shared" si="6"/>
        <v>116</v>
      </c>
      <c r="N64" s="27">
        <f t="shared" si="3"/>
        <v>0.62499999999999989</v>
      </c>
      <c r="O64" s="22">
        <v>10</v>
      </c>
      <c r="P64" s="104">
        <f t="shared" si="7"/>
        <v>158</v>
      </c>
      <c r="Q64" s="105">
        <f t="shared" si="4"/>
        <v>0.42518837459634012</v>
      </c>
    </row>
    <row r="65" spans="1:17" ht="15.6">
      <c r="A65" s="72">
        <v>43951</v>
      </c>
      <c r="B65" s="38">
        <f t="shared" si="0"/>
        <v>102</v>
      </c>
      <c r="C65" s="24">
        <v>3</v>
      </c>
      <c r="D65" s="38">
        <f t="shared" si="1"/>
        <v>84</v>
      </c>
      <c r="E65" s="24">
        <v>4</v>
      </c>
      <c r="F65" s="38">
        <f t="shared" si="2"/>
        <v>173.99999999999997</v>
      </c>
      <c r="G65" s="24">
        <v>15</v>
      </c>
      <c r="H65" s="103">
        <f t="shared" si="5"/>
        <v>360</v>
      </c>
      <c r="I65" s="72">
        <v>43951</v>
      </c>
      <c r="J65" s="73">
        <f t="shared" si="13"/>
        <v>21</v>
      </c>
      <c r="K65" s="27">
        <f t="shared" si="25"/>
        <v>0.25</v>
      </c>
      <c r="L65" s="22">
        <v>1</v>
      </c>
      <c r="M65" s="73">
        <f t="shared" si="6"/>
        <v>92.800000000000011</v>
      </c>
      <c r="N65" s="27">
        <f t="shared" si="3"/>
        <v>0.53333333333333344</v>
      </c>
      <c r="O65" s="22">
        <v>8</v>
      </c>
      <c r="P65" s="104">
        <f t="shared" si="7"/>
        <v>113.80000000000001</v>
      </c>
      <c r="Q65" s="105">
        <f t="shared" si="4"/>
        <v>0.31611111111111112</v>
      </c>
    </row>
    <row r="66" spans="1:17" ht="15.6">
      <c r="A66" s="72">
        <v>43952</v>
      </c>
      <c r="B66" s="38">
        <f t="shared" si="0"/>
        <v>102</v>
      </c>
      <c r="C66" s="24">
        <v>3</v>
      </c>
      <c r="D66" s="38">
        <f t="shared" si="1"/>
        <v>84</v>
      </c>
      <c r="E66" s="24">
        <v>4</v>
      </c>
      <c r="F66" s="38">
        <f t="shared" si="2"/>
        <v>173.99999999999997</v>
      </c>
      <c r="G66" s="24">
        <v>15</v>
      </c>
      <c r="H66" s="103">
        <f t="shared" si="5"/>
        <v>360</v>
      </c>
      <c r="I66" s="72">
        <v>43952</v>
      </c>
      <c r="J66" s="73">
        <f t="shared" si="13"/>
        <v>21</v>
      </c>
      <c r="K66" s="27">
        <f t="shared" si="25"/>
        <v>0.25</v>
      </c>
      <c r="L66" s="22">
        <v>1</v>
      </c>
      <c r="M66" s="73">
        <f t="shared" si="6"/>
        <v>81.199999999999989</v>
      </c>
      <c r="N66" s="27">
        <f t="shared" si="3"/>
        <v>0.46666666666666667</v>
      </c>
      <c r="O66" s="22">
        <v>7</v>
      </c>
      <c r="P66" s="104">
        <f t="shared" si="7"/>
        <v>102.19999999999999</v>
      </c>
      <c r="Q66" s="105">
        <f t="shared" si="4"/>
        <v>0.28388888888888886</v>
      </c>
    </row>
    <row r="67" spans="1:17" ht="15.6">
      <c r="A67" s="72">
        <v>43953</v>
      </c>
      <c r="B67" s="38">
        <f t="shared" si="0"/>
        <v>102</v>
      </c>
      <c r="C67" s="24">
        <v>3</v>
      </c>
      <c r="D67" s="38">
        <f t="shared" si="1"/>
        <v>84</v>
      </c>
      <c r="E67" s="24">
        <v>4</v>
      </c>
      <c r="F67" s="38">
        <f t="shared" si="2"/>
        <v>173.99999999999997</v>
      </c>
      <c r="G67" s="24">
        <v>15</v>
      </c>
      <c r="H67" s="103">
        <f t="shared" si="5"/>
        <v>360</v>
      </c>
      <c r="I67" s="72">
        <v>43953</v>
      </c>
      <c r="J67" s="73">
        <f t="shared" si="13"/>
        <v>21</v>
      </c>
      <c r="K67" s="27">
        <f t="shared" si="25"/>
        <v>0.25</v>
      </c>
      <c r="L67" s="22">
        <v>1</v>
      </c>
      <c r="M67" s="73">
        <f t="shared" si="6"/>
        <v>58</v>
      </c>
      <c r="N67" s="27">
        <f t="shared" si="3"/>
        <v>0.33333333333333337</v>
      </c>
      <c r="O67" s="22">
        <v>5</v>
      </c>
      <c r="P67" s="104">
        <f t="shared" si="7"/>
        <v>79</v>
      </c>
      <c r="Q67" s="105">
        <f t="shared" si="4"/>
        <v>0.21944444444444444</v>
      </c>
    </row>
    <row r="68" spans="1:17" ht="15.6">
      <c r="A68" s="72">
        <v>43954</v>
      </c>
      <c r="B68" s="38">
        <f t="shared" si="0"/>
        <v>102</v>
      </c>
      <c r="C68" s="24">
        <v>3</v>
      </c>
      <c r="D68" s="38">
        <f t="shared" si="1"/>
        <v>84</v>
      </c>
      <c r="E68" s="24">
        <v>4</v>
      </c>
      <c r="F68" s="38">
        <f t="shared" si="2"/>
        <v>173.99999999999997</v>
      </c>
      <c r="G68" s="24">
        <v>15</v>
      </c>
      <c r="H68" s="103">
        <f t="shared" si="5"/>
        <v>360</v>
      </c>
      <c r="I68" s="72">
        <v>43954</v>
      </c>
      <c r="J68" s="73">
        <f t="shared" si="13"/>
        <v>21</v>
      </c>
      <c r="K68" s="27">
        <f t="shared" si="25"/>
        <v>0.25</v>
      </c>
      <c r="L68" s="22">
        <v>1</v>
      </c>
      <c r="M68" s="73">
        <f t="shared" si="6"/>
        <v>46.400000000000006</v>
      </c>
      <c r="N68" s="27">
        <f t="shared" si="3"/>
        <v>0.26666666666666672</v>
      </c>
      <c r="O68" s="22">
        <v>4</v>
      </c>
      <c r="P68" s="104">
        <f t="shared" si="7"/>
        <v>67.400000000000006</v>
      </c>
      <c r="Q68" s="105">
        <f t="shared" si="4"/>
        <v>0.18722222222222223</v>
      </c>
    </row>
    <row r="69" spans="1:17" ht="15.6">
      <c r="A69" s="72">
        <v>43955</v>
      </c>
      <c r="B69" s="38">
        <f t="shared" ref="B69:B71" si="26">(C69/$S$4)*$T$5</f>
        <v>102</v>
      </c>
      <c r="C69" s="24">
        <v>3</v>
      </c>
      <c r="D69" s="38">
        <f t="shared" ref="D69:D71" si="27">(E69/$S$4)*$U$5</f>
        <v>84</v>
      </c>
      <c r="E69" s="24">
        <v>4</v>
      </c>
      <c r="F69" s="38">
        <f t="shared" ref="F69:F71" si="28">(G69/$S$4)*$V$5</f>
        <v>173.99999999999997</v>
      </c>
      <c r="G69" s="24">
        <v>15</v>
      </c>
      <c r="H69" s="103">
        <f t="shared" si="5"/>
        <v>360</v>
      </c>
      <c r="I69" s="72">
        <v>43955</v>
      </c>
      <c r="J69" s="73">
        <f t="shared" si="13"/>
        <v>21</v>
      </c>
      <c r="K69" s="27">
        <f t="shared" si="25"/>
        <v>0.25</v>
      </c>
      <c r="L69" s="22">
        <v>1</v>
      </c>
      <c r="M69" s="73">
        <f t="shared" si="6"/>
        <v>46.400000000000006</v>
      </c>
      <c r="N69" s="27">
        <f t="shared" si="3"/>
        <v>0.26666666666666672</v>
      </c>
      <c r="O69" s="22">
        <v>4</v>
      </c>
      <c r="P69" s="104">
        <f t="shared" si="7"/>
        <v>67.400000000000006</v>
      </c>
      <c r="Q69" s="105">
        <f t="shared" si="4"/>
        <v>0.18722222222222223</v>
      </c>
    </row>
    <row r="70" spans="1:17" ht="15.6">
      <c r="A70" s="72">
        <v>43956</v>
      </c>
      <c r="B70" s="38">
        <f t="shared" si="26"/>
        <v>102</v>
      </c>
      <c r="C70" s="24">
        <v>3</v>
      </c>
      <c r="D70" s="38">
        <f t="shared" si="27"/>
        <v>84</v>
      </c>
      <c r="E70" s="24">
        <v>4</v>
      </c>
      <c r="F70" s="38">
        <f t="shared" si="28"/>
        <v>173.99999999999997</v>
      </c>
      <c r="G70" s="24">
        <v>15</v>
      </c>
      <c r="H70" s="103">
        <f t="shared" ref="H70:H71" si="29">B70+D70+F70</f>
        <v>360</v>
      </c>
      <c r="I70" s="72">
        <v>43956</v>
      </c>
      <c r="J70" s="73">
        <f t="shared" si="13"/>
        <v>21</v>
      </c>
      <c r="K70" s="27">
        <f t="shared" si="25"/>
        <v>0.25</v>
      </c>
      <c r="L70" s="22">
        <v>1</v>
      </c>
      <c r="M70" s="73">
        <f t="shared" ref="M70" si="30">(O70/$S$4)*$V$5</f>
        <v>46.400000000000006</v>
      </c>
      <c r="N70" s="27">
        <f t="shared" ref="N70" si="31">M70/F70</f>
        <v>0.26666666666666672</v>
      </c>
      <c r="O70" s="22">
        <v>4</v>
      </c>
      <c r="P70" s="104">
        <f t="shared" ref="P70" si="32">J70+M70</f>
        <v>67.400000000000006</v>
      </c>
      <c r="Q70" s="105">
        <f t="shared" ref="Q70" si="33">P70/H70</f>
        <v>0.18722222222222223</v>
      </c>
    </row>
    <row r="71" spans="1:17" ht="15.6">
      <c r="A71" s="72">
        <v>43957</v>
      </c>
      <c r="B71" s="38">
        <f t="shared" si="26"/>
        <v>102</v>
      </c>
      <c r="C71" s="24">
        <v>3</v>
      </c>
      <c r="D71" s="38">
        <f t="shared" si="27"/>
        <v>84</v>
      </c>
      <c r="E71" s="24">
        <v>4</v>
      </c>
      <c r="F71" s="38">
        <f t="shared" si="28"/>
        <v>173.99999999999997</v>
      </c>
      <c r="G71" s="24">
        <v>15</v>
      </c>
      <c r="H71" s="103">
        <f t="shared" si="29"/>
        <v>360</v>
      </c>
    </row>
    <row r="72" spans="1:17" ht="15.6">
      <c r="A72" s="72"/>
    </row>
    <row r="73" spans="1:17" ht="15.6">
      <c r="A73" s="72"/>
    </row>
  </sheetData>
  <pageMargins left="0.7" right="0.7" top="0.75" bottom="0.75" header="0.3" footer="0.3"/>
  <pageSetup orientation="portrait" horizontalDpi="1200" verticalDpi="1200" r:id="rId1"/>
  <ignoredErrors>
    <ignoredError sqref="D21 D22:D35 F20:F35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5 2 d 4 6 4 - 2 0 e f - 4 8 b b - 9 0 b 5 - 6 3 1 5 1 3 4 2 5 f 0 2 "   x m l n s = " h t t p : / / s c h e m a s . m i c r o s o f t . c o m / D a t a M a s h u p " > A A A A A A 8 E A A B Q S w M E F A A C A A g A s X p 3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C x e n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X p 3 U B 5 4 L B A H A Q A A o A E A A B M A H A B G b 3 J t d W x h c y 9 T Z W N 0 a W 9 u M S 5 t I K I Y A C i g F A A A A A A A A A A A A A A A A A A A A A A A A A A A A G 2 O w W q E M B C G 7 4 L v E L I X B c 1 a K D 1 0 6 c m 9 9 N S l C j 2 U H r I 6 V a k 7 k W R 0 K + K 7 N 1 F p o W 0 u E / 5 h / u 8 z U F C j k G X r v D n 4 n u + Z W m o o 2 Y 7 n 8 t w C S z h 7 Y C 2 Q 7 z H 7 M t X r A m z y A m d x k h U E 7 p M q J E A y A a + J O n O / 3 x d K K 5 R D o 3 s j a p A t 1 Q J H U a n B b n q k M d 7 G W Y P 8 K N U V 4 0 6 Z h p o B 4 k I a M D w M o 5 V 4 l C Q T C 1 z J U z K / u u R t 2 + 5 4 W k u s r G 8 + d u B U F 2 u R a 4 n m X e l L q t r + g m 5 p g q U q m i a e L n A e M b I 5 I / i k O W I T P 2 0 K L F 0 U I v a I d H c r 3 P E 8 h 9 / E T G m y w G d 1 N T 9 A F w a / b B z q T + e T L k G L I 5 g C s G y w s s 2 + 1 + B / 5 Y c v U E s B A i 0 A F A A C A A g A s X p 3 U O n 8 W i q m A A A A + A A A A B I A A A A A A A A A A A A A A A A A A A A A A E N v b m Z p Z y 9 Q Y W N r Y W d l L n h t b F B L A Q I t A B Q A A g A I A L F 6 d 1 A P y u m r p A A A A O k A A A A T A A A A A A A A A A A A A A A A A P I A A A B b Q 2 9 u d G V u d F 9 U e X B l c 1 0 u e G 1 s U E s B A i 0 A F A A C A A g A s X p 3 U B 5 4 L B A H A Q A A o A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w k A A A A A A A D F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O V Q x O D o y N D o w M i 4 0 M T I x N j k w W i I g L z 4 8 R W 5 0 c n k g V H l w Z T 0 i R m l s b E N v b H V t b l R 5 c G V z I i B W Y W x 1 Z T 0 i c 0 J n T T 0 i I C 8 + P E V u d H J 5 I F R 5 c G U 9 I k Z p b G x D b 2 x 1 b W 5 O Y W 1 l c y I g V m F s d W U 9 I n N b J n F 1 b 3 Q 7 Q 2 9 1 b n R 5 J n F 1 b 3 Q 7 L C Z x d W 9 0 O 1 B v c 2 l 0 a X Z l I E N h c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0 N v d W 5 0 e S w w f S Z x d W 9 0 O y w m c X V v d D t T Z W N 0 a W 9 u M S 9 U Y W J s Z S A w L 0 N o Y W 5 n Z W Q g V H l w Z S 5 7 U G 9 z a X R p d m U g Q 2 F z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D a G F u Z 2 V k I F R 5 c G U u e 0 N v d W 5 0 e S w w f S Z x d W 9 0 O y w m c X V v d D t T Z W N 0 a W 9 u M S 9 U Y W J s Z S A w L 0 N o Y W 5 n Z W Q g V H l w Z S 5 7 U G 9 z a X R p d m U g Q 2 F z Z X M s M X 0 m c X V v d D t d L C Z x d W 9 0 O 1 J l b G F 0 a W 9 u c 2 h p c E l u Z m 8 m c X V v d D s 6 W 1 1 9 I i A v P j x F b n R y e S B U e X B l P S J R d W V y e U l E I i B W Y W x 1 Z T 0 i c 2 I 4 N z Q 5 M m Z m L T M w O W U t N D k x O C 0 5 N W E 3 L T M 5 Z j M 0 Z W V k N G E w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N P 8 K o + A D R 4 U J o D 6 S O o 4 i A A A A A A I A A A A A A B B m A A A A A Q A A I A A A A B 4 M N s 5 R J a e 5 j S + i L 2 v j e r / l a d + + 3 Z P m g a o j 4 0 I 7 M 2 + I A A A A A A 6 A A A A A A g A A I A A A A N E n T 8 P M A u O z F Q s 1 1 u p R r h 5 M U Y M i + f j 5 Q 3 0 6 R S y 9 s d u n U A A A A O r I h t U o B U p I / E F v K 6 J 6 6 T 8 a p k R f A m p e I s M 8 S I 1 y U d T w A + T E R 2 p s h a J 5 N a h F H x d 6 z r T 8 e 0 P K V 7 U S 6 f a z V 3 3 J W s L O D m 6 J X R / + C 8 g K A + A x a o K h Q A A A A C / C M h e R 5 o N 2 U 4 U 3 m R z s s U j 8 Y i g Y b m / i d v b F Z A Q h b C a H y A 0 t w G 0 r n n W 2 K r H X 9 A x y Z y m w E 9 o 8 U U Z T O Y a 2 m u J + 2 J o = < / D a t a M a s h u p > 
</file>

<file path=customXml/itemProps1.xml><?xml version="1.0" encoding="utf-8"?>
<ds:datastoreItem xmlns:ds="http://schemas.openxmlformats.org/officeDocument/2006/customXml" ds:itemID="{1ECC8713-AADA-46E7-920A-2EF2F212CA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Old Data (1)</vt:lpstr>
      <vt:lpstr>Old Data (2)</vt:lpstr>
      <vt:lpstr>Updated Daily Data</vt:lpstr>
      <vt:lpstr>Data Lag</vt:lpstr>
      <vt:lpstr>ER Visits and Admits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Koral</dc:creator>
  <cp:lastModifiedBy>Brian Koral</cp:lastModifiedBy>
  <dcterms:created xsi:type="dcterms:W3CDTF">2020-03-16T22:44:20Z</dcterms:created>
  <dcterms:modified xsi:type="dcterms:W3CDTF">2020-05-08T01:06:30Z</dcterms:modified>
</cp:coreProperties>
</file>