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1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7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8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9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684bb17cd76d54/Desktop/"/>
    </mc:Choice>
  </mc:AlternateContent>
  <xr:revisionPtr revIDLastSave="13" documentId="8_{191AA5D7-0641-4F86-A915-6F3631D0FD1D}" xr6:coauthVersionLast="45" xr6:coauthVersionMax="45" xr10:uidLastSave="{E699CAE0-7DF8-4E53-BA0F-809B08BC8EDE}"/>
  <bookViews>
    <workbookView xWindow="-108" yWindow="-108" windowWidth="23256" windowHeight="12576" activeTab="2" xr2:uid="{0579DE85-A108-4F6C-A612-66556211C6B1}"/>
  </bookViews>
  <sheets>
    <sheet name=" Old Data (1)" sheetId="1" r:id="rId1"/>
    <sheet name="Old Data (2)" sheetId="2" r:id="rId2"/>
    <sheet name="Updated Daily Data" sheetId="3" r:id="rId3"/>
    <sheet name="Data Lag" sheetId="4" r:id="rId4"/>
    <sheet name="ER Visits and Admits" sheetId="5" r:id="rId5"/>
  </sheets>
  <definedNames>
    <definedName name="_xlchart.v1.0" hidden="1">'Data Lag'!$AA$1</definedName>
    <definedName name="_xlchart.v1.1" hidden="1">'Data Lag'!$AA$2:$AA$38</definedName>
    <definedName name="_xlchart.v1.2" hidden="1">'Data Lag'!$AB$1</definedName>
    <definedName name="_xlchart.v1.3" hidden="1">'Data Lag'!$AB$2:$AB$38</definedName>
    <definedName name="_xlchart.v1.4" hidden="1">'Data Lag'!$AC$1</definedName>
    <definedName name="_xlchart.v1.5" hidden="1">'Data Lag'!$AC$2:$AC$38</definedName>
    <definedName name="_xlchart.v1.6" hidden="1">'Data Lag'!$Z$2:$Z$38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3" i="4" l="1"/>
  <c r="V38" i="4"/>
  <c r="V41" i="4"/>
  <c r="AA41" i="4"/>
  <c r="AC41" i="4"/>
  <c r="AB41" i="4"/>
  <c r="AC39" i="4"/>
  <c r="AB39" i="4"/>
  <c r="AA39" i="4"/>
  <c r="X41" i="4"/>
  <c r="W41" i="4"/>
  <c r="X39" i="4"/>
  <c r="W39" i="4"/>
  <c r="V39" i="4"/>
  <c r="N41" i="4"/>
  <c r="M41" i="4"/>
  <c r="L41" i="4"/>
  <c r="N39" i="4"/>
  <c r="M39" i="4"/>
  <c r="L39" i="4"/>
  <c r="N37" i="4" l="1"/>
  <c r="L37" i="4" l="1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2" i="4"/>
  <c r="AB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2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4" i="4"/>
  <c r="V35" i="4"/>
  <c r="V36" i="4"/>
  <c r="V37" i="4"/>
  <c r="V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2" i="4"/>
  <c r="M40" i="5"/>
  <c r="O2" i="5"/>
  <c r="O3" i="5" s="1"/>
  <c r="O4" i="5" s="1"/>
  <c r="O5" i="5" s="1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J40" i="5"/>
  <c r="K40" i="5" s="1"/>
  <c r="G2" i="5"/>
  <c r="F40" i="5"/>
  <c r="D40" i="5"/>
  <c r="B40" i="5"/>
  <c r="E39" i="3"/>
  <c r="K39" i="3"/>
  <c r="L39" i="3" s="1"/>
  <c r="J39" i="3"/>
  <c r="G39" i="3"/>
  <c r="F38" i="3"/>
  <c r="D39" i="3"/>
  <c r="C39" i="3"/>
  <c r="N40" i="5" l="1"/>
  <c r="P40" i="5"/>
  <c r="H40" i="5"/>
  <c r="Q40" i="5" s="1"/>
  <c r="M2" i="5"/>
  <c r="M39" i="5"/>
  <c r="J11" i="5"/>
  <c r="L12" i="5"/>
  <c r="L13" i="5" s="1"/>
  <c r="G3" i="5"/>
  <c r="F3" i="5" s="1"/>
  <c r="E3" i="5"/>
  <c r="D3" i="5" s="1"/>
  <c r="C3" i="5"/>
  <c r="C4" i="5" s="1"/>
  <c r="B2" i="5"/>
  <c r="D2" i="5"/>
  <c r="F2" i="5"/>
  <c r="P2" i="5" l="1"/>
  <c r="N2" i="5"/>
  <c r="B3" i="5"/>
  <c r="E4" i="5"/>
  <c r="E5" i="5" s="1"/>
  <c r="J12" i="5"/>
  <c r="H2" i="5"/>
  <c r="M4" i="5"/>
  <c r="L14" i="5"/>
  <c r="J13" i="5"/>
  <c r="C5" i="5"/>
  <c r="C6" i="5" s="1"/>
  <c r="B4" i="5"/>
  <c r="M36" i="5"/>
  <c r="M20" i="5"/>
  <c r="M12" i="5"/>
  <c r="M28" i="5"/>
  <c r="M35" i="5"/>
  <c r="M27" i="5"/>
  <c r="M19" i="5"/>
  <c r="M11" i="5"/>
  <c r="M3" i="5"/>
  <c r="M34" i="5"/>
  <c r="M26" i="5"/>
  <c r="M18" i="5"/>
  <c r="M10" i="5"/>
  <c r="M33" i="5"/>
  <c r="M25" i="5"/>
  <c r="M17" i="5"/>
  <c r="M9" i="5"/>
  <c r="G4" i="5"/>
  <c r="G5" i="5" s="1"/>
  <c r="G6" i="5" s="1"/>
  <c r="M32" i="5"/>
  <c r="M24" i="5"/>
  <c r="M16" i="5"/>
  <c r="M8" i="5"/>
  <c r="M31" i="5"/>
  <c r="M23" i="5"/>
  <c r="M15" i="5"/>
  <c r="M7" i="5"/>
  <c r="M38" i="5"/>
  <c r="M30" i="5"/>
  <c r="M22" i="5"/>
  <c r="M14" i="5"/>
  <c r="M6" i="5"/>
  <c r="M37" i="5"/>
  <c r="M29" i="5"/>
  <c r="M21" i="5"/>
  <c r="M13" i="5"/>
  <c r="M5" i="5"/>
  <c r="D4" i="5"/>
  <c r="E6" i="5"/>
  <c r="D5" i="5"/>
  <c r="H3" i="5"/>
  <c r="B5" i="5"/>
  <c r="P7" i="5" l="1"/>
  <c r="P13" i="5"/>
  <c r="P9" i="5"/>
  <c r="P3" i="5"/>
  <c r="N3" i="5"/>
  <c r="P12" i="5"/>
  <c r="P11" i="5"/>
  <c r="P6" i="5"/>
  <c r="N6" i="5"/>
  <c r="P8" i="5"/>
  <c r="Q2" i="5"/>
  <c r="Q3" i="5"/>
  <c r="P10" i="5"/>
  <c r="P5" i="5"/>
  <c r="P4" i="5"/>
  <c r="L15" i="5"/>
  <c r="J14" i="5"/>
  <c r="F5" i="5"/>
  <c r="H5" i="5" s="1"/>
  <c r="Q5" i="5" s="1"/>
  <c r="F4" i="5"/>
  <c r="H4" i="5" s="1"/>
  <c r="Q4" i="5" s="1"/>
  <c r="G7" i="5"/>
  <c r="F6" i="5"/>
  <c r="E7" i="5"/>
  <c r="D6" i="5"/>
  <c r="B6" i="5"/>
  <c r="C7" i="5"/>
  <c r="N5" i="5" l="1"/>
  <c r="P14" i="5"/>
  <c r="N4" i="5"/>
  <c r="L16" i="5"/>
  <c r="J15" i="5"/>
  <c r="H6" i="5"/>
  <c r="Q6" i="5" s="1"/>
  <c r="F7" i="5"/>
  <c r="N7" i="5" s="1"/>
  <c r="G8" i="5"/>
  <c r="E8" i="5"/>
  <c r="D7" i="5"/>
  <c r="B7" i="5"/>
  <c r="C8" i="5"/>
  <c r="AV19" i="1"/>
  <c r="AT19" i="1"/>
  <c r="AV18" i="1"/>
  <c r="P15" i="5" l="1"/>
  <c r="L17" i="5"/>
  <c r="J16" i="5"/>
  <c r="H7" i="5"/>
  <c r="Q7" i="5" s="1"/>
  <c r="F8" i="5"/>
  <c r="N8" i="5" s="1"/>
  <c r="G9" i="5"/>
  <c r="D8" i="5"/>
  <c r="E9" i="5"/>
  <c r="B8" i="5"/>
  <c r="C9" i="5"/>
  <c r="I11" i="3"/>
  <c r="I14" i="3" s="1"/>
  <c r="I15" i="3" s="1"/>
  <c r="I16" i="3" s="1"/>
  <c r="F2" i="3"/>
  <c r="F3" i="3" s="1"/>
  <c r="F4" i="3" s="1"/>
  <c r="C2" i="3"/>
  <c r="C3" i="3" s="1"/>
  <c r="C4" i="3" s="1"/>
  <c r="D25" i="2"/>
  <c r="L25" i="2"/>
  <c r="K25" i="2"/>
  <c r="J25" i="2"/>
  <c r="F25" i="2"/>
  <c r="P16" i="5" l="1"/>
  <c r="I17" i="3"/>
  <c r="J16" i="3"/>
  <c r="F5" i="3"/>
  <c r="G4" i="3"/>
  <c r="C5" i="3"/>
  <c r="D4" i="3"/>
  <c r="L18" i="5"/>
  <c r="J17" i="5"/>
  <c r="H8" i="5"/>
  <c r="Q8" i="5" s="1"/>
  <c r="F9" i="5"/>
  <c r="N9" i="5" s="1"/>
  <c r="G10" i="5"/>
  <c r="D9" i="5"/>
  <c r="E10" i="5"/>
  <c r="B9" i="5"/>
  <c r="C10" i="5"/>
  <c r="G3" i="3"/>
  <c r="D3" i="3"/>
  <c r="J15" i="3"/>
  <c r="K24" i="2"/>
  <c r="P17" i="5" l="1"/>
  <c r="I18" i="3"/>
  <c r="J17" i="3"/>
  <c r="G5" i="3"/>
  <c r="F6" i="3"/>
  <c r="C6" i="3"/>
  <c r="D5" i="3"/>
  <c r="L19" i="5"/>
  <c r="J18" i="5"/>
  <c r="H9" i="5"/>
  <c r="Q9" i="5" s="1"/>
  <c r="F10" i="5"/>
  <c r="N10" i="5" s="1"/>
  <c r="G11" i="5"/>
  <c r="D10" i="5"/>
  <c r="E11" i="5"/>
  <c r="B10" i="5"/>
  <c r="C11" i="5"/>
  <c r="J24" i="2"/>
  <c r="E23" i="2"/>
  <c r="L24" i="2"/>
  <c r="P18" i="5" l="1"/>
  <c r="I19" i="3"/>
  <c r="J18" i="3"/>
  <c r="G6" i="3"/>
  <c r="F7" i="3"/>
  <c r="C7" i="3"/>
  <c r="D6" i="3"/>
  <c r="L20" i="5"/>
  <c r="J19" i="5"/>
  <c r="H10" i="5"/>
  <c r="Q10" i="5" s="1"/>
  <c r="G12" i="5"/>
  <c r="F11" i="5"/>
  <c r="N11" i="5" s="1"/>
  <c r="E12" i="5"/>
  <c r="D11" i="5"/>
  <c r="K11" i="5" s="1"/>
  <c r="C12" i="5"/>
  <c r="B11" i="5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3" i="2"/>
  <c r="E3" i="2"/>
  <c r="F3" i="2" s="1"/>
  <c r="B3" i="2"/>
  <c r="B4" i="2" s="1"/>
  <c r="D4" i="2" s="1"/>
  <c r="D5" i="1"/>
  <c r="D4" i="1"/>
  <c r="S5" i="1"/>
  <c r="T5" i="1" s="1"/>
  <c r="AT5" i="1"/>
  <c r="AY5" i="1" s="1"/>
  <c r="B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D25" i="1" s="1"/>
  <c r="AT6" i="1"/>
  <c r="AT7" i="1" s="1"/>
  <c r="AT8" i="1" s="1"/>
  <c r="AT9" i="1" s="1"/>
  <c r="AT10" i="1" s="1"/>
  <c r="P19" i="5" l="1"/>
  <c r="I20" i="3"/>
  <c r="J19" i="3"/>
  <c r="G7" i="3"/>
  <c r="F8" i="3"/>
  <c r="C8" i="3"/>
  <c r="D7" i="3"/>
  <c r="L21" i="5"/>
  <c r="J20" i="5"/>
  <c r="H11" i="5"/>
  <c r="Q11" i="5" s="1"/>
  <c r="G13" i="5"/>
  <c r="F12" i="5"/>
  <c r="N12" i="5" s="1"/>
  <c r="E13" i="5"/>
  <c r="D12" i="5"/>
  <c r="K12" i="5" s="1"/>
  <c r="C13" i="5"/>
  <c r="B12" i="5"/>
  <c r="K3" i="2"/>
  <c r="L3" i="2" s="1"/>
  <c r="D3" i="2"/>
  <c r="E4" i="2"/>
  <c r="AY6" i="1"/>
  <c r="AT11" i="1"/>
  <c r="AY10" i="1"/>
  <c r="S6" i="1"/>
  <c r="S7" i="1" s="1"/>
  <c r="S8" i="1" s="1"/>
  <c r="S9" i="1" s="1"/>
  <c r="S10" i="1" s="1"/>
  <c r="T10" i="1" s="1"/>
  <c r="AY9" i="1"/>
  <c r="D18" i="1"/>
  <c r="AY8" i="1"/>
  <c r="D10" i="1"/>
  <c r="AY7" i="1"/>
  <c r="D9" i="1"/>
  <c r="E5" i="2"/>
  <c r="K5" i="2" s="1"/>
  <c r="L5" i="2" s="1"/>
  <c r="B5" i="2"/>
  <c r="D12" i="1"/>
  <c r="D20" i="1"/>
  <c r="D19" i="1"/>
  <c r="D11" i="1"/>
  <c r="D8" i="1"/>
  <c r="D17" i="1"/>
  <c r="D24" i="1"/>
  <c r="D16" i="1"/>
  <c r="D23" i="1"/>
  <c r="D15" i="1"/>
  <c r="D7" i="1"/>
  <c r="D22" i="1"/>
  <c r="D14" i="1"/>
  <c r="D6" i="1"/>
  <c r="D21" i="1"/>
  <c r="D13" i="1"/>
  <c r="C26" i="1"/>
  <c r="D26" i="1" s="1"/>
  <c r="AX25" i="1"/>
  <c r="T8" i="1"/>
  <c r="AM25" i="1"/>
  <c r="AQ25" i="1"/>
  <c r="AJ25" i="1"/>
  <c r="AE25" i="1"/>
  <c r="AA25" i="1"/>
  <c r="X25" i="1"/>
  <c r="I25" i="1"/>
  <c r="P25" i="1"/>
  <c r="L25" i="1"/>
  <c r="P20" i="5" l="1"/>
  <c r="I21" i="3"/>
  <c r="J20" i="3"/>
  <c r="G8" i="3"/>
  <c r="F9" i="3"/>
  <c r="C9" i="3"/>
  <c r="D8" i="3"/>
  <c r="J21" i="5"/>
  <c r="L22" i="5"/>
  <c r="H12" i="5"/>
  <c r="Q12" i="5" s="1"/>
  <c r="G14" i="5"/>
  <c r="F13" i="5"/>
  <c r="N13" i="5" s="1"/>
  <c r="E14" i="5"/>
  <c r="D13" i="5"/>
  <c r="K13" i="5" s="1"/>
  <c r="C14" i="5"/>
  <c r="B13" i="5"/>
  <c r="F4" i="2"/>
  <c r="K4" i="2"/>
  <c r="L4" i="2" s="1"/>
  <c r="T6" i="1"/>
  <c r="T7" i="1"/>
  <c r="T9" i="1"/>
  <c r="S11" i="1"/>
  <c r="V10" i="1"/>
  <c r="AT12" i="1"/>
  <c r="AY11" i="1"/>
  <c r="E6" i="2"/>
  <c r="K6" i="2" s="1"/>
  <c r="L6" i="2" s="1"/>
  <c r="F5" i="2"/>
  <c r="B6" i="2"/>
  <c r="D5" i="2"/>
  <c r="P21" i="5" l="1"/>
  <c r="I22" i="3"/>
  <c r="J21" i="3"/>
  <c r="G9" i="3"/>
  <c r="F10" i="3"/>
  <c r="C10" i="3"/>
  <c r="D9" i="3"/>
  <c r="L23" i="5"/>
  <c r="J22" i="5"/>
  <c r="H13" i="5"/>
  <c r="Q13" i="5" s="1"/>
  <c r="F14" i="5"/>
  <c r="N14" i="5" s="1"/>
  <c r="G15" i="5"/>
  <c r="D14" i="5"/>
  <c r="K14" i="5" s="1"/>
  <c r="E15" i="5"/>
  <c r="E16" i="5" s="1"/>
  <c r="E17" i="5" s="1"/>
  <c r="E18" i="5" s="1"/>
  <c r="B14" i="5"/>
  <c r="C15" i="5"/>
  <c r="S12" i="1"/>
  <c r="V11" i="1"/>
  <c r="T11" i="1"/>
  <c r="AT13" i="1"/>
  <c r="AY12" i="1"/>
  <c r="F6" i="2"/>
  <c r="E7" i="2"/>
  <c r="K7" i="2" s="1"/>
  <c r="L7" i="2" s="1"/>
  <c r="B7" i="2"/>
  <c r="D6" i="2"/>
  <c r="AH25" i="1"/>
  <c r="E25" i="1"/>
  <c r="P22" i="5" l="1"/>
  <c r="I23" i="3"/>
  <c r="J22" i="3"/>
  <c r="G10" i="3"/>
  <c r="F11" i="3"/>
  <c r="C11" i="3"/>
  <c r="D10" i="3"/>
  <c r="L24" i="5"/>
  <c r="J23" i="5"/>
  <c r="E19" i="5"/>
  <c r="D18" i="5"/>
  <c r="K18" i="5" s="1"/>
  <c r="H14" i="5"/>
  <c r="Q14" i="5" s="1"/>
  <c r="F15" i="5"/>
  <c r="N15" i="5" s="1"/>
  <c r="G16" i="5"/>
  <c r="G17" i="5" s="1"/>
  <c r="G18" i="5" s="1"/>
  <c r="G19" i="5" s="1"/>
  <c r="G20" i="5" s="1"/>
  <c r="G21" i="5" s="1"/>
  <c r="G22" i="5" s="1"/>
  <c r="G23" i="5" s="1"/>
  <c r="G24" i="5" s="1"/>
  <c r="D15" i="5"/>
  <c r="K15" i="5" s="1"/>
  <c r="B15" i="5"/>
  <c r="C16" i="5"/>
  <c r="AT14" i="1"/>
  <c r="AY13" i="1"/>
  <c r="S13" i="1"/>
  <c r="V12" i="1"/>
  <c r="T12" i="1"/>
  <c r="F7" i="2"/>
  <c r="E8" i="2"/>
  <c r="K8" i="2" s="1"/>
  <c r="L8" i="2" s="1"/>
  <c r="D7" i="2"/>
  <c r="B8" i="2"/>
  <c r="J25" i="1"/>
  <c r="M25" i="1"/>
  <c r="P23" i="5" l="1"/>
  <c r="I24" i="3"/>
  <c r="J23" i="3"/>
  <c r="F12" i="3"/>
  <c r="G11" i="3"/>
  <c r="C12" i="3"/>
  <c r="D11" i="3"/>
  <c r="L25" i="5"/>
  <c r="J24" i="5"/>
  <c r="G25" i="5"/>
  <c r="F24" i="5"/>
  <c r="N24" i="5" s="1"/>
  <c r="H15" i="5"/>
  <c r="Q15" i="5" s="1"/>
  <c r="D19" i="5"/>
  <c r="K19" i="5" s="1"/>
  <c r="E20" i="5"/>
  <c r="F16" i="5"/>
  <c r="N16" i="5" s="1"/>
  <c r="D16" i="5"/>
  <c r="K16" i="5" s="1"/>
  <c r="D17" i="5"/>
  <c r="K17" i="5" s="1"/>
  <c r="B16" i="5"/>
  <c r="C17" i="5"/>
  <c r="S14" i="1"/>
  <c r="V13" i="1"/>
  <c r="T13" i="1"/>
  <c r="AT15" i="1"/>
  <c r="AY14" i="1"/>
  <c r="E9" i="2"/>
  <c r="K9" i="2" s="1"/>
  <c r="L9" i="2" s="1"/>
  <c r="F8" i="2"/>
  <c r="D8" i="2"/>
  <c r="B9" i="2"/>
  <c r="P24" i="5" l="1"/>
  <c r="I25" i="3"/>
  <c r="J24" i="3"/>
  <c r="G12" i="3"/>
  <c r="F13" i="3"/>
  <c r="C13" i="3"/>
  <c r="D12" i="3"/>
  <c r="B17" i="5"/>
  <c r="C18" i="5"/>
  <c r="L26" i="5"/>
  <c r="J25" i="5"/>
  <c r="D20" i="5"/>
  <c r="K20" i="5" s="1"/>
  <c r="E21" i="5"/>
  <c r="H16" i="5"/>
  <c r="Q16" i="5" s="1"/>
  <c r="G26" i="5"/>
  <c r="F25" i="5"/>
  <c r="N25" i="5" s="1"/>
  <c r="F17" i="5"/>
  <c r="AT16" i="1"/>
  <c r="AY15" i="1"/>
  <c r="S15" i="1"/>
  <c r="V14" i="1"/>
  <c r="T14" i="1"/>
  <c r="E10" i="2"/>
  <c r="K10" i="2" s="1"/>
  <c r="L10" i="2" s="1"/>
  <c r="F9" i="2"/>
  <c r="B10" i="2"/>
  <c r="D9" i="2"/>
  <c r="AQ24" i="1"/>
  <c r="AM24" i="1"/>
  <c r="AJ24" i="1"/>
  <c r="AE24" i="1"/>
  <c r="AA24" i="1"/>
  <c r="X24" i="1"/>
  <c r="AB24" i="1"/>
  <c r="P24" i="1"/>
  <c r="L24" i="1"/>
  <c r="J24" i="1"/>
  <c r="I24" i="1"/>
  <c r="M24" i="1"/>
  <c r="P25" i="5" l="1"/>
  <c r="H17" i="5"/>
  <c r="Q17" i="5" s="1"/>
  <c r="N17" i="5"/>
  <c r="I26" i="3"/>
  <c r="J25" i="3"/>
  <c r="F14" i="3"/>
  <c r="G13" i="3"/>
  <c r="C14" i="3"/>
  <c r="D13" i="3"/>
  <c r="L27" i="5"/>
  <c r="J26" i="5"/>
  <c r="B18" i="5"/>
  <c r="C19" i="5"/>
  <c r="E22" i="5"/>
  <c r="D21" i="5"/>
  <c r="K21" i="5" s="1"/>
  <c r="G27" i="5"/>
  <c r="F26" i="5"/>
  <c r="N26" i="5" s="1"/>
  <c r="F18" i="5"/>
  <c r="AS25" i="1"/>
  <c r="Q25" i="1"/>
  <c r="R25" i="1"/>
  <c r="AF25" i="1"/>
  <c r="S16" i="1"/>
  <c r="V15" i="1"/>
  <c r="T15" i="1"/>
  <c r="AT17" i="1"/>
  <c r="AY16" i="1"/>
  <c r="F10" i="2"/>
  <c r="E11" i="2"/>
  <c r="K11" i="2" s="1"/>
  <c r="L11" i="2" s="1"/>
  <c r="B11" i="2"/>
  <c r="D10" i="2"/>
  <c r="Y24" i="1"/>
  <c r="P26" i="5" l="1"/>
  <c r="H18" i="5"/>
  <c r="Q18" i="5" s="1"/>
  <c r="N18" i="5"/>
  <c r="I27" i="3"/>
  <c r="J26" i="3"/>
  <c r="G14" i="3"/>
  <c r="F15" i="3"/>
  <c r="K14" i="3"/>
  <c r="L14" i="3" s="1"/>
  <c r="C15" i="3"/>
  <c r="D14" i="3"/>
  <c r="C20" i="5"/>
  <c r="B19" i="5"/>
  <c r="L28" i="5"/>
  <c r="J27" i="5"/>
  <c r="G28" i="5"/>
  <c r="F27" i="5"/>
  <c r="N27" i="5" s="1"/>
  <c r="E23" i="5"/>
  <c r="D22" i="5"/>
  <c r="K22" i="5" s="1"/>
  <c r="F19" i="5"/>
  <c r="AT18" i="1"/>
  <c r="AY17" i="1"/>
  <c r="S17" i="1"/>
  <c r="V16" i="1"/>
  <c r="T16" i="1"/>
  <c r="F11" i="2"/>
  <c r="E12" i="2"/>
  <c r="K12" i="2" s="1"/>
  <c r="L12" i="2" s="1"/>
  <c r="B12" i="2"/>
  <c r="D11" i="2"/>
  <c r="AQ23" i="1"/>
  <c r="AM23" i="1"/>
  <c r="AJ23" i="1"/>
  <c r="AE23" i="1"/>
  <c r="AB23" i="1"/>
  <c r="AA23" i="1"/>
  <c r="X23" i="1"/>
  <c r="Y23" i="1"/>
  <c r="P23" i="1"/>
  <c r="L23" i="1"/>
  <c r="I23" i="1"/>
  <c r="E23" i="1"/>
  <c r="M23" i="1"/>
  <c r="H19" i="5" l="1"/>
  <c r="Q19" i="5" s="1"/>
  <c r="N19" i="5"/>
  <c r="P27" i="5"/>
  <c r="I28" i="3"/>
  <c r="J27" i="3"/>
  <c r="K15" i="3"/>
  <c r="L15" i="3" s="1"/>
  <c r="F16" i="3"/>
  <c r="G15" i="3"/>
  <c r="C16" i="3"/>
  <c r="D15" i="3"/>
  <c r="L29" i="5"/>
  <c r="J28" i="5"/>
  <c r="C21" i="5"/>
  <c r="B20" i="5"/>
  <c r="G29" i="5"/>
  <c r="F28" i="5"/>
  <c r="N28" i="5" s="1"/>
  <c r="E24" i="5"/>
  <c r="D23" i="5"/>
  <c r="K23" i="5" s="1"/>
  <c r="F20" i="5"/>
  <c r="N20" i="5" s="1"/>
  <c r="AS24" i="1"/>
  <c r="S18" i="1"/>
  <c r="V17" i="1"/>
  <c r="T17" i="1"/>
  <c r="AY18" i="1"/>
  <c r="F12" i="2"/>
  <c r="E13" i="2"/>
  <c r="K13" i="2" s="1"/>
  <c r="L13" i="2" s="1"/>
  <c r="B13" i="2"/>
  <c r="D12" i="2"/>
  <c r="AG24" i="1"/>
  <c r="AF24" i="1"/>
  <c r="Q24" i="1"/>
  <c r="R24" i="1"/>
  <c r="J23" i="1"/>
  <c r="P28" i="5" l="1"/>
  <c r="I29" i="3"/>
  <c r="J28" i="3"/>
  <c r="K16" i="3"/>
  <c r="L16" i="3" s="1"/>
  <c r="G16" i="3"/>
  <c r="F17" i="3"/>
  <c r="C17" i="3"/>
  <c r="D16" i="3"/>
  <c r="H20" i="5"/>
  <c r="Q20" i="5" s="1"/>
  <c r="B21" i="5"/>
  <c r="C22" i="5"/>
  <c r="L30" i="5"/>
  <c r="J29" i="5"/>
  <c r="E25" i="5"/>
  <c r="D24" i="5"/>
  <c r="K24" i="5" s="1"/>
  <c r="F29" i="5"/>
  <c r="N29" i="5" s="1"/>
  <c r="G30" i="5"/>
  <c r="F21" i="5"/>
  <c r="AT20" i="1"/>
  <c r="AT21" i="1" s="1"/>
  <c r="AT22" i="1" s="1"/>
  <c r="AT23" i="1" s="1"/>
  <c r="AK19" i="1"/>
  <c r="S19" i="1"/>
  <c r="V18" i="1"/>
  <c r="AW18" i="1"/>
  <c r="E14" i="2"/>
  <c r="K14" i="2" s="1"/>
  <c r="L14" i="2" s="1"/>
  <c r="F13" i="2"/>
  <c r="B14" i="2"/>
  <c r="D13" i="2"/>
  <c r="AY19" i="1"/>
  <c r="AX22" i="1"/>
  <c r="AQ22" i="1"/>
  <c r="AN20" i="1"/>
  <c r="AN21" i="1"/>
  <c r="AN22" i="1"/>
  <c r="AN19" i="1"/>
  <c r="AM22" i="1"/>
  <c r="AK22" i="1"/>
  <c r="AK21" i="1"/>
  <c r="AK20" i="1"/>
  <c r="AJ22" i="1"/>
  <c r="AE22" i="1"/>
  <c r="AA22" i="1"/>
  <c r="X22" i="1"/>
  <c r="AB22" i="1"/>
  <c r="I22" i="1"/>
  <c r="I21" i="1"/>
  <c r="I20" i="1"/>
  <c r="P22" i="1"/>
  <c r="L22" i="1"/>
  <c r="E22" i="1"/>
  <c r="M21" i="1"/>
  <c r="P29" i="5" l="1"/>
  <c r="H21" i="5"/>
  <c r="Q21" i="5" s="1"/>
  <c r="N21" i="5"/>
  <c r="I30" i="3"/>
  <c r="J29" i="3"/>
  <c r="K17" i="3"/>
  <c r="L17" i="3" s="1"/>
  <c r="G17" i="3"/>
  <c r="F18" i="3"/>
  <c r="C18" i="3"/>
  <c r="D17" i="3"/>
  <c r="C23" i="5"/>
  <c r="B22" i="5"/>
  <c r="L31" i="5"/>
  <c r="J30" i="5"/>
  <c r="G31" i="5"/>
  <c r="F30" i="5"/>
  <c r="N30" i="5" s="1"/>
  <c r="E26" i="5"/>
  <c r="D25" i="5"/>
  <c r="K25" i="5" s="1"/>
  <c r="F22" i="5"/>
  <c r="N22" i="5" s="1"/>
  <c r="F23" i="5"/>
  <c r="N23" i="5" s="1"/>
  <c r="S20" i="1"/>
  <c r="V19" i="1"/>
  <c r="AW19" i="1"/>
  <c r="AS23" i="1"/>
  <c r="AR23" i="1"/>
  <c r="AY22" i="1"/>
  <c r="AT24" i="1"/>
  <c r="AX23" i="1"/>
  <c r="AN23" i="1"/>
  <c r="AY23" i="1"/>
  <c r="AK23" i="1"/>
  <c r="AZ23" i="1"/>
  <c r="F14" i="2"/>
  <c r="E15" i="2"/>
  <c r="K15" i="2" s="1"/>
  <c r="L15" i="2" s="1"/>
  <c r="B15" i="2"/>
  <c r="D14" i="2"/>
  <c r="AF23" i="1"/>
  <c r="AG23" i="1"/>
  <c r="Y22" i="1"/>
  <c r="J21" i="1"/>
  <c r="R23" i="1"/>
  <c r="Q23" i="1"/>
  <c r="AJ21" i="1"/>
  <c r="AY21" i="1"/>
  <c r="AM21" i="1"/>
  <c r="AQ21" i="1"/>
  <c r="P21" i="1"/>
  <c r="L21" i="1"/>
  <c r="P30" i="5" l="1"/>
  <c r="H22" i="5"/>
  <c r="Q22" i="5" s="1"/>
  <c r="I31" i="3"/>
  <c r="J30" i="3"/>
  <c r="K18" i="3"/>
  <c r="L18" i="3" s="1"/>
  <c r="F19" i="3"/>
  <c r="G18" i="3"/>
  <c r="C19" i="3"/>
  <c r="D18" i="3"/>
  <c r="J31" i="5"/>
  <c r="L32" i="5"/>
  <c r="C24" i="5"/>
  <c r="B23" i="5"/>
  <c r="H23" i="5" s="1"/>
  <c r="Q23" i="5" s="1"/>
  <c r="E27" i="5"/>
  <c r="D26" i="5"/>
  <c r="K26" i="5" s="1"/>
  <c r="G32" i="5"/>
  <c r="F31" i="5"/>
  <c r="N31" i="5" s="1"/>
  <c r="AU25" i="1"/>
  <c r="AY25" i="1"/>
  <c r="AN25" i="1"/>
  <c r="AX24" i="1"/>
  <c r="AK25" i="1"/>
  <c r="AZ25" i="1"/>
  <c r="AK24" i="1"/>
  <c r="AH24" i="1"/>
  <c r="AY24" i="1"/>
  <c r="AN24" i="1"/>
  <c r="AR25" i="1"/>
  <c r="AZ24" i="1"/>
  <c r="AR24" i="1"/>
  <c r="AS22" i="1"/>
  <c r="AR22" i="1"/>
  <c r="S21" i="1"/>
  <c r="V20" i="1"/>
  <c r="AV20" i="1"/>
  <c r="AW20" i="1" s="1"/>
  <c r="F15" i="2"/>
  <c r="E16" i="2"/>
  <c r="K16" i="2" s="1"/>
  <c r="L16" i="2" s="1"/>
  <c r="D15" i="2"/>
  <c r="B16" i="2"/>
  <c r="Q22" i="1"/>
  <c r="AA21" i="1"/>
  <c r="X21" i="1"/>
  <c r="AE21" i="1"/>
  <c r="P31" i="5" l="1"/>
  <c r="I32" i="3"/>
  <c r="J31" i="3"/>
  <c r="K19" i="3"/>
  <c r="L19" i="3" s="1"/>
  <c r="G19" i="3"/>
  <c r="F20" i="3"/>
  <c r="C20" i="3"/>
  <c r="D19" i="3"/>
  <c r="C25" i="5"/>
  <c r="B24" i="5"/>
  <c r="H24" i="5" s="1"/>
  <c r="Q24" i="5" s="1"/>
  <c r="L33" i="5"/>
  <c r="J32" i="5"/>
  <c r="F32" i="5"/>
  <c r="N32" i="5" s="1"/>
  <c r="G33" i="5"/>
  <c r="E28" i="5"/>
  <c r="D27" i="5"/>
  <c r="K27" i="5" s="1"/>
  <c r="S22" i="1"/>
  <c r="V21" i="1"/>
  <c r="AV21" i="1"/>
  <c r="AW21" i="1" s="1"/>
  <c r="E17" i="2"/>
  <c r="K17" i="2" s="1"/>
  <c r="L17" i="2" s="1"/>
  <c r="F16" i="2"/>
  <c r="D16" i="2"/>
  <c r="B17" i="2"/>
  <c r="AF22" i="1"/>
  <c r="AG22" i="1"/>
  <c r="Y21" i="1"/>
  <c r="AB21" i="1"/>
  <c r="T21" i="1"/>
  <c r="AX20" i="1"/>
  <c r="AX17" i="1"/>
  <c r="AQ20" i="1"/>
  <c r="AM20" i="1"/>
  <c r="AJ20" i="1"/>
  <c r="AY20" i="1"/>
  <c r="AA20" i="1"/>
  <c r="X20" i="1"/>
  <c r="AE20" i="1"/>
  <c r="Y20" i="1"/>
  <c r="T20" i="1"/>
  <c r="L20" i="1"/>
  <c r="P20" i="1"/>
  <c r="R21" i="1" s="1"/>
  <c r="P32" i="5" l="1"/>
  <c r="I33" i="3"/>
  <c r="J32" i="3"/>
  <c r="K20" i="3"/>
  <c r="L20" i="3" s="1"/>
  <c r="F21" i="3"/>
  <c r="G20" i="3"/>
  <c r="C21" i="3"/>
  <c r="D20" i="3"/>
  <c r="L34" i="5"/>
  <c r="J33" i="5"/>
  <c r="C26" i="5"/>
  <c r="B25" i="5"/>
  <c r="H25" i="5" s="1"/>
  <c r="Q25" i="5" s="1"/>
  <c r="E29" i="5"/>
  <c r="D28" i="5"/>
  <c r="K28" i="5" s="1"/>
  <c r="F33" i="5"/>
  <c r="N33" i="5" s="1"/>
  <c r="G34" i="5"/>
  <c r="AS21" i="1"/>
  <c r="AR21" i="1"/>
  <c r="S23" i="1"/>
  <c r="V22" i="1"/>
  <c r="AV22" i="1"/>
  <c r="AW22" i="1" s="1"/>
  <c r="T22" i="1"/>
  <c r="E18" i="2"/>
  <c r="K18" i="2" s="1"/>
  <c r="L18" i="2" s="1"/>
  <c r="F17" i="2"/>
  <c r="B18" i="2"/>
  <c r="D17" i="2"/>
  <c r="AG21" i="1"/>
  <c r="AB20" i="1"/>
  <c r="AF21" i="1"/>
  <c r="Q21" i="1"/>
  <c r="AB19" i="1"/>
  <c r="X19" i="1"/>
  <c r="AA19" i="1"/>
  <c r="AA18" i="1"/>
  <c r="P33" i="5" l="1"/>
  <c r="I34" i="3"/>
  <c r="J33" i="3"/>
  <c r="K21" i="3"/>
  <c r="L21" i="3" s="1"/>
  <c r="G21" i="3"/>
  <c r="F22" i="3"/>
  <c r="C22" i="3"/>
  <c r="D21" i="3"/>
  <c r="B26" i="5"/>
  <c r="H26" i="5" s="1"/>
  <c r="Q26" i="5" s="1"/>
  <c r="C27" i="5"/>
  <c r="L35" i="5"/>
  <c r="J34" i="5"/>
  <c r="G35" i="5"/>
  <c r="F34" i="5"/>
  <c r="N34" i="5" s="1"/>
  <c r="E30" i="5"/>
  <c r="D29" i="5"/>
  <c r="K29" i="5" s="1"/>
  <c r="S24" i="1"/>
  <c r="V23" i="1"/>
  <c r="AV23" i="1"/>
  <c r="AW23" i="1" s="1"/>
  <c r="T23" i="1"/>
  <c r="F18" i="2"/>
  <c r="E19" i="2"/>
  <c r="K19" i="2" s="1"/>
  <c r="L19" i="2" s="1"/>
  <c r="B19" i="2"/>
  <c r="D18" i="2"/>
  <c r="AX19" i="1"/>
  <c r="AQ19" i="1"/>
  <c r="AQ18" i="1"/>
  <c r="AM19" i="1"/>
  <c r="AJ19" i="1"/>
  <c r="AE19" i="1"/>
  <c r="L19" i="1"/>
  <c r="I19" i="1"/>
  <c r="P19" i="1"/>
  <c r="P34" i="5" l="1"/>
  <c r="I35" i="3"/>
  <c r="J34" i="3"/>
  <c r="K22" i="3"/>
  <c r="L22" i="3" s="1"/>
  <c r="F23" i="3"/>
  <c r="G22" i="3"/>
  <c r="C23" i="3"/>
  <c r="D22" i="3"/>
  <c r="J35" i="5"/>
  <c r="L36" i="5"/>
  <c r="C28" i="5"/>
  <c r="B27" i="5"/>
  <c r="H27" i="5" s="1"/>
  <c r="Q27" i="5" s="1"/>
  <c r="G36" i="5"/>
  <c r="F35" i="5"/>
  <c r="N35" i="5" s="1"/>
  <c r="E31" i="5"/>
  <c r="D30" i="5"/>
  <c r="K30" i="5" s="1"/>
  <c r="AR19" i="1"/>
  <c r="AR20" i="1"/>
  <c r="S25" i="1"/>
  <c r="V24" i="1"/>
  <c r="AV24" i="1"/>
  <c r="AW24" i="1" s="1"/>
  <c r="T24" i="1"/>
  <c r="F19" i="2"/>
  <c r="E20" i="2"/>
  <c r="K20" i="2" s="1"/>
  <c r="L20" i="2" s="1"/>
  <c r="B20" i="2"/>
  <c r="D19" i="2"/>
  <c r="AF20" i="1"/>
  <c r="AG20" i="1"/>
  <c r="AS19" i="1"/>
  <c r="AS20" i="1"/>
  <c r="Q20" i="1"/>
  <c r="AX18" i="1"/>
  <c r="AE18" i="1"/>
  <c r="AE17" i="1"/>
  <c r="P18" i="1"/>
  <c r="P17" i="1"/>
  <c r="L18" i="1"/>
  <c r="I18" i="1"/>
  <c r="P35" i="5" l="1"/>
  <c r="I36" i="3"/>
  <c r="J35" i="3"/>
  <c r="K23" i="3"/>
  <c r="L23" i="3" s="1"/>
  <c r="G23" i="3"/>
  <c r="F24" i="3"/>
  <c r="C24" i="3"/>
  <c r="D23" i="3"/>
  <c r="B28" i="5"/>
  <c r="H28" i="5" s="1"/>
  <c r="Q28" i="5" s="1"/>
  <c r="C29" i="5"/>
  <c r="L37" i="5"/>
  <c r="J36" i="5"/>
  <c r="E32" i="5"/>
  <c r="D31" i="5"/>
  <c r="K31" i="5" s="1"/>
  <c r="F36" i="5"/>
  <c r="N36" i="5" s="1"/>
  <c r="G37" i="5"/>
  <c r="T26" i="1"/>
  <c r="AV25" i="1"/>
  <c r="AW25" i="1" s="1"/>
  <c r="U25" i="1"/>
  <c r="T25" i="1"/>
  <c r="F20" i="2"/>
  <c r="E21" i="2"/>
  <c r="K21" i="2" s="1"/>
  <c r="L21" i="2" s="1"/>
  <c r="B21" i="2"/>
  <c r="D20" i="2"/>
  <c r="AF19" i="1"/>
  <c r="AG19" i="1"/>
  <c r="Q18" i="1"/>
  <c r="AF18" i="1"/>
  <c r="Q19" i="1"/>
  <c r="Y19" i="1"/>
  <c r="T19" i="1"/>
  <c r="T18" i="1"/>
  <c r="R18" i="1"/>
  <c r="P36" i="5" l="1"/>
  <c r="I37" i="3"/>
  <c r="J36" i="3"/>
  <c r="K24" i="3"/>
  <c r="L24" i="3" s="1"/>
  <c r="G24" i="3"/>
  <c r="F25" i="3"/>
  <c r="C25" i="3"/>
  <c r="D24" i="3"/>
  <c r="L38" i="5"/>
  <c r="J37" i="5"/>
  <c r="C30" i="5"/>
  <c r="B29" i="5"/>
  <c r="H29" i="5" s="1"/>
  <c r="Q29" i="5" s="1"/>
  <c r="F37" i="5"/>
  <c r="N37" i="5" s="1"/>
  <c r="G38" i="5"/>
  <c r="E33" i="5"/>
  <c r="D32" i="5"/>
  <c r="K32" i="5" s="1"/>
  <c r="V25" i="1"/>
  <c r="Y25" i="1"/>
  <c r="AB25" i="1"/>
  <c r="AG25" i="1"/>
  <c r="E22" i="2"/>
  <c r="K22" i="2" s="1"/>
  <c r="L22" i="2" s="1"/>
  <c r="F21" i="2"/>
  <c r="B22" i="2"/>
  <c r="D21" i="2"/>
  <c r="J18" i="1"/>
  <c r="M18" i="1"/>
  <c r="AZ18" i="1"/>
  <c r="P37" i="5" l="1"/>
  <c r="I38" i="3"/>
  <c r="J37" i="3"/>
  <c r="K25" i="3"/>
  <c r="L25" i="3" s="1"/>
  <c r="F26" i="3"/>
  <c r="G25" i="3"/>
  <c r="C26" i="3"/>
  <c r="D25" i="3"/>
  <c r="B30" i="5"/>
  <c r="H30" i="5" s="1"/>
  <c r="Q30" i="5" s="1"/>
  <c r="C31" i="5"/>
  <c r="L39" i="5"/>
  <c r="J39" i="5" s="1"/>
  <c r="J38" i="5"/>
  <c r="E34" i="5"/>
  <c r="D33" i="5"/>
  <c r="K33" i="5" s="1"/>
  <c r="G39" i="5"/>
  <c r="F39" i="5" s="1"/>
  <c r="N39" i="5" s="1"/>
  <c r="F38" i="5"/>
  <c r="N38" i="5" s="1"/>
  <c r="F22" i="2"/>
  <c r="K23" i="2"/>
  <c r="L23" i="2" s="1"/>
  <c r="B23" i="2"/>
  <c r="D22" i="2"/>
  <c r="E14" i="1"/>
  <c r="E15" i="1"/>
  <c r="E16" i="1"/>
  <c r="E13" i="1"/>
  <c r="P39" i="5" l="1"/>
  <c r="P38" i="5"/>
  <c r="J38" i="3"/>
  <c r="K38" i="3"/>
  <c r="L38" i="3" s="1"/>
  <c r="K26" i="3"/>
  <c r="L26" i="3" s="1"/>
  <c r="G26" i="3"/>
  <c r="F27" i="3"/>
  <c r="C27" i="3"/>
  <c r="D26" i="3"/>
  <c r="C32" i="5"/>
  <c r="B31" i="5"/>
  <c r="H31" i="5" s="1"/>
  <c r="Q31" i="5" s="1"/>
  <c r="E35" i="5"/>
  <c r="D34" i="5"/>
  <c r="K34" i="5" s="1"/>
  <c r="F23" i="2"/>
  <c r="F24" i="2"/>
  <c r="D24" i="2"/>
  <c r="D23" i="2"/>
  <c r="E17" i="1"/>
  <c r="E12" i="1"/>
  <c r="K27" i="3" l="1"/>
  <c r="L27" i="3" s="1"/>
  <c r="G27" i="3"/>
  <c r="F28" i="3"/>
  <c r="C28" i="3"/>
  <c r="D27" i="3"/>
  <c r="B32" i="5"/>
  <c r="H32" i="5" s="1"/>
  <c r="Q32" i="5" s="1"/>
  <c r="C33" i="5"/>
  <c r="E36" i="5"/>
  <c r="D35" i="5"/>
  <c r="K35" i="5" s="1"/>
  <c r="E18" i="1"/>
  <c r="K28" i="3" l="1"/>
  <c r="L28" i="3" s="1"/>
  <c r="G28" i="3"/>
  <c r="F29" i="3"/>
  <c r="C29" i="3"/>
  <c r="D28" i="3"/>
  <c r="C34" i="5"/>
  <c r="B33" i="5"/>
  <c r="H33" i="5" s="1"/>
  <c r="Q33" i="5" s="1"/>
  <c r="E37" i="5"/>
  <c r="D36" i="5"/>
  <c r="K36" i="5" s="1"/>
  <c r="E19" i="1"/>
  <c r="E11" i="1"/>
  <c r="E5" i="1"/>
  <c r="E6" i="1"/>
  <c r="E7" i="1"/>
  <c r="E8" i="1"/>
  <c r="E9" i="1"/>
  <c r="E10" i="1"/>
  <c r="K29" i="3" l="1"/>
  <c r="L29" i="3" s="1"/>
  <c r="G29" i="3"/>
  <c r="F30" i="3"/>
  <c r="C30" i="3"/>
  <c r="D29" i="3"/>
  <c r="C35" i="5"/>
  <c r="B34" i="5"/>
  <c r="H34" i="5" s="1"/>
  <c r="Q34" i="5" s="1"/>
  <c r="E38" i="5"/>
  <c r="D37" i="5"/>
  <c r="K37" i="5" s="1"/>
  <c r="E20" i="1"/>
  <c r="K30" i="3" l="1"/>
  <c r="L30" i="3" s="1"/>
  <c r="G30" i="3"/>
  <c r="F31" i="3"/>
  <c r="C31" i="3"/>
  <c r="D30" i="3"/>
  <c r="C36" i="5"/>
  <c r="B35" i="5"/>
  <c r="H35" i="5" s="1"/>
  <c r="Q35" i="5" s="1"/>
  <c r="D38" i="5"/>
  <c r="K38" i="5" s="1"/>
  <c r="E39" i="5"/>
  <c r="D39" i="5" s="1"/>
  <c r="K39" i="5" s="1"/>
  <c r="AZ19" i="1"/>
  <c r="M19" i="1"/>
  <c r="J19" i="1"/>
  <c r="R19" i="1"/>
  <c r="J20" i="1"/>
  <c r="K31" i="3" l="1"/>
  <c r="L31" i="3" s="1"/>
  <c r="G31" i="3"/>
  <c r="F32" i="3"/>
  <c r="C32" i="3"/>
  <c r="D31" i="3"/>
  <c r="C37" i="5"/>
  <c r="B36" i="5"/>
  <c r="H36" i="5" s="1"/>
  <c r="Q36" i="5" s="1"/>
  <c r="AZ20" i="1"/>
  <c r="M20" i="1"/>
  <c r="R20" i="1"/>
  <c r="K32" i="3" l="1"/>
  <c r="L32" i="3" s="1"/>
  <c r="F33" i="3"/>
  <c r="G32" i="3"/>
  <c r="C33" i="3"/>
  <c r="D32" i="3"/>
  <c r="C38" i="5"/>
  <c r="B37" i="5"/>
  <c r="H37" i="5" s="1"/>
  <c r="Q37" i="5" s="1"/>
  <c r="AZ21" i="1"/>
  <c r="AX21" i="1"/>
  <c r="K33" i="3" l="1"/>
  <c r="L33" i="3" s="1"/>
  <c r="G33" i="3"/>
  <c r="F34" i="3"/>
  <c r="C34" i="3"/>
  <c r="D33" i="3"/>
  <c r="B38" i="5"/>
  <c r="H38" i="5" s="1"/>
  <c r="Q38" i="5" s="1"/>
  <c r="C39" i="5"/>
  <c r="B39" i="5" s="1"/>
  <c r="H39" i="5" s="1"/>
  <c r="Q39" i="5" s="1"/>
  <c r="AZ22" i="1"/>
  <c r="E21" i="1"/>
  <c r="K34" i="3" l="1"/>
  <c r="L34" i="3" s="1"/>
  <c r="G34" i="3"/>
  <c r="F35" i="3"/>
  <c r="C35" i="3"/>
  <c r="D34" i="3"/>
  <c r="J22" i="1"/>
  <c r="M22" i="1"/>
  <c r="R22" i="1"/>
  <c r="E24" i="1"/>
  <c r="K35" i="3" l="1"/>
  <c r="L35" i="3" s="1"/>
  <c r="G35" i="3"/>
  <c r="F36" i="3"/>
  <c r="C36" i="3"/>
  <c r="D35" i="3"/>
  <c r="E26" i="1"/>
  <c r="K36" i="3" l="1"/>
  <c r="L36" i="3" s="1"/>
  <c r="F37" i="3"/>
  <c r="G36" i="3"/>
  <c r="C37" i="3"/>
  <c r="D36" i="3"/>
  <c r="G38" i="3" l="1"/>
  <c r="K37" i="3"/>
  <c r="L37" i="3" s="1"/>
  <c r="G37" i="3"/>
  <c r="C38" i="3"/>
  <c r="D38" i="3" s="1"/>
  <c r="D37" i="3"/>
  <c r="W3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5CE0BD-C81F-42B1-B111-E1C15FECD08F}" keepAlive="1" name="Query - Table 0" description="Connection to the 'Table 0' query in the workbook." type="5" refreshedVersion="6" background="1" saveData="1">
    <dbPr connection="Provider=Microsoft.Mashup.OleDb.1;Data Source=$Workbook$;Location=Table 0;Extended Properties=&quot;&quot;" command="SELECT * FROM [Table 0]"/>
  </connection>
</connections>
</file>

<file path=xl/sharedStrings.xml><?xml version="1.0" encoding="utf-8"?>
<sst xmlns="http://schemas.openxmlformats.org/spreadsheetml/2006/main" count="183" uniqueCount="69">
  <si>
    <t>Daily Change</t>
  </si>
  <si>
    <t>Date</t>
  </si>
  <si>
    <t>Total</t>
  </si>
  <si>
    <t>18-44</t>
  </si>
  <si>
    <t>65-75</t>
  </si>
  <si>
    <t>75+</t>
  </si>
  <si>
    <t>Deaths</t>
  </si>
  <si>
    <t>45-64</t>
  </si>
  <si>
    <t>65-74</t>
  </si>
  <si>
    <t>0-17</t>
  </si>
  <si>
    <t>%change</t>
  </si>
  <si>
    <t>Elderly Sum</t>
  </si>
  <si>
    <t>Hospitalization Rate</t>
  </si>
  <si>
    <t>Eld. Hosp. rate</t>
  </si>
  <si>
    <t>-</t>
  </si>
  <si>
    <t>%daily (18-44)</t>
  </si>
  <si>
    <t>%daily (65+)</t>
  </si>
  <si>
    <t>65+</t>
  </si>
  <si>
    <t>%daily (45-64)</t>
  </si>
  <si>
    <t>%total (45-64)</t>
  </si>
  <si>
    <t>%total (65+)</t>
  </si>
  <si>
    <t>(18-44) %daily case</t>
  </si>
  <si>
    <t>(45-64) %daily case</t>
  </si>
  <si>
    <t>65+ %daily</t>
  </si>
  <si>
    <t>Total Case Growth</t>
  </si>
  <si>
    <t>Total Hospitalizations</t>
  </si>
  <si>
    <t>Non-Hospitalized</t>
  </si>
  <si>
    <t>(45-64) Growth</t>
  </si>
  <si>
    <t>65+ Growth</t>
  </si>
  <si>
    <t>Death Rate</t>
  </si>
  <si>
    <t>18-44 Growth</t>
  </si>
  <si>
    <t>%daily cases</t>
  </si>
  <si>
    <t>Daily Hospitalizations</t>
  </si>
  <si>
    <t>Daily Deaths</t>
  </si>
  <si>
    <t>Hospitalization Growth (daily)</t>
  </si>
  <si>
    <t>Death to Hosp</t>
  </si>
  <si>
    <t>Daily Survival Rate</t>
  </si>
  <si>
    <t>Daily/Total</t>
  </si>
  <si>
    <t>Daily Deaths/Total</t>
  </si>
  <si>
    <t>Hosp Growth</t>
  </si>
  <si>
    <t>Daily Hosps</t>
  </si>
  <si>
    <t>Total Hosp</t>
  </si>
  <si>
    <t>Total Cases</t>
  </si>
  <si>
    <t>Total Deaths</t>
  </si>
  <si>
    <t>DATE</t>
  </si>
  <si>
    <t>Daily Cases</t>
  </si>
  <si>
    <t>Hosp</t>
  </si>
  <si>
    <t>Death to Hosp Rate</t>
  </si>
  <si>
    <t>Survival Rate</t>
  </si>
  <si>
    <t>ER Visits (18-44)</t>
  </si>
  <si>
    <t>ER Visits (45-64)</t>
  </si>
  <si>
    <t>ER Visits (65+)</t>
  </si>
  <si>
    <t>ER Admits (45-64)</t>
  </si>
  <si>
    <t>ER Admits (65+)</t>
  </si>
  <si>
    <t>Ratio Admits to Visits</t>
  </si>
  <si>
    <t>Hospitalized</t>
  </si>
  <si>
    <t>2day Lag Daily Cases</t>
  </si>
  <si>
    <t>2day Lag Hosps</t>
  </si>
  <si>
    <t>2day Lag Deaths</t>
  </si>
  <si>
    <t>LAG Hosps</t>
  </si>
  <si>
    <t>LAG Deaths</t>
  </si>
  <si>
    <t>Daily Cases (4/6)</t>
  </si>
  <si>
    <t>Daily Cases (4/7)</t>
  </si>
  <si>
    <t>Daily Cases (4/8)</t>
  </si>
  <si>
    <t>LAG Daily Cases (4/7 - 4/6)</t>
  </si>
  <si>
    <t>LAG Daily Cases (4/8- 4/7)</t>
  </si>
  <si>
    <t>LAG Deaths (4/7 - 4/6)</t>
  </si>
  <si>
    <t>Admit to Visits (45-64)</t>
  </si>
  <si>
    <t>Admit to Visits (65+)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</si>
</sst>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8"/>
      <color rgb="FF000000"/>
      <name val="&amp;quot"/>
    </font>
    <font>
      <sz val="8"/>
      <color rgb="FF000000"/>
      <name val="&amp;quot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</fills>
  <borders count="15">
    <border>
      <left/>
      <right/>
      <top/>
      <bottom/>
      <diagonal/>
    </border>
    <border>
      <left/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/>
      <top/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/>
      <top style="medium">
        <color rgb="FFC0C0C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9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4" fillId="8" borderId="0" applyNumberFormat="0" applyBorder="0" applyAlignment="0" applyProtection="0"/>
    <xf numFmtId="0" fontId="5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9" fontId="5" fillId="0" borderId="0" applyFont="0" applyFill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4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</cellStyleXfs>
  <cellXfs count="9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" fontId="1" fillId="2" borderId="2" xfId="0" applyNumberFormat="1" applyFont="1" applyFill="1" applyBorder="1" applyAlignment="1">
      <alignment horizontal="center" vertical="center"/>
    </xf>
    <xf numFmtId="16" fontId="1" fillId="2" borderId="3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right" vertical="center"/>
    </xf>
    <xf numFmtId="0" fontId="2" fillId="3" borderId="6" xfId="0" applyFont="1" applyFill="1" applyBorder="1" applyAlignment="1">
      <alignment horizontal="right" vertical="center"/>
    </xf>
    <xf numFmtId="0" fontId="0" fillId="0" borderId="0" xfId="0" applyFont="1"/>
    <xf numFmtId="16" fontId="3" fillId="4" borderId="0" xfId="1" applyNumberFormat="1" applyAlignment="1">
      <alignment horizontal="center"/>
    </xf>
    <xf numFmtId="1" fontId="3" fillId="4" borderId="0" xfId="1" applyNumberFormat="1" applyAlignment="1">
      <alignment horizontal="center"/>
    </xf>
    <xf numFmtId="0" fontId="3" fillId="4" borderId="0" xfId="1" applyAlignment="1">
      <alignment horizontal="center"/>
    </xf>
    <xf numFmtId="9" fontId="3" fillId="4" borderId="0" xfId="1" applyNumberFormat="1" applyAlignment="1">
      <alignment horizontal="center"/>
    </xf>
    <xf numFmtId="0" fontId="7" fillId="9" borderId="0" xfId="6" applyFont="1" applyAlignment="1">
      <alignment horizontal="center"/>
    </xf>
    <xf numFmtId="0" fontId="7" fillId="7" borderId="0" xfId="4" applyFont="1" applyAlignment="1">
      <alignment horizontal="center"/>
    </xf>
    <xf numFmtId="0" fontId="7" fillId="14" borderId="0" xfId="11" applyFont="1" applyAlignment="1">
      <alignment horizontal="center"/>
    </xf>
    <xf numFmtId="0" fontId="7" fillId="11" borderId="0" xfId="8" applyFont="1" applyAlignment="1">
      <alignment horizontal="center"/>
    </xf>
    <xf numFmtId="0" fontId="7" fillId="12" borderId="0" xfId="9" applyFont="1" applyAlignment="1">
      <alignment horizontal="center"/>
    </xf>
    <xf numFmtId="16" fontId="8" fillId="8" borderId="0" xfId="5" applyNumberFormat="1" applyFont="1"/>
    <xf numFmtId="0" fontId="8" fillId="8" borderId="0" xfId="5" applyFont="1" applyAlignment="1">
      <alignment horizontal="center"/>
    </xf>
    <xf numFmtId="0" fontId="8" fillId="5" borderId="0" xfId="2" applyFont="1" applyAlignment="1">
      <alignment horizontal="center"/>
    </xf>
    <xf numFmtId="9" fontId="8" fillId="8" borderId="0" xfId="5" applyNumberFormat="1" applyFont="1" applyAlignment="1">
      <alignment horizontal="center"/>
    </xf>
    <xf numFmtId="0" fontId="8" fillId="6" borderId="0" xfId="3" applyNumberFormat="1" applyFont="1" applyAlignment="1">
      <alignment horizontal="center"/>
    </xf>
    <xf numFmtId="0" fontId="8" fillId="6" borderId="0" xfId="3" applyFont="1" applyAlignment="1">
      <alignment horizontal="center"/>
    </xf>
    <xf numFmtId="0" fontId="8" fillId="10" borderId="0" xfId="7" applyFont="1" applyAlignment="1">
      <alignment horizontal="center"/>
    </xf>
    <xf numFmtId="0" fontId="6" fillId="13" borderId="0" xfId="10" applyFont="1" applyAlignment="1">
      <alignment horizontal="center"/>
    </xf>
    <xf numFmtId="9" fontId="8" fillId="10" borderId="0" xfId="7" applyNumberFormat="1" applyFont="1" applyAlignment="1">
      <alignment horizontal="center"/>
    </xf>
    <xf numFmtId="9" fontId="6" fillId="13" borderId="0" xfId="10" applyNumberFormat="1" applyFont="1" applyAlignment="1">
      <alignment horizontal="center"/>
    </xf>
    <xf numFmtId="9" fontId="8" fillId="6" borderId="0" xfId="3" applyNumberFormat="1" applyFont="1" applyAlignment="1">
      <alignment horizontal="center"/>
    </xf>
    <xf numFmtId="0" fontId="5" fillId="13" borderId="0" xfId="10"/>
    <xf numFmtId="9" fontId="5" fillId="13" borderId="0" xfId="10" applyNumberFormat="1"/>
    <xf numFmtId="9" fontId="0" fillId="0" borderId="0" xfId="12" applyFont="1"/>
    <xf numFmtId="9" fontId="10" fillId="13" borderId="0" xfId="10" applyNumberFormat="1" applyFont="1" applyAlignment="1">
      <alignment horizontal="center"/>
    </xf>
    <xf numFmtId="0" fontId="10" fillId="13" borderId="0" xfId="10" applyFont="1" applyAlignment="1">
      <alignment horizontal="center"/>
    </xf>
    <xf numFmtId="0" fontId="8" fillId="10" borderId="0" xfId="7" applyNumberFormat="1" applyFont="1" applyAlignment="1">
      <alignment horizontal="center"/>
    </xf>
    <xf numFmtId="9" fontId="9" fillId="6" borderId="0" xfId="3" applyNumberFormat="1" applyFont="1" applyAlignment="1">
      <alignment horizontal="center"/>
    </xf>
    <xf numFmtId="16" fontId="8" fillId="8" borderId="0" xfId="5" applyNumberFormat="1" applyFont="1" applyAlignment="1">
      <alignment horizontal="center"/>
    </xf>
    <xf numFmtId="0" fontId="9" fillId="10" borderId="0" xfId="7" applyNumberFormat="1" applyFont="1" applyAlignment="1">
      <alignment horizontal="center"/>
    </xf>
    <xf numFmtId="0" fontId="6" fillId="13" borderId="0" xfId="10" applyNumberFormat="1" applyFont="1" applyAlignment="1">
      <alignment horizontal="center"/>
    </xf>
    <xf numFmtId="1" fontId="6" fillId="13" borderId="0" xfId="10" applyNumberFormat="1" applyFont="1" applyAlignment="1">
      <alignment horizontal="center"/>
    </xf>
    <xf numFmtId="9" fontId="0" fillId="0" borderId="0" xfId="0" applyNumberFormat="1"/>
    <xf numFmtId="1" fontId="8" fillId="5" borderId="0" xfId="2" applyNumberFormat="1" applyFont="1" applyAlignment="1">
      <alignment horizontal="center"/>
    </xf>
    <xf numFmtId="9" fontId="6" fillId="13" borderId="0" xfId="12" applyFont="1" applyFill="1" applyAlignment="1">
      <alignment horizontal="center"/>
    </xf>
    <xf numFmtId="9" fontId="8" fillId="5" borderId="0" xfId="12" applyFont="1" applyFill="1" applyAlignment="1">
      <alignment horizontal="center"/>
    </xf>
    <xf numFmtId="9" fontId="8" fillId="10" borderId="0" xfId="12" applyFont="1" applyFill="1" applyAlignment="1">
      <alignment horizontal="center"/>
    </xf>
    <xf numFmtId="16" fontId="5" fillId="15" borderId="0" xfId="13" applyNumberFormat="1" applyAlignment="1">
      <alignment horizontal="center"/>
    </xf>
    <xf numFmtId="1" fontId="5" fillId="15" borderId="0" xfId="13" applyNumberFormat="1" applyAlignment="1">
      <alignment horizontal="center"/>
    </xf>
    <xf numFmtId="0" fontId="5" fillId="15" borderId="0" xfId="13" applyAlignment="1">
      <alignment horizontal="center"/>
    </xf>
    <xf numFmtId="0" fontId="8" fillId="8" borderId="0" xfId="5" applyFont="1" applyAlignment="1">
      <alignment horizontal="center" vertical="center" wrapText="1"/>
    </xf>
    <xf numFmtId="14" fontId="8" fillId="8" borderId="0" xfId="5" applyNumberFormat="1" applyFont="1" applyAlignment="1">
      <alignment horizontal="center" vertical="center" wrapText="1"/>
    </xf>
    <xf numFmtId="0" fontId="8" fillId="5" borderId="0" xfId="2" applyFont="1" applyAlignment="1">
      <alignment horizontal="center" vertical="center" wrapText="1"/>
    </xf>
    <xf numFmtId="0" fontId="6" fillId="13" borderId="0" xfId="10" applyFont="1" applyAlignment="1">
      <alignment horizontal="center" vertical="center" wrapText="1"/>
    </xf>
    <xf numFmtId="9" fontId="6" fillId="13" borderId="0" xfId="10" applyNumberFormat="1" applyFont="1" applyAlignment="1">
      <alignment horizontal="center" vertical="center" wrapText="1"/>
    </xf>
    <xf numFmtId="9" fontId="8" fillId="8" borderId="0" xfId="5" applyNumberFormat="1" applyFont="1" applyAlignment="1">
      <alignment horizontal="center" vertical="center" wrapText="1"/>
    </xf>
    <xf numFmtId="9" fontId="8" fillId="10" borderId="0" xfId="7" applyNumberFormat="1" applyFont="1" applyAlignment="1">
      <alignment horizontal="center" vertical="center" wrapText="1"/>
    </xf>
    <xf numFmtId="0" fontId="7" fillId="9" borderId="9" xfId="6" applyFont="1" applyBorder="1" applyAlignment="1">
      <alignment horizontal="center" vertical="center" wrapText="1"/>
    </xf>
    <xf numFmtId="0" fontId="7" fillId="11" borderId="9" xfId="8" applyFont="1" applyBorder="1" applyAlignment="1">
      <alignment horizontal="center" vertical="center" wrapText="1"/>
    </xf>
    <xf numFmtId="0" fontId="7" fillId="14" borderId="10" xfId="11" applyFont="1" applyBorder="1" applyAlignment="1">
      <alignment horizontal="center" vertical="center" wrapText="1"/>
    </xf>
    <xf numFmtId="0" fontId="7" fillId="9" borderId="7" xfId="6" applyFont="1" applyBorder="1" applyAlignment="1">
      <alignment horizontal="center" vertical="center" wrapText="1"/>
    </xf>
    <xf numFmtId="0" fontId="7" fillId="7" borderId="7" xfId="4" applyFont="1" applyBorder="1" applyAlignment="1">
      <alignment horizontal="center" vertical="center" wrapText="1"/>
    </xf>
    <xf numFmtId="0" fontId="7" fillId="12" borderId="8" xfId="9" applyFont="1" applyBorder="1" applyAlignment="1">
      <alignment horizontal="center" vertical="center" wrapText="1"/>
    </xf>
    <xf numFmtId="0" fontId="6" fillId="13" borderId="0" xfId="10" applyFont="1" applyBorder="1" applyAlignment="1">
      <alignment horizontal="center" vertical="center" wrapText="1"/>
    </xf>
    <xf numFmtId="0" fontId="0" fillId="0" borderId="0" xfId="0" applyBorder="1"/>
    <xf numFmtId="0" fontId="7" fillId="14" borderId="7" xfId="11" applyFont="1" applyBorder="1" applyAlignment="1">
      <alignment horizontal="center" vertical="center" wrapText="1"/>
    </xf>
    <xf numFmtId="0" fontId="7" fillId="12" borderId="7" xfId="9" applyFont="1" applyBorder="1" applyAlignment="1">
      <alignment horizontal="center" vertical="center" wrapText="1"/>
    </xf>
    <xf numFmtId="0" fontId="9" fillId="10" borderId="0" xfId="7" applyFont="1" applyAlignment="1">
      <alignment horizontal="center" vertical="center" wrapText="1"/>
    </xf>
    <xf numFmtId="0" fontId="8" fillId="10" borderId="0" xfId="7" applyFont="1" applyAlignment="1">
      <alignment horizontal="center" vertical="center" wrapText="1"/>
    </xf>
    <xf numFmtId="3" fontId="0" fillId="0" borderId="0" xfId="0" applyNumberFormat="1"/>
    <xf numFmtId="0" fontId="11" fillId="0" borderId="0" xfId="0" applyFont="1"/>
    <xf numFmtId="0" fontId="11" fillId="0" borderId="0" xfId="0" applyFont="1" applyAlignment="1">
      <alignment vertical="center" wrapText="1"/>
    </xf>
    <xf numFmtId="0" fontId="10" fillId="0" borderId="0" xfId="0" applyFont="1" applyAlignment="1">
      <alignment horizontal="center"/>
    </xf>
    <xf numFmtId="0" fontId="7" fillId="16" borderId="0" xfId="14" applyFont="1" applyAlignment="1">
      <alignment horizontal="center"/>
    </xf>
    <xf numFmtId="0" fontId="7" fillId="17" borderId="0" xfId="15" applyFont="1" applyAlignment="1">
      <alignment horizontal="center"/>
    </xf>
    <xf numFmtId="14" fontId="8" fillId="8" borderId="0" xfId="5" applyNumberFormat="1" applyFont="1" applyAlignment="1">
      <alignment horizontal="center"/>
    </xf>
    <xf numFmtId="1" fontId="8" fillId="6" borderId="0" xfId="3" applyNumberFormat="1" applyFont="1" applyAlignment="1">
      <alignment horizontal="center"/>
    </xf>
    <xf numFmtId="0" fontId="7" fillId="15" borderId="0" xfId="13" applyFont="1" applyAlignment="1">
      <alignment horizontal="center"/>
    </xf>
    <xf numFmtId="9" fontId="8" fillId="18" borderId="0" xfId="16" applyNumberFormat="1" applyFont="1" applyAlignment="1">
      <alignment horizontal="center"/>
    </xf>
    <xf numFmtId="0" fontId="7" fillId="16" borderId="0" xfId="14" applyFont="1" applyAlignment="1">
      <alignment horizontal="center" vertical="center" wrapText="1"/>
    </xf>
    <xf numFmtId="0" fontId="7" fillId="19" borderId="0" xfId="17" applyFont="1" applyAlignment="1">
      <alignment horizontal="center" vertical="center" wrapText="1"/>
    </xf>
    <xf numFmtId="0" fontId="7" fillId="20" borderId="0" xfId="18" applyFont="1" applyAlignment="1">
      <alignment horizontal="center" vertical="center" wrapText="1"/>
    </xf>
    <xf numFmtId="0" fontId="7" fillId="12" borderId="0" xfId="9" applyFont="1" applyAlignment="1">
      <alignment horizontal="center" vertical="center" wrapText="1"/>
    </xf>
    <xf numFmtId="0" fontId="7" fillId="19" borderId="0" xfId="17" applyFont="1" applyAlignment="1">
      <alignment horizontal="center"/>
    </xf>
    <xf numFmtId="0" fontId="7" fillId="11" borderId="0" xfId="8" applyFont="1" applyAlignment="1">
      <alignment horizontal="center" vertical="center" wrapText="1"/>
    </xf>
    <xf numFmtId="0" fontId="8" fillId="6" borderId="0" xfId="3" applyFont="1" applyAlignment="1">
      <alignment horizontal="center" vertical="center" wrapText="1"/>
    </xf>
    <xf numFmtId="0" fontId="9" fillId="6" borderId="0" xfId="3" applyFont="1"/>
    <xf numFmtId="0" fontId="12" fillId="6" borderId="8" xfId="3" applyFont="1" applyBorder="1" applyAlignment="1">
      <alignment horizontal="center" vertical="center" wrapText="1"/>
    </xf>
    <xf numFmtId="0" fontId="12" fillId="6" borderId="7" xfId="3" applyFont="1" applyBorder="1" applyAlignment="1">
      <alignment horizontal="center" vertical="center" wrapText="1"/>
    </xf>
    <xf numFmtId="0" fontId="12" fillId="6" borderId="11" xfId="3" applyFont="1" applyBorder="1" applyAlignment="1">
      <alignment horizontal="center" vertical="center" wrapText="1"/>
    </xf>
    <xf numFmtId="0" fontId="8" fillId="6" borderId="12" xfId="3" applyFont="1" applyBorder="1" applyAlignment="1">
      <alignment horizontal="center" vertical="center" wrapText="1"/>
    </xf>
    <xf numFmtId="0" fontId="8" fillId="6" borderId="13" xfId="3" applyFont="1" applyBorder="1" applyAlignment="1">
      <alignment horizontal="center" vertical="center" wrapText="1"/>
    </xf>
    <xf numFmtId="0" fontId="9" fillId="6" borderId="14" xfId="3" applyFont="1" applyBorder="1" applyAlignment="1">
      <alignment horizontal="center" vertical="center" wrapText="1"/>
    </xf>
    <xf numFmtId="0" fontId="9" fillId="6" borderId="14" xfId="3" applyFont="1" applyBorder="1"/>
    <xf numFmtId="0" fontId="8" fillId="6" borderId="14" xfId="3" applyFont="1" applyBorder="1" applyAlignment="1">
      <alignment horizontal="center" vertical="center" wrapText="1"/>
    </xf>
    <xf numFmtId="0" fontId="8" fillId="6" borderId="12" xfId="3" applyFont="1" applyBorder="1" applyAlignment="1">
      <alignment horizontal="center"/>
    </xf>
    <xf numFmtId="0" fontId="8" fillId="6" borderId="13" xfId="3" applyFont="1" applyBorder="1" applyAlignment="1">
      <alignment horizontal="center"/>
    </xf>
    <xf numFmtId="0" fontId="8" fillId="6" borderId="14" xfId="3" applyFont="1" applyBorder="1" applyAlignment="1">
      <alignment horizontal="center"/>
    </xf>
  </cellXfs>
  <cellStyles count="19">
    <cellStyle name="20% - Accent4" xfId="15" builtinId="42"/>
    <cellStyle name="40% - Accent1" xfId="4" builtinId="31"/>
    <cellStyle name="40% - Accent2" xfId="6" builtinId="35"/>
    <cellStyle name="40% - Accent3" xfId="8" builtinId="39"/>
    <cellStyle name="40% - Accent4" xfId="9" builtinId="43"/>
    <cellStyle name="40% - Accent5" xfId="13" builtinId="47"/>
    <cellStyle name="40% - Accent6" xfId="11" builtinId="51"/>
    <cellStyle name="60% - Accent1" xfId="17" builtinId="32"/>
    <cellStyle name="60% - Accent2" xfId="14" builtinId="36"/>
    <cellStyle name="60% - Accent3" xfId="18" builtinId="40"/>
    <cellStyle name="60% - Accent4" xfId="10" builtinId="44"/>
    <cellStyle name="Accent1" xfId="2" builtinId="29"/>
    <cellStyle name="Accent2" xfId="5" builtinId="33"/>
    <cellStyle name="Accent3" xfId="7" builtinId="37"/>
    <cellStyle name="Accent5" xfId="16" builtinId="45"/>
    <cellStyle name="Accent6" xfId="3" builtinId="49"/>
    <cellStyle name="Neutral" xfId="1" builtinId="28"/>
    <cellStyle name="Normal" xfId="0" builtinId="0"/>
    <cellStyle name="Percent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411142786364762E-2"/>
          <c:y val="0.15454361839154487"/>
          <c:w val="0.88556887285667285"/>
          <c:h val="0.72653889974248986"/>
        </c:manualLayout>
      </c:layout>
      <c:lineChart>
        <c:grouping val="standard"/>
        <c:varyColors val="0"/>
        <c:ser>
          <c:idx val="0"/>
          <c:order val="0"/>
          <c:tx>
            <c:strRef>
              <c:f>' Old Data (1)'!$AY$3</c:f>
              <c:strCache>
                <c:ptCount val="1"/>
                <c:pt idx="0">
                  <c:v>Hospitalization Growth (daily)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 Old Data (1)'!$A$5:$A$25</c:f>
              <c:numCache>
                <c:formatCode>d\-mmm</c:formatCode>
                <c:ptCount val="21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</c:numCache>
            </c:numRef>
          </c:cat>
          <c:val>
            <c:numRef>
              <c:f>' Old Data (1)'!$AY$5:$AY$25</c:f>
              <c:numCache>
                <c:formatCode>0%</c:formatCode>
                <c:ptCount val="21"/>
                <c:pt idx="0">
                  <c:v>0.42657342657342656</c:v>
                </c:pt>
                <c:pt idx="1">
                  <c:v>0.59313725490196079</c:v>
                </c:pt>
                <c:pt idx="2">
                  <c:v>0.44615384615384618</c:v>
                </c:pt>
                <c:pt idx="3">
                  <c:v>0.4</c:v>
                </c:pt>
                <c:pt idx="4">
                  <c:v>0.45440729483282677</c:v>
                </c:pt>
                <c:pt idx="5">
                  <c:v>0.33960292580982238</c:v>
                </c:pt>
                <c:pt idx="6">
                  <c:v>0.30499219968798752</c:v>
                </c:pt>
                <c:pt idx="7">
                  <c:v>0.28511655708308425</c:v>
                </c:pt>
                <c:pt idx="8">
                  <c:v>0.2558139534883721</c:v>
                </c:pt>
                <c:pt idx="9">
                  <c:v>0.2011111111111111</c:v>
                </c:pt>
                <c:pt idx="10">
                  <c:v>0.17483811285846437</c:v>
                </c:pt>
                <c:pt idx="11">
                  <c:v>0.2015748031496063</c:v>
                </c:pt>
                <c:pt idx="12">
                  <c:v>0.15661861074705111</c:v>
                </c:pt>
                <c:pt idx="13">
                  <c:v>0.1457979225684608</c:v>
                </c:pt>
                <c:pt idx="14">
                  <c:v>0.13021262567990768</c:v>
                </c:pt>
                <c:pt idx="15">
                  <c:v>0.11535656992854018</c:v>
                </c:pt>
                <c:pt idx="16">
                  <c:v>8.6166317991631797E-2</c:v>
                </c:pt>
                <c:pt idx="17">
                  <c:v>8.3182857830745152E-2</c:v>
                </c:pt>
                <c:pt idx="18">
                  <c:v>7.1571460324516556E-2</c:v>
                </c:pt>
                <c:pt idx="19">
                  <c:v>1.0475005185646131E-2</c:v>
                </c:pt>
                <c:pt idx="20">
                  <c:v>3.2844093195114441E-3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8-45F0-9A21-1A4285C81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265887"/>
        <c:axId val="421684959"/>
      </c:lineChart>
      <c:dateAx>
        <c:axId val="417265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84959"/>
        <c:crosses val="autoZero"/>
        <c:auto val="1"/>
        <c:lblOffset val="100"/>
        <c:baseTimeUnit val="days"/>
      </c:dateAx>
      <c:valAx>
        <c:axId val="42168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6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'Updated Daily Data'!$C$1</c:f>
              <c:strCache>
                <c:ptCount val="1"/>
                <c:pt idx="0">
                  <c:v>Total Cases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'Updated Daily Data'!$A$25:$A$39</c:f>
              <c:numCache>
                <c:formatCode>m/d/yyyy</c:formatCode>
                <c:ptCount val="15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</c:numCache>
            </c:numRef>
          </c:cat>
          <c:val>
            <c:numRef>
              <c:f>'Updated Daily Data'!$C$25:$C$39</c:f>
              <c:numCache>
                <c:formatCode>General</c:formatCode>
                <c:ptCount val="15"/>
                <c:pt idx="0">
                  <c:v>33350</c:v>
                </c:pt>
                <c:pt idx="1">
                  <c:v>37496</c:v>
                </c:pt>
                <c:pt idx="2">
                  <c:v>41731</c:v>
                </c:pt>
                <c:pt idx="3">
                  <c:v>44582</c:v>
                </c:pt>
                <c:pt idx="4">
                  <c:v>47538</c:v>
                </c:pt>
                <c:pt idx="5">
                  <c:v>52437</c:v>
                </c:pt>
                <c:pt idx="6">
                  <c:v>56423</c:v>
                </c:pt>
                <c:pt idx="7">
                  <c:v>60512</c:v>
                </c:pt>
                <c:pt idx="8">
                  <c:v>65525</c:v>
                </c:pt>
                <c:pt idx="9">
                  <c:v>69989</c:v>
                </c:pt>
                <c:pt idx="10">
                  <c:v>73015</c:v>
                </c:pt>
                <c:pt idx="11">
                  <c:v>75629</c:v>
                </c:pt>
                <c:pt idx="12">
                  <c:v>78715</c:v>
                </c:pt>
                <c:pt idx="13">
                  <c:v>80093</c:v>
                </c:pt>
                <c:pt idx="14">
                  <c:v>80200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3-4648-A447-5A4BD5421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503216"/>
        <c:axId val="4601616"/>
      </c:barChart>
      <c:dateAx>
        <c:axId val="15503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616"/>
        <c:crosses val="autoZero"/>
        <c:auto val="1"/>
        <c:lblOffset val="100"/>
        <c:baseTimeUnit val="days"/>
      </c:dateAx>
      <c:valAx>
        <c:axId val="46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'Updated Daily Data'!$L$1</c:f>
              <c:strCache>
                <c:ptCount val="1"/>
                <c:pt idx="0">
                  <c:v>Survival Rate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'Updated Daily Data'!$A$14:$A$39</c:f>
              <c:numCache>
                <c:formatCode>m/d/yyyy</c:formatCode>
                <c:ptCount val="26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</c:numCache>
            </c:numRef>
          </c:cat>
          <c:val>
            <c:numRef>
              <c:f>'Updated Daily Data'!$L$14:$L$39</c:f>
              <c:numCache>
                <c:formatCode>0%</c:formatCode>
                <c:ptCount val="26"/>
                <c:pt idx="0">
                  <c:v>0.99464285714285716</c:v>
                </c:pt>
                <c:pt idx="1">
                  <c:v>0.98791946308724832</c:v>
                </c:pt>
                <c:pt idx="2">
                  <c:v>0.98284080076263103</c:v>
                </c:pt>
                <c:pt idx="3">
                  <c:v>0.98202731847591662</c:v>
                </c:pt>
                <c:pt idx="4">
                  <c:v>0.97462768891340323</c:v>
                </c:pt>
                <c:pt idx="5">
                  <c:v>0.96938335489435101</c:v>
                </c:pt>
                <c:pt idx="6">
                  <c:v>0.9601938386985116</c:v>
                </c:pt>
                <c:pt idx="7">
                  <c:v>0.95704125177809385</c:v>
                </c:pt>
                <c:pt idx="8">
                  <c:v>0.95309882747068675</c:v>
                </c:pt>
                <c:pt idx="9">
                  <c:v>0.94607268464243843</c:v>
                </c:pt>
                <c:pt idx="10">
                  <c:v>0.94015412362682405</c:v>
                </c:pt>
                <c:pt idx="11">
                  <c:v>0.93451888613178935</c:v>
                </c:pt>
                <c:pt idx="12">
                  <c:v>0.92440833627693397</c:v>
                </c:pt>
                <c:pt idx="13">
                  <c:v>0.91537827252112969</c:v>
                </c:pt>
                <c:pt idx="14">
                  <c:v>0.90268518518518515</c:v>
                </c:pt>
                <c:pt idx="15">
                  <c:v>0.89168891855807741</c:v>
                </c:pt>
                <c:pt idx="16">
                  <c:v>0.88300418910831835</c:v>
                </c:pt>
                <c:pt idx="17">
                  <c:v>0.87097437303001235</c:v>
                </c:pt>
                <c:pt idx="18">
                  <c:v>0.85905656783696271</c:v>
                </c:pt>
                <c:pt idx="19">
                  <c:v>0.84785427965102567</c:v>
                </c:pt>
                <c:pt idx="20">
                  <c:v>0.8378958964472597</c:v>
                </c:pt>
                <c:pt idx="21">
                  <c:v>0.8285669472473467</c:v>
                </c:pt>
                <c:pt idx="22">
                  <c:v>0.81660483304923293</c:v>
                </c:pt>
                <c:pt idx="23">
                  <c:v>0.80405172837685002</c:v>
                </c:pt>
                <c:pt idx="24">
                  <c:v>0.79260861018281892</c:v>
                </c:pt>
                <c:pt idx="25">
                  <c:v>0.79193122985249587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C-409A-BB36-A291CB949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348528"/>
        <c:axId val="704817024"/>
      </c:lineChart>
      <c:dateAx>
        <c:axId val="707348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17024"/>
        <c:crosses val="autoZero"/>
        <c:auto val="1"/>
        <c:lblOffset val="100"/>
        <c:baseTimeUnit val="days"/>
      </c:dateAx>
      <c:valAx>
        <c:axId val="7048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4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'Updated Daily Data'!$F$1</c:f>
              <c:strCache>
                <c:ptCount val="1"/>
                <c:pt idx="0">
                  <c:v>Total Hosp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'Updated Daily Data'!$A$2:$A$39</c:f>
              <c:numCache>
                <c:formatCode>m/d/yyyy</c:formatCode>
                <c:ptCount val="3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</c:numCache>
            </c:numRef>
          </c:cat>
          <c:val>
            <c:numRef>
              <c:f>'Updated Daily Data'!$F$2:$F$39</c:f>
              <c:numCache>
                <c:formatCode>General</c:formatCode>
                <c:ptCount val="38"/>
                <c:pt idx="0">
                  <c:v>10</c:v>
                </c:pt>
                <c:pt idx="1">
                  <c:v>18</c:v>
                </c:pt>
                <c:pt idx="2">
                  <c:v>27</c:v>
                </c:pt>
                <c:pt idx="3">
                  <c:v>40</c:v>
                </c:pt>
                <c:pt idx="4">
                  <c:v>50</c:v>
                </c:pt>
                <c:pt idx="5">
                  <c:v>59</c:v>
                </c:pt>
                <c:pt idx="6">
                  <c:v>73</c:v>
                </c:pt>
                <c:pt idx="7">
                  <c:v>102</c:v>
                </c:pt>
                <c:pt idx="8">
                  <c:v>145</c:v>
                </c:pt>
                <c:pt idx="9">
                  <c:v>211</c:v>
                </c:pt>
                <c:pt idx="10">
                  <c:v>280</c:v>
                </c:pt>
                <c:pt idx="11">
                  <c:v>409</c:v>
                </c:pt>
                <c:pt idx="12">
                  <c:v>560</c:v>
                </c:pt>
                <c:pt idx="13">
                  <c:v>745</c:v>
                </c:pt>
                <c:pt idx="14">
                  <c:v>1049</c:v>
                </c:pt>
                <c:pt idx="15">
                  <c:v>1391</c:v>
                </c:pt>
                <c:pt idx="16">
                  <c:v>1813</c:v>
                </c:pt>
                <c:pt idx="17">
                  <c:v>2319</c:v>
                </c:pt>
                <c:pt idx="18">
                  <c:v>2889</c:v>
                </c:pt>
                <c:pt idx="19">
                  <c:v>3515</c:v>
                </c:pt>
                <c:pt idx="20">
                  <c:v>4179</c:v>
                </c:pt>
                <c:pt idx="21">
                  <c:v>5118</c:v>
                </c:pt>
                <c:pt idx="22">
                  <c:v>6099</c:v>
                </c:pt>
                <c:pt idx="23">
                  <c:v>7254</c:v>
                </c:pt>
                <c:pt idx="24">
                  <c:v>8493</c:v>
                </c:pt>
                <c:pt idx="25">
                  <c:v>9702</c:v>
                </c:pt>
                <c:pt idx="26">
                  <c:v>10800</c:v>
                </c:pt>
                <c:pt idx="27">
                  <c:v>11984</c:v>
                </c:pt>
                <c:pt idx="28">
                  <c:v>13368</c:v>
                </c:pt>
                <c:pt idx="29">
                  <c:v>14594</c:v>
                </c:pt>
                <c:pt idx="30">
                  <c:v>15751</c:v>
                </c:pt>
                <c:pt idx="31">
                  <c:v>16964</c:v>
                </c:pt>
                <c:pt idx="32">
                  <c:v>18155</c:v>
                </c:pt>
                <c:pt idx="33">
                  <c:v>19127</c:v>
                </c:pt>
                <c:pt idx="34">
                  <c:v>19946</c:v>
                </c:pt>
                <c:pt idx="35">
                  <c:v>20337</c:v>
                </c:pt>
                <c:pt idx="36">
                  <c:v>20348</c:v>
                </c:pt>
                <c:pt idx="37">
                  <c:v>20474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4-41A7-BFDE-9A731050E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4304048"/>
        <c:axId val="1792083088"/>
      </c:barChart>
      <c:dateAx>
        <c:axId val="5143040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83088"/>
        <c:crosses val="autoZero"/>
        <c:auto val="1"/>
        <c:lblOffset val="100"/>
        <c:baseTimeUnit val="days"/>
      </c:dateAx>
      <c:valAx>
        <c:axId val="17920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0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02537182852142"/>
          <c:y val="0.18300925925925926"/>
          <c:w val="0.87539807524059488"/>
          <c:h val="0.597240449110527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'Updated Daily Data'!$I$1:$I$10</c:f>
              <c:strCache>
                <c:ptCount val="10"/>
                <c:pt idx="0">
                  <c:v>Total Deaths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-</c:v>
                </c:pt>
                <c:pt idx="9">
                  <c:v>-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'Updated Daily Data'!$A$11:$A$39</c:f>
              <c:numCache>
                <c:formatCode>m/d/yyyy</c:formatCode>
                <c:ptCount val="2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</c:numCache>
            </c:numRef>
          </c:cat>
          <c:val>
            <c:numRef>
              <c:f>'Updated Daily Data'!$I$11:$I$39</c:f>
              <c:numCache>
                <c:formatCode>General</c:formatCode>
                <c:ptCount val="2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9</c:v>
                </c:pt>
                <c:pt idx="5">
                  <c:v>18</c:v>
                </c:pt>
                <c:pt idx="6">
                  <c:v>25</c:v>
                </c:pt>
                <c:pt idx="7">
                  <c:v>46</c:v>
                </c:pt>
                <c:pt idx="8">
                  <c:v>71</c:v>
                </c:pt>
                <c:pt idx="9">
                  <c:v>115</c:v>
                </c:pt>
                <c:pt idx="10">
                  <c:v>151</c:v>
                </c:pt>
                <c:pt idx="11">
                  <c:v>196</c:v>
                </c:pt>
                <c:pt idx="12">
                  <c:v>276</c:v>
                </c:pt>
                <c:pt idx="13">
                  <c:v>365</c:v>
                </c:pt>
                <c:pt idx="14">
                  <c:v>475</c:v>
                </c:pt>
                <c:pt idx="15">
                  <c:v>642</c:v>
                </c:pt>
                <c:pt idx="16">
                  <c:v>821</c:v>
                </c:pt>
                <c:pt idx="17">
                  <c:v>1051</c:v>
                </c:pt>
                <c:pt idx="18">
                  <c:v>1298</c:v>
                </c:pt>
                <c:pt idx="19">
                  <c:v>1564</c:v>
                </c:pt>
                <c:pt idx="20">
                  <c:v>1883</c:v>
                </c:pt>
                <c:pt idx="21">
                  <c:v>2220</c:v>
                </c:pt>
                <c:pt idx="22">
                  <c:v>2581</c:v>
                </c:pt>
                <c:pt idx="23">
                  <c:v>2943</c:v>
                </c:pt>
                <c:pt idx="24">
                  <c:v>3279</c:v>
                </c:pt>
                <c:pt idx="25">
                  <c:v>3658</c:v>
                </c:pt>
                <c:pt idx="26">
                  <c:v>3985</c:v>
                </c:pt>
                <c:pt idx="27">
                  <c:v>4220</c:v>
                </c:pt>
                <c:pt idx="28">
                  <c:v>4260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D-4928-A166-930C4A373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5507040"/>
        <c:axId val="1792088432"/>
      </c:barChart>
      <c:dateAx>
        <c:axId val="5155070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88432"/>
        <c:crosses val="autoZero"/>
        <c:auto val="1"/>
        <c:lblOffset val="100"/>
        <c:baseTimeUnit val="days"/>
      </c:dateAx>
      <c:valAx>
        <c:axId val="17920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0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'Updated Daily Data'!$C$1</c:f>
              <c:strCache>
                <c:ptCount val="1"/>
                <c:pt idx="0">
                  <c:v>Total Cases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'Updated Daily Data'!$A$2:$A$39</c:f>
              <c:numCache>
                <c:formatCode>m/d/yyyy</c:formatCode>
                <c:ptCount val="3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</c:numCache>
            </c:numRef>
          </c:cat>
          <c:val>
            <c:numRef>
              <c:f>'Updated Daily Data'!$C$2:$C$39</c:f>
              <c:numCache>
                <c:formatCode>General</c:formatCode>
                <c:ptCount val="38"/>
                <c:pt idx="0">
                  <c:v>1</c:v>
                </c:pt>
                <c:pt idx="1">
                  <c:v>4</c:v>
                </c:pt>
                <c:pt idx="2">
                  <c:v>14</c:v>
                </c:pt>
                <c:pt idx="3">
                  <c:v>16</c:v>
                </c:pt>
                <c:pt idx="4">
                  <c:v>24</c:v>
                </c:pt>
                <c:pt idx="5">
                  <c:v>37</c:v>
                </c:pt>
                <c:pt idx="6">
                  <c:v>57</c:v>
                </c:pt>
                <c:pt idx="7">
                  <c:v>110</c:v>
                </c:pt>
                <c:pt idx="8">
                  <c:v>183</c:v>
                </c:pt>
                <c:pt idx="9">
                  <c:v>339</c:v>
                </c:pt>
                <c:pt idx="10">
                  <c:v>697</c:v>
                </c:pt>
                <c:pt idx="11">
                  <c:v>1316</c:v>
                </c:pt>
                <c:pt idx="12">
                  <c:v>1957</c:v>
                </c:pt>
                <c:pt idx="13">
                  <c:v>2984</c:v>
                </c:pt>
                <c:pt idx="14">
                  <c:v>5089</c:v>
                </c:pt>
                <c:pt idx="15">
                  <c:v>7476</c:v>
                </c:pt>
                <c:pt idx="16">
                  <c:v>10369</c:v>
                </c:pt>
                <c:pt idx="17">
                  <c:v>13942</c:v>
                </c:pt>
                <c:pt idx="18">
                  <c:v>17746</c:v>
                </c:pt>
                <c:pt idx="19">
                  <c:v>19985</c:v>
                </c:pt>
                <c:pt idx="20">
                  <c:v>22176</c:v>
                </c:pt>
                <c:pt idx="21">
                  <c:v>25418</c:v>
                </c:pt>
                <c:pt idx="22">
                  <c:v>29275</c:v>
                </c:pt>
                <c:pt idx="23">
                  <c:v>33350</c:v>
                </c:pt>
                <c:pt idx="24">
                  <c:v>37496</c:v>
                </c:pt>
                <c:pt idx="25">
                  <c:v>41731</c:v>
                </c:pt>
                <c:pt idx="26">
                  <c:v>44582</c:v>
                </c:pt>
                <c:pt idx="27">
                  <c:v>47538</c:v>
                </c:pt>
                <c:pt idx="28">
                  <c:v>52437</c:v>
                </c:pt>
                <c:pt idx="29">
                  <c:v>56423</c:v>
                </c:pt>
                <c:pt idx="30">
                  <c:v>60512</c:v>
                </c:pt>
                <c:pt idx="31">
                  <c:v>65525</c:v>
                </c:pt>
                <c:pt idx="32">
                  <c:v>69989</c:v>
                </c:pt>
                <c:pt idx="33">
                  <c:v>73015</c:v>
                </c:pt>
                <c:pt idx="34">
                  <c:v>75629</c:v>
                </c:pt>
                <c:pt idx="35">
                  <c:v>78715</c:v>
                </c:pt>
                <c:pt idx="36">
                  <c:v>80093</c:v>
                </c:pt>
                <c:pt idx="37">
                  <c:v>80200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23-4521-AE3D-7AC601D55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673487"/>
        <c:axId val="2070053967"/>
      </c:lineChart>
      <c:dateAx>
        <c:axId val="20636734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053967"/>
        <c:crosses val="autoZero"/>
        <c:auto val="0"/>
        <c:lblOffset val="100"/>
        <c:baseTimeUnit val="days"/>
      </c:dateAx>
      <c:valAx>
        <c:axId val="207005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67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Lag (4/6 to 4/7)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Lag'!$L$1</c:f>
              <c:strCache>
                <c:ptCount val="1"/>
                <c:pt idx="0">
                  <c:v>LAG Daily Cases (4/7 - 4/6)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'Data Lag'!$K$2:$K$38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Lag'!$L$2:$L$38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7</c:v>
                </c:pt>
                <c:pt idx="13">
                  <c:v>17</c:v>
                </c:pt>
                <c:pt idx="14">
                  <c:v>62</c:v>
                </c:pt>
                <c:pt idx="15">
                  <c:v>52</c:v>
                </c:pt>
                <c:pt idx="16">
                  <c:v>93</c:v>
                </c:pt>
                <c:pt idx="17">
                  <c:v>108</c:v>
                </c:pt>
                <c:pt idx="18">
                  <c:v>63</c:v>
                </c:pt>
                <c:pt idx="19">
                  <c:v>30</c:v>
                </c:pt>
                <c:pt idx="20">
                  <c:v>13</c:v>
                </c:pt>
                <c:pt idx="21">
                  <c:v>36</c:v>
                </c:pt>
                <c:pt idx="22">
                  <c:v>136</c:v>
                </c:pt>
                <c:pt idx="23">
                  <c:v>80</c:v>
                </c:pt>
                <c:pt idx="24">
                  <c:v>102</c:v>
                </c:pt>
                <c:pt idx="25">
                  <c:v>92</c:v>
                </c:pt>
                <c:pt idx="26">
                  <c:v>144</c:v>
                </c:pt>
                <c:pt idx="27">
                  <c:v>143</c:v>
                </c:pt>
                <c:pt idx="28">
                  <c:v>198</c:v>
                </c:pt>
                <c:pt idx="29">
                  <c:v>119</c:v>
                </c:pt>
                <c:pt idx="30">
                  <c:v>194</c:v>
                </c:pt>
                <c:pt idx="31">
                  <c:v>278</c:v>
                </c:pt>
                <c:pt idx="32">
                  <c:v>462</c:v>
                </c:pt>
                <c:pt idx="33">
                  <c:v>618</c:v>
                </c:pt>
                <c:pt idx="34">
                  <c:v>1158</c:v>
                </c:pt>
                <c:pt idx="35">
                  <c:v>1512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4-41DA-90C8-B2A4E889D15D}"/>
            </c:ext>
          </c:extLst>
        </c:ser>
        <c:ser>
          <c:idx val="1"/>
          <c:order val="1"/>
          <c:tx>
            <c:strRef>
              <c:f>'Data Lag'!$M$1</c:f>
              <c:strCache>
                <c:ptCount val="1"/>
                <c:pt idx="0">
                  <c:v>LAG Hosps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'Data Lag'!$K$2:$K$38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Lag'!$M$2:$M$38</c:f>
              <c:numCache>
                <c:formatCode>General</c:formatCode>
                <c:ptCount val="37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9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9</c:v>
                </c:pt>
                <c:pt idx="10">
                  <c:v>7</c:v>
                </c:pt>
                <c:pt idx="11">
                  <c:v>5</c:v>
                </c:pt>
                <c:pt idx="12">
                  <c:v>2</c:v>
                </c:pt>
                <c:pt idx="13">
                  <c:v>-6</c:v>
                </c:pt>
                <c:pt idx="14">
                  <c:v>0</c:v>
                </c:pt>
                <c:pt idx="15">
                  <c:v>13</c:v>
                </c:pt>
                <c:pt idx="16">
                  <c:v>25</c:v>
                </c:pt>
                <c:pt idx="17">
                  <c:v>17</c:v>
                </c:pt>
                <c:pt idx="18">
                  <c:v>15</c:v>
                </c:pt>
                <c:pt idx="19">
                  <c:v>69</c:v>
                </c:pt>
                <c:pt idx="20">
                  <c:v>76</c:v>
                </c:pt>
                <c:pt idx="21">
                  <c:v>143</c:v>
                </c:pt>
                <c:pt idx="22">
                  <c:v>199</c:v>
                </c:pt>
                <c:pt idx="23">
                  <c:v>294</c:v>
                </c:pt>
                <c:pt idx="24">
                  <c:v>350</c:v>
                </c:pt>
                <c:pt idx="25">
                  <c:v>283</c:v>
                </c:pt>
                <c:pt idx="26">
                  <c:v>326</c:v>
                </c:pt>
                <c:pt idx="27">
                  <c:v>331</c:v>
                </c:pt>
                <c:pt idx="28">
                  <c:v>391</c:v>
                </c:pt>
                <c:pt idx="29">
                  <c:v>357</c:v>
                </c:pt>
                <c:pt idx="30">
                  <c:v>194</c:v>
                </c:pt>
                <c:pt idx="31">
                  <c:v>170</c:v>
                </c:pt>
                <c:pt idx="32">
                  <c:v>143</c:v>
                </c:pt>
                <c:pt idx="33">
                  <c:v>109</c:v>
                </c:pt>
                <c:pt idx="34">
                  <c:v>163</c:v>
                </c:pt>
                <c:pt idx="3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4-41DA-90C8-B2A4E889D15D}"/>
            </c:ext>
          </c:extLst>
        </c:ser>
        <c:ser>
          <c:idx val="2"/>
          <c:order val="2"/>
          <c:tx>
            <c:strRef>
              <c:f>'Data Lag'!$N$1</c:f>
              <c:strCache>
                <c:ptCount val="1"/>
                <c:pt idx="0">
                  <c:v>LAG Deaths (4/7 - 4/6)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'Data Lag'!$K$2:$K$38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Lag'!$N$2:$N$38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3</c:v>
                </c:pt>
                <c:pt idx="24">
                  <c:v>8</c:v>
                </c:pt>
                <c:pt idx="25">
                  <c:v>8</c:v>
                </c:pt>
                <c:pt idx="26">
                  <c:v>29</c:v>
                </c:pt>
                <c:pt idx="27">
                  <c:v>26</c:v>
                </c:pt>
                <c:pt idx="28">
                  <c:v>34</c:v>
                </c:pt>
                <c:pt idx="29">
                  <c:v>47</c:v>
                </c:pt>
                <c:pt idx="30">
                  <c:v>86</c:v>
                </c:pt>
                <c:pt idx="31">
                  <c:v>100</c:v>
                </c:pt>
                <c:pt idx="32">
                  <c:v>68</c:v>
                </c:pt>
                <c:pt idx="33">
                  <c:v>82</c:v>
                </c:pt>
                <c:pt idx="34">
                  <c:v>106</c:v>
                </c:pt>
                <c:pt idx="35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E4-41DA-90C8-B2A4E889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567407"/>
        <c:axId val="1822217695"/>
      </c:lineChart>
      <c:dateAx>
        <c:axId val="19245674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217695"/>
        <c:crosses val="autoZero"/>
        <c:auto val="1"/>
        <c:lblOffset val="100"/>
        <c:baseTimeUnit val="days"/>
      </c:dateAx>
      <c:valAx>
        <c:axId val="18222176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56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Daily Lag 4/6 - 4/7</a:t>
            </a:r>
          </a:p>
        </c:rich>
      </c:tx>
      <c:layout>
        <c:manualLayout>
          <c:xMode val="edge"/>
          <c:yMode val="edge"/>
          <c:x val="0.392826334208224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'Data Lag'!$L$1</c:f>
              <c:strCache>
                <c:ptCount val="1"/>
                <c:pt idx="0">
                  <c:v>LAG Daily Cases (4/7 - 4/6)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'Data Lag'!$K$2:$K$38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Lag'!$L$2:$L$38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7</c:v>
                </c:pt>
                <c:pt idx="13">
                  <c:v>17</c:v>
                </c:pt>
                <c:pt idx="14">
                  <c:v>62</c:v>
                </c:pt>
                <c:pt idx="15">
                  <c:v>52</c:v>
                </c:pt>
                <c:pt idx="16">
                  <c:v>93</c:v>
                </c:pt>
                <c:pt idx="17">
                  <c:v>108</c:v>
                </c:pt>
                <c:pt idx="18">
                  <c:v>63</c:v>
                </c:pt>
                <c:pt idx="19">
                  <c:v>30</c:v>
                </c:pt>
                <c:pt idx="20">
                  <c:v>13</c:v>
                </c:pt>
                <c:pt idx="21">
                  <c:v>36</c:v>
                </c:pt>
                <c:pt idx="22">
                  <c:v>136</c:v>
                </c:pt>
                <c:pt idx="23">
                  <c:v>80</c:v>
                </c:pt>
                <c:pt idx="24">
                  <c:v>102</c:v>
                </c:pt>
                <c:pt idx="25">
                  <c:v>92</c:v>
                </c:pt>
                <c:pt idx="26">
                  <c:v>144</c:v>
                </c:pt>
                <c:pt idx="27">
                  <c:v>143</c:v>
                </c:pt>
                <c:pt idx="28">
                  <c:v>198</c:v>
                </c:pt>
                <c:pt idx="29">
                  <c:v>119</c:v>
                </c:pt>
                <c:pt idx="30">
                  <c:v>194</c:v>
                </c:pt>
                <c:pt idx="31">
                  <c:v>278</c:v>
                </c:pt>
                <c:pt idx="32">
                  <c:v>462</c:v>
                </c:pt>
                <c:pt idx="33">
                  <c:v>618</c:v>
                </c:pt>
                <c:pt idx="34">
                  <c:v>1158</c:v>
                </c:pt>
                <c:pt idx="35">
                  <c:v>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9-41F0-AA72-BD3317EB140F}"/>
            </c:ext>
          </c:extLst>
        </c:ser>
        <c:ser>
          <c:idx val="1"/>
          <c:order val="1"/>
          <c:tx>
            <c:strRef>
              <c:f>'Data Lag'!$M$1</c:f>
              <c:strCache>
                <c:ptCount val="1"/>
                <c:pt idx="0">
                  <c:v>LAG Hosps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'Data Lag'!$K$2:$K$38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Lag'!$M$2:$M$38</c:f>
              <c:numCache>
                <c:formatCode>General</c:formatCode>
                <c:ptCount val="37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9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9</c:v>
                </c:pt>
                <c:pt idx="10">
                  <c:v>7</c:v>
                </c:pt>
                <c:pt idx="11">
                  <c:v>5</c:v>
                </c:pt>
                <c:pt idx="12">
                  <c:v>2</c:v>
                </c:pt>
                <c:pt idx="13">
                  <c:v>-6</c:v>
                </c:pt>
                <c:pt idx="14">
                  <c:v>0</c:v>
                </c:pt>
                <c:pt idx="15">
                  <c:v>13</c:v>
                </c:pt>
                <c:pt idx="16">
                  <c:v>25</c:v>
                </c:pt>
                <c:pt idx="17">
                  <c:v>17</c:v>
                </c:pt>
                <c:pt idx="18">
                  <c:v>15</c:v>
                </c:pt>
                <c:pt idx="19">
                  <c:v>69</c:v>
                </c:pt>
                <c:pt idx="20">
                  <c:v>76</c:v>
                </c:pt>
                <c:pt idx="21">
                  <c:v>143</c:v>
                </c:pt>
                <c:pt idx="22">
                  <c:v>199</c:v>
                </c:pt>
                <c:pt idx="23">
                  <c:v>294</c:v>
                </c:pt>
                <c:pt idx="24">
                  <c:v>350</c:v>
                </c:pt>
                <c:pt idx="25">
                  <c:v>283</c:v>
                </c:pt>
                <c:pt idx="26">
                  <c:v>326</c:v>
                </c:pt>
                <c:pt idx="27">
                  <c:v>331</c:v>
                </c:pt>
                <c:pt idx="28">
                  <c:v>391</c:v>
                </c:pt>
                <c:pt idx="29">
                  <c:v>357</c:v>
                </c:pt>
                <c:pt idx="30">
                  <c:v>194</c:v>
                </c:pt>
                <c:pt idx="31">
                  <c:v>170</c:v>
                </c:pt>
                <c:pt idx="32">
                  <c:v>143</c:v>
                </c:pt>
                <c:pt idx="33">
                  <c:v>109</c:v>
                </c:pt>
                <c:pt idx="34">
                  <c:v>163</c:v>
                </c:pt>
                <c:pt idx="3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69-41F0-AA72-BD3317EB140F}"/>
            </c:ext>
          </c:extLst>
        </c:ser>
        <c:ser>
          <c:idx val="2"/>
          <c:order val="2"/>
          <c:tx>
            <c:strRef>
              <c:f>'Data Lag'!$N$1</c:f>
              <c:strCache>
                <c:ptCount val="1"/>
                <c:pt idx="0">
                  <c:v>LAG Deaths (4/7 - 4/6)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'Data Lag'!$K$2:$K$38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Lag'!$N$2:$N$38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3</c:v>
                </c:pt>
                <c:pt idx="24">
                  <c:v>8</c:v>
                </c:pt>
                <c:pt idx="25">
                  <c:v>8</c:v>
                </c:pt>
                <c:pt idx="26">
                  <c:v>29</c:v>
                </c:pt>
                <c:pt idx="27">
                  <c:v>26</c:v>
                </c:pt>
                <c:pt idx="28">
                  <c:v>34</c:v>
                </c:pt>
                <c:pt idx="29">
                  <c:v>47</c:v>
                </c:pt>
                <c:pt idx="30">
                  <c:v>86</c:v>
                </c:pt>
                <c:pt idx="31">
                  <c:v>100</c:v>
                </c:pt>
                <c:pt idx="32">
                  <c:v>68</c:v>
                </c:pt>
                <c:pt idx="33">
                  <c:v>82</c:v>
                </c:pt>
                <c:pt idx="34">
                  <c:v>106</c:v>
                </c:pt>
                <c:pt idx="35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69-41F0-AA72-BD3317EB1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704895"/>
        <c:axId val="944982495"/>
      </c:areaChart>
      <c:dateAx>
        <c:axId val="19367048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982495"/>
        <c:crosses val="autoZero"/>
        <c:auto val="1"/>
        <c:lblOffset val="100"/>
        <c:baseTimeUnit val="days"/>
      </c:dateAx>
      <c:valAx>
        <c:axId val="9449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04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2day</a:t>
            </a:r>
            <a:r>
              <a:rPr lang="en-US" baseline="0"/>
              <a:t> Lag (4/6 - 4/8)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Lag'!$AA$1</c:f>
              <c:strCache>
                <c:ptCount val="1"/>
                <c:pt idx="0">
                  <c:v>2day Lag Daily Cases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'Data Lag'!$Z$2:$Z$38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Lag'!$AA$2:$AA$38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  <c:pt idx="12">
                  <c:v>11</c:v>
                </c:pt>
                <c:pt idx="13">
                  <c:v>18</c:v>
                </c:pt>
                <c:pt idx="14">
                  <c:v>72</c:v>
                </c:pt>
                <c:pt idx="15">
                  <c:v>50</c:v>
                </c:pt>
                <c:pt idx="16">
                  <c:v>94</c:v>
                </c:pt>
                <c:pt idx="17">
                  <c:v>108</c:v>
                </c:pt>
                <c:pt idx="18">
                  <c:v>105</c:v>
                </c:pt>
                <c:pt idx="19">
                  <c:v>60</c:v>
                </c:pt>
                <c:pt idx="20">
                  <c:v>129</c:v>
                </c:pt>
                <c:pt idx="21">
                  <c:v>127</c:v>
                </c:pt>
                <c:pt idx="22">
                  <c:v>323</c:v>
                </c:pt>
                <c:pt idx="23">
                  <c:v>231</c:v>
                </c:pt>
                <c:pt idx="24">
                  <c:v>164</c:v>
                </c:pt>
                <c:pt idx="25">
                  <c:v>189</c:v>
                </c:pt>
                <c:pt idx="26">
                  <c:v>178</c:v>
                </c:pt>
                <c:pt idx="27">
                  <c:v>242</c:v>
                </c:pt>
                <c:pt idx="28">
                  <c:v>525</c:v>
                </c:pt>
                <c:pt idx="29">
                  <c:v>251</c:v>
                </c:pt>
                <c:pt idx="30">
                  <c:v>266</c:v>
                </c:pt>
                <c:pt idx="31">
                  <c:v>552</c:v>
                </c:pt>
                <c:pt idx="32">
                  <c:v>753</c:v>
                </c:pt>
                <c:pt idx="33">
                  <c:v>914</c:v>
                </c:pt>
                <c:pt idx="34">
                  <c:v>1560</c:v>
                </c:pt>
                <c:pt idx="35">
                  <c:v>3011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E-43EC-9E63-21157BEBAA45}"/>
            </c:ext>
          </c:extLst>
        </c:ser>
        <c:ser>
          <c:idx val="1"/>
          <c:order val="1"/>
          <c:tx>
            <c:strRef>
              <c:f>'Data Lag'!$AB$1</c:f>
              <c:strCache>
                <c:ptCount val="1"/>
                <c:pt idx="0">
                  <c:v>2day Lag Hosps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'Data Lag'!$Z$2:$Z$38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Lag'!$AB$2:$AB$38</c:f>
              <c:numCache>
                <c:formatCode>General</c:formatCode>
                <c:ptCount val="37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9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9</c:v>
                </c:pt>
                <c:pt idx="10">
                  <c:v>7</c:v>
                </c:pt>
                <c:pt idx="11">
                  <c:v>6</c:v>
                </c:pt>
                <c:pt idx="12">
                  <c:v>2</c:v>
                </c:pt>
                <c:pt idx="13">
                  <c:v>-6</c:v>
                </c:pt>
                <c:pt idx="14">
                  <c:v>-1</c:v>
                </c:pt>
                <c:pt idx="15">
                  <c:v>16</c:v>
                </c:pt>
                <c:pt idx="16">
                  <c:v>27</c:v>
                </c:pt>
                <c:pt idx="17">
                  <c:v>19</c:v>
                </c:pt>
                <c:pt idx="18">
                  <c:v>13</c:v>
                </c:pt>
                <c:pt idx="19">
                  <c:v>72</c:v>
                </c:pt>
                <c:pt idx="20">
                  <c:v>80</c:v>
                </c:pt>
                <c:pt idx="21">
                  <c:v>146</c:v>
                </c:pt>
                <c:pt idx="22">
                  <c:v>201</c:v>
                </c:pt>
                <c:pt idx="23">
                  <c:v>300</c:v>
                </c:pt>
                <c:pt idx="24">
                  <c:v>357</c:v>
                </c:pt>
                <c:pt idx="25">
                  <c:v>305</c:v>
                </c:pt>
                <c:pt idx="26">
                  <c:v>345</c:v>
                </c:pt>
                <c:pt idx="27">
                  <c:v>338</c:v>
                </c:pt>
                <c:pt idx="28">
                  <c:v>400</c:v>
                </c:pt>
                <c:pt idx="29">
                  <c:v>378</c:v>
                </c:pt>
                <c:pt idx="30">
                  <c:v>213</c:v>
                </c:pt>
                <c:pt idx="31">
                  <c:v>199</c:v>
                </c:pt>
                <c:pt idx="32">
                  <c:v>197</c:v>
                </c:pt>
                <c:pt idx="33">
                  <c:v>293</c:v>
                </c:pt>
                <c:pt idx="34">
                  <c:v>680</c:v>
                </c:pt>
                <c:pt idx="35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E-43EC-9E63-21157BEBAA45}"/>
            </c:ext>
          </c:extLst>
        </c:ser>
        <c:ser>
          <c:idx val="2"/>
          <c:order val="2"/>
          <c:tx>
            <c:strRef>
              <c:f>'Data Lag'!$AC$1</c:f>
              <c:strCache>
                <c:ptCount val="1"/>
                <c:pt idx="0">
                  <c:v>2day Lag Deaths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'Data Lag'!$Z$2:$Z$38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Lag'!$AC$2:$AC$38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5</c:v>
                </c:pt>
                <c:pt idx="23">
                  <c:v>4</c:v>
                </c:pt>
                <c:pt idx="24">
                  <c:v>11</c:v>
                </c:pt>
                <c:pt idx="25">
                  <c:v>12</c:v>
                </c:pt>
                <c:pt idx="26">
                  <c:v>39</c:v>
                </c:pt>
                <c:pt idx="27">
                  <c:v>32</c:v>
                </c:pt>
                <c:pt idx="28">
                  <c:v>46</c:v>
                </c:pt>
                <c:pt idx="29">
                  <c:v>57</c:v>
                </c:pt>
                <c:pt idx="30">
                  <c:v>112</c:v>
                </c:pt>
                <c:pt idx="31">
                  <c:v>136</c:v>
                </c:pt>
                <c:pt idx="32">
                  <c:v>145</c:v>
                </c:pt>
                <c:pt idx="33">
                  <c:v>146</c:v>
                </c:pt>
                <c:pt idx="34">
                  <c:v>195</c:v>
                </c:pt>
                <c:pt idx="35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BE-43EC-9E63-21157BEBA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258143"/>
        <c:axId val="1921536687"/>
      </c:lineChart>
      <c:dateAx>
        <c:axId val="20172581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36687"/>
        <c:crosses val="autoZero"/>
        <c:auto val="1"/>
        <c:lblOffset val="100"/>
        <c:baseTimeUnit val="days"/>
      </c:dateAx>
      <c:valAx>
        <c:axId val="19215366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5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Lag'!$V$1</c:f>
              <c:strCache>
                <c:ptCount val="1"/>
                <c:pt idx="0">
                  <c:v>LAG Daily Cases (4/8- 4/7)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'Data Lag'!$U$2:$U$38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Lag'!$V$2:$V$38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10</c:v>
                </c:pt>
                <c:pt idx="15">
                  <c:v>-2</c:v>
                </c:pt>
                <c:pt idx="16">
                  <c:v>1</c:v>
                </c:pt>
                <c:pt idx="17">
                  <c:v>0</c:v>
                </c:pt>
                <c:pt idx="18">
                  <c:v>42</c:v>
                </c:pt>
                <c:pt idx="19">
                  <c:v>30</c:v>
                </c:pt>
                <c:pt idx="20">
                  <c:v>116</c:v>
                </c:pt>
                <c:pt idx="21">
                  <c:v>91</c:v>
                </c:pt>
                <c:pt idx="22">
                  <c:v>187</c:v>
                </c:pt>
                <c:pt idx="23">
                  <c:v>151</c:v>
                </c:pt>
                <c:pt idx="24">
                  <c:v>62</c:v>
                </c:pt>
                <c:pt idx="25">
                  <c:v>97</c:v>
                </c:pt>
                <c:pt idx="26">
                  <c:v>34</c:v>
                </c:pt>
                <c:pt idx="27">
                  <c:v>99</c:v>
                </c:pt>
                <c:pt idx="28">
                  <c:v>327</c:v>
                </c:pt>
                <c:pt idx="29">
                  <c:v>132</c:v>
                </c:pt>
                <c:pt idx="30">
                  <c:v>72</c:v>
                </c:pt>
                <c:pt idx="31">
                  <c:v>274</c:v>
                </c:pt>
                <c:pt idx="32">
                  <c:v>291</c:v>
                </c:pt>
                <c:pt idx="33">
                  <c:v>296</c:v>
                </c:pt>
                <c:pt idx="34">
                  <c:v>402</c:v>
                </c:pt>
                <c:pt idx="35">
                  <c:v>1499</c:v>
                </c:pt>
                <c:pt idx="36">
                  <c:v>1277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E-40ED-B3C1-9E4295CE8E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7022832"/>
        <c:axId val="2051505344"/>
      </c:barChart>
      <c:dateAx>
        <c:axId val="12370228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505344"/>
        <c:crosses val="autoZero"/>
        <c:auto val="1"/>
        <c:lblOffset val="100"/>
        <c:baseTimeUnit val="days"/>
      </c:dateAx>
      <c:valAx>
        <c:axId val="20515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2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6199227336403421E-2"/>
          <c:y val="0.15897433516565146"/>
          <c:w val="0.92748498659798662"/>
          <c:h val="0.73233861981874904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'Data Lag'!$B$1</c:f>
              <c:strCache>
                <c:ptCount val="1"/>
                <c:pt idx="0">
                  <c:v>Daily Cases (4/6)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'Data Lag'!$A$16:$A$37</c:f>
              <c:numCache>
                <c:formatCode>m/d/yyyy</c:formatCode>
                <c:ptCount val="2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</c:numCache>
            </c:numRef>
          </c:cat>
          <c:val>
            <c:numRef>
              <c:f>'Data Lag'!$B$16:$B$37</c:f>
              <c:numCache>
                <c:formatCode>General</c:formatCode>
                <c:ptCount val="22"/>
                <c:pt idx="0">
                  <c:v>2033</c:v>
                </c:pt>
                <c:pt idx="1">
                  <c:v>2337</c:v>
                </c:pt>
                <c:pt idx="2">
                  <c:v>2799</c:v>
                </c:pt>
                <c:pt idx="3">
                  <c:v>3465</c:v>
                </c:pt>
                <c:pt idx="4">
                  <c:v>3699</c:v>
                </c:pt>
                <c:pt idx="5">
                  <c:v>2179</c:v>
                </c:pt>
                <c:pt idx="6">
                  <c:v>2062</c:v>
                </c:pt>
                <c:pt idx="7">
                  <c:v>3115</c:v>
                </c:pt>
                <c:pt idx="8">
                  <c:v>3534</c:v>
                </c:pt>
                <c:pt idx="9">
                  <c:v>3844</c:v>
                </c:pt>
                <c:pt idx="10">
                  <c:v>3982</c:v>
                </c:pt>
                <c:pt idx="11">
                  <c:v>4046</c:v>
                </c:pt>
                <c:pt idx="12">
                  <c:v>2673</c:v>
                </c:pt>
                <c:pt idx="13">
                  <c:v>2714</c:v>
                </c:pt>
                <c:pt idx="14">
                  <c:v>4374</c:v>
                </c:pt>
                <c:pt idx="15">
                  <c:v>3735</c:v>
                </c:pt>
                <c:pt idx="16">
                  <c:v>3823</c:v>
                </c:pt>
                <c:pt idx="17">
                  <c:v>4461</c:v>
                </c:pt>
                <c:pt idx="18">
                  <c:v>3711</c:v>
                </c:pt>
                <c:pt idx="19">
                  <c:v>2112</c:v>
                </c:pt>
                <c:pt idx="20">
                  <c:v>1054</c:v>
                </c:pt>
                <c:pt idx="2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2-4F0D-AFD3-89FC907AE8E0}"/>
            </c:ext>
          </c:extLst>
        </c:ser>
        <c:ser>
          <c:idx val="1"/>
          <c:order val="1"/>
          <c:tx>
            <c:strRef>
              <c:f>'Data Lag'!$L$1</c:f>
              <c:strCache>
                <c:ptCount val="1"/>
                <c:pt idx="0">
                  <c:v>LAG Daily Cases (4/7 - 4/6)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'Data Lag'!$A$16:$A$37</c:f>
              <c:numCache>
                <c:formatCode>m/d/yyyy</c:formatCode>
                <c:ptCount val="2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</c:numCache>
            </c:numRef>
          </c:cat>
          <c:val>
            <c:numRef>
              <c:f>'Data Lag'!$L$16:$L$38</c:f>
              <c:numCache>
                <c:formatCode>General</c:formatCode>
                <c:ptCount val="23"/>
                <c:pt idx="0">
                  <c:v>62</c:v>
                </c:pt>
                <c:pt idx="1">
                  <c:v>52</c:v>
                </c:pt>
                <c:pt idx="2">
                  <c:v>93</c:v>
                </c:pt>
                <c:pt idx="3">
                  <c:v>108</c:v>
                </c:pt>
                <c:pt idx="4">
                  <c:v>63</c:v>
                </c:pt>
                <c:pt idx="5">
                  <c:v>30</c:v>
                </c:pt>
                <c:pt idx="6">
                  <c:v>13</c:v>
                </c:pt>
                <c:pt idx="7">
                  <c:v>36</c:v>
                </c:pt>
                <c:pt idx="8">
                  <c:v>136</c:v>
                </c:pt>
                <c:pt idx="9">
                  <c:v>80</c:v>
                </c:pt>
                <c:pt idx="10">
                  <c:v>102</c:v>
                </c:pt>
                <c:pt idx="11">
                  <c:v>92</c:v>
                </c:pt>
                <c:pt idx="12">
                  <c:v>144</c:v>
                </c:pt>
                <c:pt idx="13">
                  <c:v>143</c:v>
                </c:pt>
                <c:pt idx="14">
                  <c:v>198</c:v>
                </c:pt>
                <c:pt idx="15">
                  <c:v>119</c:v>
                </c:pt>
                <c:pt idx="16">
                  <c:v>194</c:v>
                </c:pt>
                <c:pt idx="17">
                  <c:v>278</c:v>
                </c:pt>
                <c:pt idx="18">
                  <c:v>462</c:v>
                </c:pt>
                <c:pt idx="19">
                  <c:v>618</c:v>
                </c:pt>
                <c:pt idx="20">
                  <c:v>1158</c:v>
                </c:pt>
                <c:pt idx="21">
                  <c:v>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2-4F0D-AFD3-89FC907AE8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678976"/>
        <c:axId val="84878288"/>
        <c:axId val="0"/>
      </c:bar3DChart>
      <c:dateAx>
        <c:axId val="21678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78288"/>
        <c:crosses val="autoZero"/>
        <c:auto val="1"/>
        <c:lblOffset val="100"/>
        <c:baseTimeUnit val="days"/>
      </c:dateAx>
      <c:valAx>
        <c:axId val="848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777066857834934"/>
          <c:y val="4.6601995978597155E-2"/>
          <c:w val="0.37458392522666889"/>
          <c:h val="9.1317398772715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Old Data (1)'!$AW$3</c:f>
              <c:strCache>
                <c:ptCount val="1"/>
                <c:pt idx="0">
                  <c:v>Daily Survival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 Old Data (1)'!$A$17:$A$24</c:f>
              <c:numCache>
                <c:formatCode>d\-mmm</c:formatCode>
                <c:ptCount val="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43918</c:v>
                </c:pt>
                <c:pt idx="5">
                  <c:v>43919</c:v>
                </c:pt>
                <c:pt idx="6">
                  <c:v>43920</c:v>
                </c:pt>
                <c:pt idx="7">
                  <c:v>43921</c:v>
                </c:pt>
              </c:numCache>
            </c:numRef>
          </c:cat>
          <c:val>
            <c:numRef>
              <c:f>' Old Data (1)'!$AW$17:$AW$25</c:f>
              <c:numCache>
                <c:formatCode>0%</c:formatCode>
                <c:ptCount val="9"/>
                <c:pt idx="1">
                  <c:v>0.94379429701664741</c:v>
                </c:pt>
                <c:pt idx="2">
                  <c:v>0.9355403237567449</c:v>
                </c:pt>
                <c:pt idx="3">
                  <c:v>0.9239016736401674</c:v>
                </c:pt>
                <c:pt idx="4">
                  <c:v>0.9128445889009269</c:v>
                </c:pt>
                <c:pt idx="5">
                  <c:v>0.9030895754612136</c:v>
                </c:pt>
                <c:pt idx="6">
                  <c:v>0.89286455092304506</c:v>
                </c:pt>
                <c:pt idx="7">
                  <c:v>0.87847685517807661</c:v>
                </c:pt>
                <c:pt idx="8">
                  <c:v>0.8637340153452685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9-41C7-A9F3-84ED992C6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905568"/>
        <c:axId val="1627719840"/>
      </c:lineChart>
      <c:dateAx>
        <c:axId val="1625905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719840"/>
        <c:crosses val="autoZero"/>
        <c:auto val="1"/>
        <c:lblOffset val="100"/>
        <c:baseTimeUnit val="days"/>
      </c:dateAx>
      <c:valAx>
        <c:axId val="16277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90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Daily Case</a:t>
            </a:r>
            <a:r>
              <a:rPr lang="en-US" baseline="0"/>
              <a:t> Numbers</a:t>
            </a:r>
          </a:p>
          <a:p>
            <a:pPr>
              <a:defRPr/>
            </a:pPr>
            <a:r>
              <a:rPr lang="en-US" baseline="0"/>
              <a:t>4/6, 4/7, 4/8</a:t>
            </a:r>
            <a:endParaRPr lang="en-US"/>
          </a:p>
        </c:rich>
      </c:tx>
      <c:layout>
        <c:manualLayout>
          <c:xMode val="edge"/>
          <c:yMode val="edge"/>
          <c:x val="0.28593744531933507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58705161854774E-2"/>
          <c:y val="0.18560185185185185"/>
          <c:w val="0.87753018372703417"/>
          <c:h val="0.4858869203849519"/>
        </c:manualLayout>
      </c:layout>
      <c:lineChart>
        <c:grouping val="standard"/>
        <c:varyColors val="0"/>
        <c:ser>
          <c:idx val="0"/>
          <c:order val="0"/>
          <c:tx>
            <c:strRef>
              <c:f>'Data Lag'!$B$1</c:f>
              <c:strCache>
                <c:ptCount val="1"/>
                <c:pt idx="0">
                  <c:v>Daily Cases (4/6)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'Data Lag'!$A$31:$A$37</c:f>
              <c:numCache>
                <c:formatCode>m/d/yyyy</c:formatCode>
                <c:ptCount val="7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</c:numCache>
            </c:numRef>
          </c:cat>
          <c:val>
            <c:numRef>
              <c:f>'Data Lag'!$B$31:$B$37</c:f>
              <c:numCache>
                <c:formatCode>General</c:formatCode>
                <c:ptCount val="7"/>
                <c:pt idx="0">
                  <c:v>3735</c:v>
                </c:pt>
                <c:pt idx="1">
                  <c:v>3823</c:v>
                </c:pt>
                <c:pt idx="2">
                  <c:v>4461</c:v>
                </c:pt>
                <c:pt idx="3">
                  <c:v>3711</c:v>
                </c:pt>
                <c:pt idx="4">
                  <c:v>2112</c:v>
                </c:pt>
                <c:pt idx="5">
                  <c:v>1054</c:v>
                </c:pt>
                <c:pt idx="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D-4628-A3C4-8EBFAD0A49CD}"/>
            </c:ext>
          </c:extLst>
        </c:ser>
        <c:ser>
          <c:idx val="1"/>
          <c:order val="1"/>
          <c:tx>
            <c:strRef>
              <c:f>'Data Lag'!$G$1</c:f>
              <c:strCache>
                <c:ptCount val="1"/>
                <c:pt idx="0">
                  <c:v>Daily Cases (4/7)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'Data Lag'!$A$31:$A$37</c:f>
              <c:numCache>
                <c:formatCode>m/d/yyyy</c:formatCode>
                <c:ptCount val="7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</c:numCache>
            </c:numRef>
          </c:cat>
          <c:val>
            <c:numRef>
              <c:f>'Data Lag'!$G$31:$G$38</c:f>
              <c:numCache>
                <c:formatCode>General</c:formatCode>
                <c:ptCount val="8"/>
                <c:pt idx="0">
                  <c:v>3854</c:v>
                </c:pt>
                <c:pt idx="1">
                  <c:v>4017</c:v>
                </c:pt>
                <c:pt idx="2">
                  <c:v>4739</c:v>
                </c:pt>
                <c:pt idx="3">
                  <c:v>4173</c:v>
                </c:pt>
                <c:pt idx="4">
                  <c:v>2730</c:v>
                </c:pt>
                <c:pt idx="5">
                  <c:v>2212</c:v>
                </c:pt>
                <c:pt idx="6">
                  <c:v>1587</c:v>
                </c:pt>
                <c:pt idx="7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D-4628-A3C4-8EBFAD0A49CD}"/>
            </c:ext>
          </c:extLst>
        </c:ser>
        <c:ser>
          <c:idx val="2"/>
          <c:order val="2"/>
          <c:tx>
            <c:strRef>
              <c:f>'Data Lag'!$Q$1</c:f>
              <c:strCache>
                <c:ptCount val="1"/>
                <c:pt idx="0">
                  <c:v>Daily Cases (4/8)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'Data Lag'!$A$31:$A$37</c:f>
              <c:numCache>
                <c:formatCode>m/d/yyyy</c:formatCode>
                <c:ptCount val="7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</c:numCache>
            </c:numRef>
          </c:cat>
          <c:val>
            <c:numRef>
              <c:f>'Data Lag'!$Q$31:$Q$39</c:f>
              <c:numCache>
                <c:formatCode>General</c:formatCode>
                <c:ptCount val="9"/>
                <c:pt idx="0">
                  <c:v>3986</c:v>
                </c:pt>
                <c:pt idx="1">
                  <c:v>4089</c:v>
                </c:pt>
                <c:pt idx="2">
                  <c:v>5013</c:v>
                </c:pt>
                <c:pt idx="3">
                  <c:v>4464</c:v>
                </c:pt>
                <c:pt idx="4">
                  <c:v>3026</c:v>
                </c:pt>
                <c:pt idx="5">
                  <c:v>2614</c:v>
                </c:pt>
                <c:pt idx="6">
                  <c:v>3086</c:v>
                </c:pt>
                <c:pt idx="7">
                  <c:v>1378</c:v>
                </c:pt>
                <c:pt idx="8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D-4628-A3C4-8EBFAD0A4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66976"/>
        <c:axId val="2063656064"/>
      </c:lineChart>
      <c:dateAx>
        <c:axId val="95266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656064"/>
        <c:crosses val="autoZero"/>
        <c:auto val="1"/>
        <c:lblOffset val="100"/>
        <c:baseTimeUnit val="days"/>
      </c:dateAx>
      <c:valAx>
        <c:axId val="20636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6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LAG Hosps (4/7 - 4/6)</a:t>
            </a:r>
          </a:p>
        </c:rich>
      </c:tx>
      <c:layout>
        <c:manualLayout>
          <c:xMode val="edge"/>
          <c:yMode val="edge"/>
          <c:x val="0.3903471128608924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Lag'!$M$1</c:f>
              <c:strCache>
                <c:ptCount val="1"/>
                <c:pt idx="0">
                  <c:v>LAG Hosps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'Data Lag'!$K$2:$K$38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Lag'!$M$2:$M$38</c:f>
              <c:numCache>
                <c:formatCode>General</c:formatCode>
                <c:ptCount val="37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9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9</c:v>
                </c:pt>
                <c:pt idx="10">
                  <c:v>7</c:v>
                </c:pt>
                <c:pt idx="11">
                  <c:v>5</c:v>
                </c:pt>
                <c:pt idx="12">
                  <c:v>2</c:v>
                </c:pt>
                <c:pt idx="13">
                  <c:v>-6</c:v>
                </c:pt>
                <c:pt idx="14">
                  <c:v>0</c:v>
                </c:pt>
                <c:pt idx="15">
                  <c:v>13</c:v>
                </c:pt>
                <c:pt idx="16">
                  <c:v>25</c:v>
                </c:pt>
                <c:pt idx="17">
                  <c:v>17</c:v>
                </c:pt>
                <c:pt idx="18">
                  <c:v>15</c:v>
                </c:pt>
                <c:pt idx="19">
                  <c:v>69</c:v>
                </c:pt>
                <c:pt idx="20">
                  <c:v>76</c:v>
                </c:pt>
                <c:pt idx="21">
                  <c:v>143</c:v>
                </c:pt>
                <c:pt idx="22">
                  <c:v>199</c:v>
                </c:pt>
                <c:pt idx="23">
                  <c:v>294</c:v>
                </c:pt>
                <c:pt idx="24">
                  <c:v>350</c:v>
                </c:pt>
                <c:pt idx="25">
                  <c:v>283</c:v>
                </c:pt>
                <c:pt idx="26">
                  <c:v>326</c:v>
                </c:pt>
                <c:pt idx="27">
                  <c:v>331</c:v>
                </c:pt>
                <c:pt idx="28">
                  <c:v>391</c:v>
                </c:pt>
                <c:pt idx="29">
                  <c:v>357</c:v>
                </c:pt>
                <c:pt idx="30">
                  <c:v>194</c:v>
                </c:pt>
                <c:pt idx="31">
                  <c:v>170</c:v>
                </c:pt>
                <c:pt idx="32">
                  <c:v>143</c:v>
                </c:pt>
                <c:pt idx="33">
                  <c:v>109</c:v>
                </c:pt>
                <c:pt idx="34">
                  <c:v>163</c:v>
                </c:pt>
                <c:pt idx="3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E-4FFE-9C36-6AFF3275B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664447"/>
        <c:axId val="1357875535"/>
      </c:barChart>
      <c:dateAx>
        <c:axId val="456644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875535"/>
        <c:crosses val="autoZero"/>
        <c:auto val="1"/>
        <c:lblOffset val="100"/>
        <c:baseTimeUnit val="days"/>
      </c:dateAx>
      <c:valAx>
        <c:axId val="135787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Lag'!$N$1</c:f>
              <c:strCache>
                <c:ptCount val="1"/>
                <c:pt idx="0">
                  <c:v>LAG Deaths (4/7 - 4/6)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'Data Lag'!$K$2:$K$37</c:f>
              <c:numCache>
                <c:formatCode>m/d/yyyy</c:formatCode>
                <c:ptCount val="36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</c:numCache>
            </c:numRef>
          </c:cat>
          <c:val>
            <c:numRef>
              <c:f>'Data Lag'!$N$2:$N$37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3</c:v>
                </c:pt>
                <c:pt idx="24">
                  <c:v>8</c:v>
                </c:pt>
                <c:pt idx="25">
                  <c:v>8</c:v>
                </c:pt>
                <c:pt idx="26">
                  <c:v>29</c:v>
                </c:pt>
                <c:pt idx="27">
                  <c:v>26</c:v>
                </c:pt>
                <c:pt idx="28">
                  <c:v>34</c:v>
                </c:pt>
                <c:pt idx="29">
                  <c:v>47</c:v>
                </c:pt>
                <c:pt idx="30">
                  <c:v>86</c:v>
                </c:pt>
                <c:pt idx="31">
                  <c:v>100</c:v>
                </c:pt>
                <c:pt idx="32">
                  <c:v>68</c:v>
                </c:pt>
                <c:pt idx="33">
                  <c:v>82</c:v>
                </c:pt>
                <c:pt idx="34">
                  <c:v>106</c:v>
                </c:pt>
                <c:pt idx="35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D-45BD-94CF-ADF5129C2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696559"/>
        <c:axId val="57273999"/>
      </c:barChart>
      <c:dateAx>
        <c:axId val="516965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3999"/>
        <c:crosses val="autoZero"/>
        <c:auto val="1"/>
        <c:lblOffset val="100"/>
        <c:baseTimeUnit val="days"/>
      </c:dateAx>
      <c:valAx>
        <c:axId val="5727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ER Visits - NYC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6894685039370078"/>
          <c:w val="0.87753018372703417"/>
          <c:h val="0.59179024496937882"/>
        </c:manualLayout>
      </c:layout>
      <c:areaChart>
        <c:grouping val="stacked"/>
        <c:varyColors val="0"/>
        <c:ser>
          <c:idx val="0"/>
          <c:order val="0"/>
          <c:tx>
            <c:strRef>
              <c:f>'ER Visits and Admits'!$H$1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'ER Visits and Admits'!$A$2:$A$40</c:f>
              <c:numCache>
                <c:formatCode>m/d/yyyy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'ER Visits and Admits'!$H$2:$H$40</c:f>
              <c:numCache>
                <c:formatCode>0</c:formatCode>
                <c:ptCount val="39"/>
                <c:pt idx="0">
                  <c:v>782</c:v>
                </c:pt>
                <c:pt idx="1">
                  <c:v>892.8</c:v>
                </c:pt>
                <c:pt idx="2">
                  <c:v>1003.5999999999999</c:v>
                </c:pt>
                <c:pt idx="3">
                  <c:v>1114.4000000000001</c:v>
                </c:pt>
                <c:pt idx="4">
                  <c:v>1225.2</c:v>
                </c:pt>
                <c:pt idx="5">
                  <c:v>1336</c:v>
                </c:pt>
                <c:pt idx="6">
                  <c:v>1446.8</c:v>
                </c:pt>
                <c:pt idx="7">
                  <c:v>1557.6</c:v>
                </c:pt>
                <c:pt idx="8">
                  <c:v>1668.4</c:v>
                </c:pt>
                <c:pt idx="9">
                  <c:v>1779.1999999999998</c:v>
                </c:pt>
                <c:pt idx="10">
                  <c:v>1890</c:v>
                </c:pt>
                <c:pt idx="11">
                  <c:v>2000.8</c:v>
                </c:pt>
                <c:pt idx="12">
                  <c:v>2111.6</c:v>
                </c:pt>
                <c:pt idx="13">
                  <c:v>2222.4</c:v>
                </c:pt>
                <c:pt idx="14">
                  <c:v>2270.1999999999998</c:v>
                </c:pt>
                <c:pt idx="15">
                  <c:v>2271.6</c:v>
                </c:pt>
                <c:pt idx="16">
                  <c:v>2205</c:v>
                </c:pt>
                <c:pt idx="17">
                  <c:v>2138.4</c:v>
                </c:pt>
                <c:pt idx="18">
                  <c:v>2071.8000000000002</c:v>
                </c:pt>
                <c:pt idx="19">
                  <c:v>2005.1999999999998</c:v>
                </c:pt>
                <c:pt idx="20">
                  <c:v>1980.6</c:v>
                </c:pt>
                <c:pt idx="21">
                  <c:v>2024</c:v>
                </c:pt>
                <c:pt idx="22">
                  <c:v>2067.4</c:v>
                </c:pt>
                <c:pt idx="23">
                  <c:v>2110.8000000000002</c:v>
                </c:pt>
                <c:pt idx="24">
                  <c:v>2154.1999999999998</c:v>
                </c:pt>
                <c:pt idx="25">
                  <c:v>2087.6</c:v>
                </c:pt>
                <c:pt idx="26">
                  <c:v>2021</c:v>
                </c:pt>
                <c:pt idx="27">
                  <c:v>1954.4</c:v>
                </c:pt>
                <c:pt idx="28">
                  <c:v>1887.8000000000002</c:v>
                </c:pt>
                <c:pt idx="29">
                  <c:v>1821.1999999999998</c:v>
                </c:pt>
                <c:pt idx="30">
                  <c:v>1754.6</c:v>
                </c:pt>
                <c:pt idx="31">
                  <c:v>1722.8000000000002</c:v>
                </c:pt>
                <c:pt idx="32">
                  <c:v>1691</c:v>
                </c:pt>
                <c:pt idx="33">
                  <c:v>1659.1999999999998</c:v>
                </c:pt>
                <c:pt idx="34">
                  <c:v>1627.4</c:v>
                </c:pt>
                <c:pt idx="35">
                  <c:v>1595.6</c:v>
                </c:pt>
                <c:pt idx="36">
                  <c:v>1517.4</c:v>
                </c:pt>
                <c:pt idx="37">
                  <c:v>1439.1999999999998</c:v>
                </c:pt>
                <c:pt idx="38">
                  <c:v>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6-474D-AF13-43914CA77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333151"/>
        <c:axId val="1283290703"/>
      </c:areaChart>
      <c:dateAx>
        <c:axId val="13463331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290703"/>
        <c:crosses val="autoZero"/>
        <c:auto val="1"/>
        <c:lblOffset val="100"/>
        <c:baseTimeUnit val="days"/>
      </c:dateAx>
      <c:valAx>
        <c:axId val="128329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33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ER Admits - NYC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'ER Visits and Admits'!$P$1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'ER Visits and Admits'!$A$2:$A$40</c:f>
              <c:numCache>
                <c:formatCode>m/d/yyyy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'ER Visits and Admits'!$P$2:$P$40</c:f>
              <c:numCache>
                <c:formatCode>0</c:formatCode>
                <c:ptCount val="39"/>
                <c:pt idx="0">
                  <c:v>232</c:v>
                </c:pt>
                <c:pt idx="1">
                  <c:v>243.60000000000002</c:v>
                </c:pt>
                <c:pt idx="2">
                  <c:v>255.20000000000002</c:v>
                </c:pt>
                <c:pt idx="3">
                  <c:v>266.8</c:v>
                </c:pt>
                <c:pt idx="4">
                  <c:v>278.40000000000003</c:v>
                </c:pt>
                <c:pt idx="5">
                  <c:v>290</c:v>
                </c:pt>
                <c:pt idx="6">
                  <c:v>301.59999999999997</c:v>
                </c:pt>
                <c:pt idx="7">
                  <c:v>313.2</c:v>
                </c:pt>
                <c:pt idx="8">
                  <c:v>324.79999999999995</c:v>
                </c:pt>
                <c:pt idx="9">
                  <c:v>546.4</c:v>
                </c:pt>
                <c:pt idx="10">
                  <c:v>579</c:v>
                </c:pt>
                <c:pt idx="11">
                  <c:v>611.6</c:v>
                </c:pt>
                <c:pt idx="12">
                  <c:v>644.20000000000005</c:v>
                </c:pt>
                <c:pt idx="13">
                  <c:v>676.8</c:v>
                </c:pt>
                <c:pt idx="14">
                  <c:v>709.40000000000009</c:v>
                </c:pt>
                <c:pt idx="15">
                  <c:v>742</c:v>
                </c:pt>
                <c:pt idx="16">
                  <c:v>774.6</c:v>
                </c:pt>
                <c:pt idx="17">
                  <c:v>807.2</c:v>
                </c:pt>
                <c:pt idx="18">
                  <c:v>839.8</c:v>
                </c:pt>
                <c:pt idx="19">
                  <c:v>872.4</c:v>
                </c:pt>
                <c:pt idx="20">
                  <c:v>863</c:v>
                </c:pt>
                <c:pt idx="21">
                  <c:v>853.59999999999991</c:v>
                </c:pt>
                <c:pt idx="22">
                  <c:v>844.2</c:v>
                </c:pt>
                <c:pt idx="23">
                  <c:v>834.8</c:v>
                </c:pt>
                <c:pt idx="24">
                  <c:v>825.40000000000009</c:v>
                </c:pt>
                <c:pt idx="25">
                  <c:v>816</c:v>
                </c:pt>
                <c:pt idx="26">
                  <c:v>806.6</c:v>
                </c:pt>
                <c:pt idx="27">
                  <c:v>797.19999999999993</c:v>
                </c:pt>
                <c:pt idx="28">
                  <c:v>787.80000000000007</c:v>
                </c:pt>
                <c:pt idx="29">
                  <c:v>778.4</c:v>
                </c:pt>
                <c:pt idx="30">
                  <c:v>811</c:v>
                </c:pt>
                <c:pt idx="31">
                  <c:v>843.6</c:v>
                </c:pt>
                <c:pt idx="32">
                  <c:v>876.19999999999993</c:v>
                </c:pt>
                <c:pt idx="33">
                  <c:v>908.8</c:v>
                </c:pt>
                <c:pt idx="34">
                  <c:v>899.4</c:v>
                </c:pt>
                <c:pt idx="35">
                  <c:v>890</c:v>
                </c:pt>
                <c:pt idx="36">
                  <c:v>880.59999999999991</c:v>
                </c:pt>
                <c:pt idx="37">
                  <c:v>871.19999999999993</c:v>
                </c:pt>
                <c:pt idx="38">
                  <c:v>905.99999999999989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D-4149-A3B6-A93F6D453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235887"/>
        <c:axId val="1283289455"/>
      </c:areaChart>
      <c:dateAx>
        <c:axId val="13502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289455"/>
        <c:crosses val="autoZero"/>
        <c:auto val="1"/>
        <c:lblOffset val="100"/>
        <c:baseTimeUnit val="days"/>
      </c:dateAx>
      <c:valAx>
        <c:axId val="128328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3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</a:p>
          <a:p>
            <a:pPr>
              <a:defRPr/>
            </a:pPr>
            <a:r>
              <a:rPr lang="en-US"/>
              <a:t> ER Admits to ER Visits</a:t>
            </a:r>
          </a:p>
        </c:rich>
      </c:tx>
      <c:layout>
        <c:manualLayout>
          <c:xMode val="edge"/>
          <c:yMode val="edge"/>
          <c:x val="0.2479374453193350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567147856517937E-2"/>
          <c:y val="0.16708333333333336"/>
          <c:w val="0.88498840769903764"/>
          <c:h val="0.59179024496937882"/>
        </c:manualLayout>
      </c:layout>
      <c:areaChart>
        <c:grouping val="standard"/>
        <c:varyColors val="0"/>
        <c:ser>
          <c:idx val="0"/>
          <c:order val="0"/>
          <c:tx>
            <c:strRef>
              <c:f>'ER Visits and Admits'!$Q$1</c:f>
              <c:strCache>
                <c:ptCount val="1"/>
                <c:pt idx="0">
                  <c:v>Ratio Admits to Visits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'ER Visits and Admits'!$A$2:$A$40</c:f>
              <c:numCache>
                <c:formatCode>m/d/yyyy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'ER Visits and Admits'!$Q$2:$Q$40</c:f>
              <c:numCache>
                <c:formatCode>0%</c:formatCode>
                <c:ptCount val="39"/>
                <c:pt idx="0">
                  <c:v>0.29667519181585678</c:v>
                </c:pt>
                <c:pt idx="1">
                  <c:v>0.27284946236559143</c:v>
                </c:pt>
                <c:pt idx="2">
                  <c:v>0.25428457552809891</c:v>
                </c:pt>
                <c:pt idx="3">
                  <c:v>0.23941134242641779</c:v>
                </c:pt>
                <c:pt idx="4">
                  <c:v>0.22722820763956908</c:v>
                </c:pt>
                <c:pt idx="5">
                  <c:v>0.21706586826347304</c:v>
                </c:pt>
                <c:pt idx="6">
                  <c:v>0.2084600497649986</c:v>
                </c:pt>
                <c:pt idx="7">
                  <c:v>0.20107858243451465</c:v>
                </c:pt>
                <c:pt idx="8">
                  <c:v>0.19467753536322221</c:v>
                </c:pt>
                <c:pt idx="9">
                  <c:v>0.30710431654676262</c:v>
                </c:pt>
                <c:pt idx="10">
                  <c:v>0.30634920634920637</c:v>
                </c:pt>
                <c:pt idx="11">
                  <c:v>0.30567772890843664</c:v>
                </c:pt>
                <c:pt idx="12">
                  <c:v>0.30507671907558254</c:v>
                </c:pt>
                <c:pt idx="13">
                  <c:v>0.30453563714902804</c:v>
                </c:pt>
                <c:pt idx="14">
                  <c:v>0.31248348163157436</c:v>
                </c:pt>
                <c:pt idx="15">
                  <c:v>0.32664201443916185</c:v>
                </c:pt>
                <c:pt idx="16">
                  <c:v>0.35129251700680275</c:v>
                </c:pt>
                <c:pt idx="17">
                  <c:v>0.3774784885895997</c:v>
                </c:pt>
                <c:pt idx="18">
                  <c:v>0.40534800656434011</c:v>
                </c:pt>
                <c:pt idx="19">
                  <c:v>0.43506882106523043</c:v>
                </c:pt>
                <c:pt idx="20">
                  <c:v>0.43572654751085532</c:v>
                </c:pt>
                <c:pt idx="21">
                  <c:v>0.42173913043478256</c:v>
                </c:pt>
                <c:pt idx="22">
                  <c:v>0.40833897649221246</c:v>
                </c:pt>
                <c:pt idx="23">
                  <c:v>0.3954898616638241</c:v>
                </c:pt>
                <c:pt idx="24">
                  <c:v>0.38315848110667539</c:v>
                </c:pt>
                <c:pt idx="25">
                  <c:v>0.39087947882736157</c:v>
                </c:pt>
                <c:pt idx="26">
                  <c:v>0.39910935180603663</c:v>
                </c:pt>
                <c:pt idx="27">
                  <c:v>0.40790012279983623</c:v>
                </c:pt>
                <c:pt idx="28">
                  <c:v>0.41731115584277995</c:v>
                </c:pt>
                <c:pt idx="29">
                  <c:v>0.4274104985723699</c:v>
                </c:pt>
                <c:pt idx="30">
                  <c:v>0.46221360993958738</c:v>
                </c:pt>
                <c:pt idx="31">
                  <c:v>0.48966798235430692</c:v>
                </c:pt>
                <c:pt idx="32">
                  <c:v>0.51815493790656408</c:v>
                </c:pt>
                <c:pt idx="33">
                  <c:v>0.54773384763741562</c:v>
                </c:pt>
                <c:pt idx="34">
                  <c:v>0.55266068575642124</c:v>
                </c:pt>
                <c:pt idx="35">
                  <c:v>0.55778390574078718</c:v>
                </c:pt>
                <c:pt idx="36">
                  <c:v>0.58033478318175813</c:v>
                </c:pt>
                <c:pt idx="37">
                  <c:v>0.6053362979433019</c:v>
                </c:pt>
                <c:pt idx="38">
                  <c:v>0.60279441117764465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6-486D-B4EC-E5D8E1A83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86975"/>
        <c:axId val="1283276975"/>
      </c:areaChart>
      <c:dateAx>
        <c:axId val="11695869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276975"/>
        <c:crosses val="autoZero"/>
        <c:auto val="1"/>
        <c:lblOffset val="100"/>
        <c:baseTimeUnit val="days"/>
      </c:dateAx>
      <c:valAx>
        <c:axId val="128327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8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ER Admit to Visits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'ER Visits and Admits'!$K$1</c:f>
              <c:strCache>
                <c:ptCount val="1"/>
                <c:pt idx="0">
                  <c:v>Admit to Visits (45-64)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'ER Visits and Admits'!$A$2:$A$40</c:f>
              <c:numCache>
                <c:formatCode>m/d/yyyy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'ER Visits and Admits'!$K$2:$K$40</c:f>
              <c:numCache>
                <c:formatCode>General</c:formatCode>
                <c:ptCount val="39"/>
                <c:pt idx="9" formatCode="0%">
                  <c:v>0.35714285714285715</c:v>
                </c:pt>
                <c:pt idx="10" formatCode="0%">
                  <c:v>0.36666666666666664</c:v>
                </c:pt>
                <c:pt idx="11" formatCode="0%">
                  <c:v>0.375</c:v>
                </c:pt>
                <c:pt idx="12" formatCode="0%">
                  <c:v>0.38235294117647056</c:v>
                </c:pt>
                <c:pt idx="13" formatCode="0%">
                  <c:v>0.3888888888888889</c:v>
                </c:pt>
                <c:pt idx="14" formatCode="0%">
                  <c:v>0.42857142857142855</c:v>
                </c:pt>
                <c:pt idx="15" formatCode="0%">
                  <c:v>0.47058823529411764</c:v>
                </c:pt>
                <c:pt idx="16" formatCode="0%">
                  <c:v>0.51515151515151514</c:v>
                </c:pt>
                <c:pt idx="17" formatCode="0%">
                  <c:v>0.5625</c:v>
                </c:pt>
                <c:pt idx="18" formatCode="0%">
                  <c:v>0.61290322580645162</c:v>
                </c:pt>
                <c:pt idx="19" formatCode="0%">
                  <c:v>0.66666666666666663</c:v>
                </c:pt>
                <c:pt idx="20" formatCode="0%">
                  <c:v>0.61290322580645162</c:v>
                </c:pt>
                <c:pt idx="21" formatCode="0%">
                  <c:v>0.5625</c:v>
                </c:pt>
                <c:pt idx="22" formatCode="0%">
                  <c:v>0.51515151515151514</c:v>
                </c:pt>
                <c:pt idx="23" formatCode="0%">
                  <c:v>0.47058823529411764</c:v>
                </c:pt>
                <c:pt idx="24" formatCode="0%">
                  <c:v>0.42857142857142855</c:v>
                </c:pt>
                <c:pt idx="25" formatCode="0%">
                  <c:v>0.41176470588235292</c:v>
                </c:pt>
                <c:pt idx="26" formatCode="0%">
                  <c:v>0.39393939393939392</c:v>
                </c:pt>
                <c:pt idx="27" formatCode="0%">
                  <c:v>0.375</c:v>
                </c:pt>
                <c:pt idx="28" formatCode="0%">
                  <c:v>0.35483870967741937</c:v>
                </c:pt>
                <c:pt idx="29" formatCode="0%">
                  <c:v>0.33333333333333331</c:v>
                </c:pt>
                <c:pt idx="30" formatCode="0%">
                  <c:v>0.37931034482758619</c:v>
                </c:pt>
                <c:pt idx="31" formatCode="0%">
                  <c:v>0.42857142857142855</c:v>
                </c:pt>
                <c:pt idx="32" formatCode="0%">
                  <c:v>0.48148148148148145</c:v>
                </c:pt>
                <c:pt idx="33" formatCode="0%">
                  <c:v>0.53846153846153844</c:v>
                </c:pt>
                <c:pt idx="34" formatCode="0%">
                  <c:v>0.52</c:v>
                </c:pt>
                <c:pt idx="35" formatCode="0%">
                  <c:v>0.5</c:v>
                </c:pt>
                <c:pt idx="36" formatCode="0%">
                  <c:v>0.47826086956521741</c:v>
                </c:pt>
                <c:pt idx="37" formatCode="0%">
                  <c:v>0.45454545454545453</c:v>
                </c:pt>
                <c:pt idx="38" formatCode="0%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D-434B-9529-C3163FD38763}"/>
            </c:ext>
          </c:extLst>
        </c:ser>
        <c:ser>
          <c:idx val="1"/>
          <c:order val="1"/>
          <c:tx>
            <c:strRef>
              <c:f>'ER Visits and Admits'!$N$1</c:f>
              <c:strCache>
                <c:ptCount val="1"/>
                <c:pt idx="0">
                  <c:v>Admit to Visits (65+)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'ER Visits and Admits'!$A$2:$A$40</c:f>
              <c:numCache>
                <c:formatCode>m/d/yyyy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'ER Visits and Admits'!$N$2:$N$40</c:f>
              <c:numCache>
                <c:formatCode>0%</c:formatCode>
                <c:ptCount val="39"/>
                <c:pt idx="0">
                  <c:v>1</c:v>
                </c:pt>
                <c:pt idx="1">
                  <c:v>0.91304347826086962</c:v>
                </c:pt>
                <c:pt idx="2">
                  <c:v>0.84615384615384626</c:v>
                </c:pt>
                <c:pt idx="3">
                  <c:v>0.79310344827586221</c:v>
                </c:pt>
                <c:pt idx="4">
                  <c:v>0.75</c:v>
                </c:pt>
                <c:pt idx="5">
                  <c:v>0.7142857142857143</c:v>
                </c:pt>
                <c:pt idx="6">
                  <c:v>0.68421052631578938</c:v>
                </c:pt>
                <c:pt idx="7">
                  <c:v>0.65853658536585369</c:v>
                </c:pt>
                <c:pt idx="8">
                  <c:v>0.63636363636363624</c:v>
                </c:pt>
                <c:pt idx="9">
                  <c:v>0.61702127659574468</c:v>
                </c:pt>
                <c:pt idx="10">
                  <c:v>0.59999999999999987</c:v>
                </c:pt>
                <c:pt idx="11">
                  <c:v>0.58490566037735858</c:v>
                </c:pt>
                <c:pt idx="12">
                  <c:v>0.57142857142857162</c:v>
                </c:pt>
                <c:pt idx="13">
                  <c:v>0.55932203389830504</c:v>
                </c:pt>
                <c:pt idx="14">
                  <c:v>0.54838709677419362</c:v>
                </c:pt>
                <c:pt idx="15">
                  <c:v>0.57377049180327866</c:v>
                </c:pt>
                <c:pt idx="16">
                  <c:v>0.60000000000000009</c:v>
                </c:pt>
                <c:pt idx="17">
                  <c:v>0.62711864406779649</c:v>
                </c:pt>
                <c:pt idx="18">
                  <c:v>0.65517241379310354</c:v>
                </c:pt>
                <c:pt idx="19">
                  <c:v>0.68421052631578949</c:v>
                </c:pt>
                <c:pt idx="20">
                  <c:v>0.71428571428571441</c:v>
                </c:pt>
                <c:pt idx="21">
                  <c:v>0.74545454545454537</c:v>
                </c:pt>
                <c:pt idx="22">
                  <c:v>0.7777777777777779</c:v>
                </c:pt>
                <c:pt idx="23">
                  <c:v>0.81132075471698117</c:v>
                </c:pt>
                <c:pt idx="24">
                  <c:v>0.84615384615384626</c:v>
                </c:pt>
                <c:pt idx="25">
                  <c:v>0.88235294117647056</c:v>
                </c:pt>
                <c:pt idx="26">
                  <c:v>0.92</c:v>
                </c:pt>
                <c:pt idx="27">
                  <c:v>0.95918367346938771</c:v>
                </c:pt>
                <c:pt idx="28">
                  <c:v>1</c:v>
                </c:pt>
                <c:pt idx="29">
                  <c:v>1.0425531914893618</c:v>
                </c:pt>
                <c:pt idx="30">
                  <c:v>1.0869565217391304</c:v>
                </c:pt>
                <c:pt idx="31">
                  <c:v>1.0625</c:v>
                </c:pt>
                <c:pt idx="32">
                  <c:v>1.0399999999999998</c:v>
                </c:pt>
                <c:pt idx="33">
                  <c:v>1.0192307692307692</c:v>
                </c:pt>
                <c:pt idx="34">
                  <c:v>1</c:v>
                </c:pt>
                <c:pt idx="35">
                  <c:v>0.98214285714285732</c:v>
                </c:pt>
                <c:pt idx="36">
                  <c:v>1.037037037037037</c:v>
                </c:pt>
                <c:pt idx="37">
                  <c:v>1.0961538461538463</c:v>
                </c:pt>
                <c:pt idx="38">
                  <c:v>1.0909090909090908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5D-434B-9529-C3163FD38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092703"/>
        <c:axId val="107138495"/>
      </c:areaChart>
      <c:dateAx>
        <c:axId val="1207092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38495"/>
        <c:crosses val="autoZero"/>
        <c:auto val="1"/>
        <c:lblOffset val="100"/>
        <c:baseTimeUnit val="days"/>
      </c:dateAx>
      <c:valAx>
        <c:axId val="1071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092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 Visits and %admit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36482939632551E-2"/>
          <c:y val="0.17171296296296298"/>
          <c:w val="0.89019685039370078"/>
          <c:h val="0.48588692038495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'ER Visits and Admits'!$C$1</c:f>
              <c:strCache>
                <c:ptCount val="1"/>
                <c:pt idx="0">
                  <c:v>ER Visits (18-44)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'ER Visits and Admits'!$A$2:$A$40</c:f>
              <c:numCache>
                <c:formatCode>m/d/yyyy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'ER Visits and Admits'!$C$2:$C$40</c:f>
              <c:numCache>
                <c:formatCode>General</c:formatCode>
                <c:ptCount val="3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23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19</c:v>
                </c:pt>
                <c:pt idx="30">
                  <c:v>18</c:v>
                </c:pt>
                <c:pt idx="31">
                  <c:v>17</c:v>
                </c:pt>
                <c:pt idx="32">
                  <c:v>16</c:v>
                </c:pt>
                <c:pt idx="33">
                  <c:v>15</c:v>
                </c:pt>
                <c:pt idx="34">
                  <c:v>14</c:v>
                </c:pt>
                <c:pt idx="35">
                  <c:v>13</c:v>
                </c:pt>
                <c:pt idx="36">
                  <c:v>12</c:v>
                </c:pt>
                <c:pt idx="37">
                  <c:v>11</c:v>
                </c:pt>
                <c:pt idx="3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7-4597-B52F-8E02BB545257}"/>
            </c:ext>
          </c:extLst>
        </c:ser>
        <c:ser>
          <c:idx val="1"/>
          <c:order val="1"/>
          <c:tx>
            <c:strRef>
              <c:f>'ER Visits and Admits'!$E$1</c:f>
              <c:strCache>
                <c:ptCount val="1"/>
                <c:pt idx="0">
                  <c:v>ER Visits (45-64)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'ER Visits and Admits'!$A$2:$A$40</c:f>
              <c:numCache>
                <c:formatCode>m/d/yyyy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'ER Visits and Admits'!$E$2:$E$40</c:f>
              <c:numCache>
                <c:formatCode>General</c:formatCode>
                <c:ptCount val="3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35</c:v>
                </c:pt>
                <c:pt idx="15">
                  <c:v>34</c:v>
                </c:pt>
                <c:pt idx="16">
                  <c:v>33</c:v>
                </c:pt>
                <c:pt idx="17">
                  <c:v>32</c:v>
                </c:pt>
                <c:pt idx="18">
                  <c:v>31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34</c:v>
                </c:pt>
                <c:pt idx="26">
                  <c:v>33</c:v>
                </c:pt>
                <c:pt idx="27">
                  <c:v>32</c:v>
                </c:pt>
                <c:pt idx="28">
                  <c:v>31</c:v>
                </c:pt>
                <c:pt idx="29">
                  <c:v>30</c:v>
                </c:pt>
                <c:pt idx="30">
                  <c:v>29</c:v>
                </c:pt>
                <c:pt idx="31">
                  <c:v>28</c:v>
                </c:pt>
                <c:pt idx="32">
                  <c:v>27</c:v>
                </c:pt>
                <c:pt idx="33">
                  <c:v>26</c:v>
                </c:pt>
                <c:pt idx="34">
                  <c:v>25</c:v>
                </c:pt>
                <c:pt idx="35">
                  <c:v>24</c:v>
                </c:pt>
                <c:pt idx="36">
                  <c:v>23</c:v>
                </c:pt>
                <c:pt idx="37">
                  <c:v>22</c:v>
                </c:pt>
                <c:pt idx="3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47-4597-B52F-8E02BB545257}"/>
            </c:ext>
          </c:extLst>
        </c:ser>
        <c:ser>
          <c:idx val="2"/>
          <c:order val="2"/>
          <c:tx>
            <c:strRef>
              <c:f>'ER Visits and Admits'!$G$1</c:f>
              <c:strCache>
                <c:ptCount val="1"/>
                <c:pt idx="0">
                  <c:v>ER Visits (65+)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'ER Visits and Admits'!$A$2:$A$40</c:f>
              <c:numCache>
                <c:formatCode>m/d/yyyy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'ER Visits and Admits'!$G$2:$G$40</c:f>
              <c:numCache>
                <c:formatCode>General</c:formatCode>
                <c:ptCount val="39"/>
                <c:pt idx="0">
                  <c:v>20</c:v>
                </c:pt>
                <c:pt idx="1">
                  <c:v>23</c:v>
                </c:pt>
                <c:pt idx="2">
                  <c:v>26</c:v>
                </c:pt>
                <c:pt idx="3">
                  <c:v>29</c:v>
                </c:pt>
                <c:pt idx="4">
                  <c:v>32</c:v>
                </c:pt>
                <c:pt idx="5">
                  <c:v>35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47</c:v>
                </c:pt>
                <c:pt idx="10">
                  <c:v>50</c:v>
                </c:pt>
                <c:pt idx="11">
                  <c:v>53</c:v>
                </c:pt>
                <c:pt idx="12">
                  <c:v>56</c:v>
                </c:pt>
                <c:pt idx="13">
                  <c:v>59</c:v>
                </c:pt>
                <c:pt idx="14">
                  <c:v>62</c:v>
                </c:pt>
                <c:pt idx="15">
                  <c:v>61</c:v>
                </c:pt>
                <c:pt idx="16">
                  <c:v>60</c:v>
                </c:pt>
                <c:pt idx="17">
                  <c:v>59</c:v>
                </c:pt>
                <c:pt idx="18">
                  <c:v>58</c:v>
                </c:pt>
                <c:pt idx="19">
                  <c:v>57</c:v>
                </c:pt>
                <c:pt idx="20">
                  <c:v>56</c:v>
                </c:pt>
                <c:pt idx="21">
                  <c:v>55</c:v>
                </c:pt>
                <c:pt idx="22">
                  <c:v>54</c:v>
                </c:pt>
                <c:pt idx="23">
                  <c:v>53</c:v>
                </c:pt>
                <c:pt idx="24">
                  <c:v>52</c:v>
                </c:pt>
                <c:pt idx="25">
                  <c:v>51</c:v>
                </c:pt>
                <c:pt idx="26">
                  <c:v>50</c:v>
                </c:pt>
                <c:pt idx="27">
                  <c:v>49</c:v>
                </c:pt>
                <c:pt idx="28">
                  <c:v>48</c:v>
                </c:pt>
                <c:pt idx="29">
                  <c:v>47</c:v>
                </c:pt>
                <c:pt idx="30">
                  <c:v>46</c:v>
                </c:pt>
                <c:pt idx="31">
                  <c:v>48</c:v>
                </c:pt>
                <c:pt idx="32">
                  <c:v>50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54</c:v>
                </c:pt>
                <c:pt idx="37">
                  <c:v>52</c:v>
                </c:pt>
                <c:pt idx="38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47-4597-B52F-8E02BB545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916251951"/>
        <c:axId val="180309375"/>
      </c:barChart>
      <c:lineChart>
        <c:grouping val="standard"/>
        <c:varyColors val="0"/>
        <c:ser>
          <c:idx val="3"/>
          <c:order val="3"/>
          <c:tx>
            <c:strRef>
              <c:f>'ER Visits and Admits'!$K$1</c:f>
              <c:strCache>
                <c:ptCount val="1"/>
                <c:pt idx="0">
                  <c:v>Admit to Visits (45-64)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'ER Visits and Admits'!$A$2:$A$40</c:f>
              <c:numCache>
                <c:formatCode>m/d/yyyy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'ER Visits and Admits'!$K$2:$K$40</c:f>
              <c:numCache>
                <c:formatCode>General</c:formatCode>
                <c:ptCount val="39"/>
                <c:pt idx="9" formatCode="0%">
                  <c:v>0.35714285714285715</c:v>
                </c:pt>
                <c:pt idx="10" formatCode="0%">
                  <c:v>0.36666666666666664</c:v>
                </c:pt>
                <c:pt idx="11" formatCode="0%">
                  <c:v>0.375</c:v>
                </c:pt>
                <c:pt idx="12" formatCode="0%">
                  <c:v>0.38235294117647056</c:v>
                </c:pt>
                <c:pt idx="13" formatCode="0%">
                  <c:v>0.3888888888888889</c:v>
                </c:pt>
                <c:pt idx="14" formatCode="0%">
                  <c:v>0.42857142857142855</c:v>
                </c:pt>
                <c:pt idx="15" formatCode="0%">
                  <c:v>0.47058823529411764</c:v>
                </c:pt>
                <c:pt idx="16" formatCode="0%">
                  <c:v>0.51515151515151514</c:v>
                </c:pt>
                <c:pt idx="17" formatCode="0%">
                  <c:v>0.5625</c:v>
                </c:pt>
                <c:pt idx="18" formatCode="0%">
                  <c:v>0.61290322580645162</c:v>
                </c:pt>
                <c:pt idx="19" formatCode="0%">
                  <c:v>0.66666666666666663</c:v>
                </c:pt>
                <c:pt idx="20" formatCode="0%">
                  <c:v>0.61290322580645162</c:v>
                </c:pt>
                <c:pt idx="21" formatCode="0%">
                  <c:v>0.5625</c:v>
                </c:pt>
                <c:pt idx="22" formatCode="0%">
                  <c:v>0.51515151515151514</c:v>
                </c:pt>
                <c:pt idx="23" formatCode="0%">
                  <c:v>0.47058823529411764</c:v>
                </c:pt>
                <c:pt idx="24" formatCode="0%">
                  <c:v>0.42857142857142855</c:v>
                </c:pt>
                <c:pt idx="25" formatCode="0%">
                  <c:v>0.41176470588235292</c:v>
                </c:pt>
                <c:pt idx="26" formatCode="0%">
                  <c:v>0.39393939393939392</c:v>
                </c:pt>
                <c:pt idx="27" formatCode="0%">
                  <c:v>0.375</c:v>
                </c:pt>
                <c:pt idx="28" formatCode="0%">
                  <c:v>0.35483870967741937</c:v>
                </c:pt>
                <c:pt idx="29" formatCode="0%">
                  <c:v>0.33333333333333331</c:v>
                </c:pt>
                <c:pt idx="30" formatCode="0%">
                  <c:v>0.37931034482758619</c:v>
                </c:pt>
                <c:pt idx="31" formatCode="0%">
                  <c:v>0.42857142857142855</c:v>
                </c:pt>
                <c:pt idx="32" formatCode="0%">
                  <c:v>0.48148148148148145</c:v>
                </c:pt>
                <c:pt idx="33" formatCode="0%">
                  <c:v>0.53846153846153844</c:v>
                </c:pt>
                <c:pt idx="34" formatCode="0%">
                  <c:v>0.52</c:v>
                </c:pt>
                <c:pt idx="35" formatCode="0%">
                  <c:v>0.5</c:v>
                </c:pt>
                <c:pt idx="36" formatCode="0%">
                  <c:v>0.47826086956521741</c:v>
                </c:pt>
                <c:pt idx="37" formatCode="0%">
                  <c:v>0.45454545454545453</c:v>
                </c:pt>
                <c:pt idx="38" formatCode="0%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47-4597-B52F-8E02BB545257}"/>
            </c:ext>
          </c:extLst>
        </c:ser>
        <c:ser>
          <c:idx val="4"/>
          <c:order val="4"/>
          <c:tx>
            <c:strRef>
              <c:f>'ER Visits and Admits'!$N$1</c:f>
              <c:strCache>
                <c:ptCount val="1"/>
                <c:pt idx="0">
                  <c:v>Admit to Visits (65+)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'ER Visits and Admits'!$A$2:$A$40</c:f>
              <c:numCache>
                <c:formatCode>m/d/yyyy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'ER Visits and Admits'!$N$2:$N$40</c:f>
              <c:numCache>
                <c:formatCode>0%</c:formatCode>
                <c:ptCount val="39"/>
                <c:pt idx="0">
                  <c:v>1</c:v>
                </c:pt>
                <c:pt idx="1">
                  <c:v>0.91304347826086962</c:v>
                </c:pt>
                <c:pt idx="2">
                  <c:v>0.84615384615384626</c:v>
                </c:pt>
                <c:pt idx="3">
                  <c:v>0.79310344827586221</c:v>
                </c:pt>
                <c:pt idx="4">
                  <c:v>0.75</c:v>
                </c:pt>
                <c:pt idx="5">
                  <c:v>0.7142857142857143</c:v>
                </c:pt>
                <c:pt idx="6">
                  <c:v>0.68421052631578938</c:v>
                </c:pt>
                <c:pt idx="7">
                  <c:v>0.65853658536585369</c:v>
                </c:pt>
                <c:pt idx="8">
                  <c:v>0.63636363636363624</c:v>
                </c:pt>
                <c:pt idx="9">
                  <c:v>0.61702127659574468</c:v>
                </c:pt>
                <c:pt idx="10">
                  <c:v>0.59999999999999987</c:v>
                </c:pt>
                <c:pt idx="11">
                  <c:v>0.58490566037735858</c:v>
                </c:pt>
                <c:pt idx="12">
                  <c:v>0.57142857142857162</c:v>
                </c:pt>
                <c:pt idx="13">
                  <c:v>0.55932203389830504</c:v>
                </c:pt>
                <c:pt idx="14">
                  <c:v>0.54838709677419362</c:v>
                </c:pt>
                <c:pt idx="15">
                  <c:v>0.57377049180327866</c:v>
                </c:pt>
                <c:pt idx="16">
                  <c:v>0.60000000000000009</c:v>
                </c:pt>
                <c:pt idx="17">
                  <c:v>0.62711864406779649</c:v>
                </c:pt>
                <c:pt idx="18">
                  <c:v>0.65517241379310354</c:v>
                </c:pt>
                <c:pt idx="19">
                  <c:v>0.68421052631578949</c:v>
                </c:pt>
                <c:pt idx="20">
                  <c:v>0.71428571428571441</c:v>
                </c:pt>
                <c:pt idx="21">
                  <c:v>0.74545454545454537</c:v>
                </c:pt>
                <c:pt idx="22">
                  <c:v>0.7777777777777779</c:v>
                </c:pt>
                <c:pt idx="23">
                  <c:v>0.81132075471698117</c:v>
                </c:pt>
                <c:pt idx="24">
                  <c:v>0.84615384615384626</c:v>
                </c:pt>
                <c:pt idx="25">
                  <c:v>0.88235294117647056</c:v>
                </c:pt>
                <c:pt idx="26">
                  <c:v>0.92</c:v>
                </c:pt>
                <c:pt idx="27">
                  <c:v>0.95918367346938771</c:v>
                </c:pt>
                <c:pt idx="28">
                  <c:v>1</c:v>
                </c:pt>
                <c:pt idx="29">
                  <c:v>1.0425531914893618</c:v>
                </c:pt>
                <c:pt idx="30">
                  <c:v>1.0869565217391304</c:v>
                </c:pt>
                <c:pt idx="31">
                  <c:v>1.0625</c:v>
                </c:pt>
                <c:pt idx="32">
                  <c:v>1.0399999999999998</c:v>
                </c:pt>
                <c:pt idx="33">
                  <c:v>1.0192307692307692</c:v>
                </c:pt>
                <c:pt idx="34">
                  <c:v>1</c:v>
                </c:pt>
                <c:pt idx="35">
                  <c:v>0.98214285714285732</c:v>
                </c:pt>
                <c:pt idx="36">
                  <c:v>1.037037037037037</c:v>
                </c:pt>
                <c:pt idx="37">
                  <c:v>1.0961538461538463</c:v>
                </c:pt>
                <c:pt idx="38">
                  <c:v>1.0909090909090908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47-4597-B52F-8E02BB545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598415"/>
        <c:axId val="100362015"/>
      </c:lineChart>
      <c:dateAx>
        <c:axId val="19162519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09375"/>
        <c:crosses val="autoZero"/>
        <c:auto val="1"/>
        <c:lblOffset val="100"/>
        <c:baseTimeUnit val="days"/>
      </c:dateAx>
      <c:valAx>
        <c:axId val="18030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251951"/>
        <c:crosses val="autoZero"/>
        <c:crossBetween val="between"/>
      </c:valAx>
      <c:valAx>
        <c:axId val="10036201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98415"/>
        <c:crosses val="max"/>
        <c:crossBetween val="between"/>
      </c:valAx>
      <c:dateAx>
        <c:axId val="17259841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0362015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ER Visits and % Admit</a:t>
            </a:r>
          </a:p>
          <a:p>
            <a:pPr>
              <a:defRPr/>
            </a:pPr>
            <a:r>
              <a:rPr lang="en-US"/>
              <a:t>45-64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 Visits and Admits'!$E$1</c:f>
              <c:strCache>
                <c:ptCount val="1"/>
                <c:pt idx="0">
                  <c:v>ER Visits (45-64)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'ER Visits and Admits'!$A$2:$A$40</c:f>
              <c:numCache>
                <c:formatCode>m/d/yyyy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'ER Visits and Admits'!$E$2:$E$40</c:f>
              <c:numCache>
                <c:formatCode>General</c:formatCode>
                <c:ptCount val="3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35</c:v>
                </c:pt>
                <c:pt idx="15">
                  <c:v>34</c:v>
                </c:pt>
                <c:pt idx="16">
                  <c:v>33</c:v>
                </c:pt>
                <c:pt idx="17">
                  <c:v>32</c:v>
                </c:pt>
                <c:pt idx="18">
                  <c:v>31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34</c:v>
                </c:pt>
                <c:pt idx="26">
                  <c:v>33</c:v>
                </c:pt>
                <c:pt idx="27">
                  <c:v>32</c:v>
                </c:pt>
                <c:pt idx="28">
                  <c:v>31</c:v>
                </c:pt>
                <c:pt idx="29">
                  <c:v>30</c:v>
                </c:pt>
                <c:pt idx="30">
                  <c:v>29</c:v>
                </c:pt>
                <c:pt idx="31">
                  <c:v>28</c:v>
                </c:pt>
                <c:pt idx="32">
                  <c:v>27</c:v>
                </c:pt>
                <c:pt idx="33">
                  <c:v>26</c:v>
                </c:pt>
                <c:pt idx="34">
                  <c:v>25</c:v>
                </c:pt>
                <c:pt idx="35">
                  <c:v>24</c:v>
                </c:pt>
                <c:pt idx="36">
                  <c:v>23</c:v>
                </c:pt>
                <c:pt idx="37">
                  <c:v>22</c:v>
                </c:pt>
                <c:pt idx="3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B-4F81-AE23-5416883B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08207"/>
        <c:axId val="1208673023"/>
      </c:barChart>
      <c:lineChart>
        <c:grouping val="standard"/>
        <c:varyColors val="0"/>
        <c:ser>
          <c:idx val="1"/>
          <c:order val="1"/>
          <c:tx>
            <c:strRef>
              <c:f>'ER Visits and Admits'!$K$1</c:f>
              <c:strCache>
                <c:ptCount val="1"/>
                <c:pt idx="0">
                  <c:v>Admit to Visits (45-64)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'ER Visits and Admits'!$A$2:$A$40</c:f>
              <c:numCache>
                <c:formatCode>m/d/yyyy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'ER Visits and Admits'!$K$2:$K$40</c:f>
              <c:numCache>
                <c:formatCode>General</c:formatCode>
                <c:ptCount val="39"/>
                <c:pt idx="9" formatCode="0%">
                  <c:v>0.35714285714285715</c:v>
                </c:pt>
                <c:pt idx="10" formatCode="0%">
                  <c:v>0.36666666666666664</c:v>
                </c:pt>
                <c:pt idx="11" formatCode="0%">
                  <c:v>0.375</c:v>
                </c:pt>
                <c:pt idx="12" formatCode="0%">
                  <c:v>0.38235294117647056</c:v>
                </c:pt>
                <c:pt idx="13" formatCode="0%">
                  <c:v>0.3888888888888889</c:v>
                </c:pt>
                <c:pt idx="14" formatCode="0%">
                  <c:v>0.42857142857142855</c:v>
                </c:pt>
                <c:pt idx="15" formatCode="0%">
                  <c:v>0.47058823529411764</c:v>
                </c:pt>
                <c:pt idx="16" formatCode="0%">
                  <c:v>0.51515151515151514</c:v>
                </c:pt>
                <c:pt idx="17" formatCode="0%">
                  <c:v>0.5625</c:v>
                </c:pt>
                <c:pt idx="18" formatCode="0%">
                  <c:v>0.61290322580645162</c:v>
                </c:pt>
                <c:pt idx="19" formatCode="0%">
                  <c:v>0.66666666666666663</c:v>
                </c:pt>
                <c:pt idx="20" formatCode="0%">
                  <c:v>0.61290322580645162</c:v>
                </c:pt>
                <c:pt idx="21" formatCode="0%">
                  <c:v>0.5625</c:v>
                </c:pt>
                <c:pt idx="22" formatCode="0%">
                  <c:v>0.51515151515151514</c:v>
                </c:pt>
                <c:pt idx="23" formatCode="0%">
                  <c:v>0.47058823529411764</c:v>
                </c:pt>
                <c:pt idx="24" formatCode="0%">
                  <c:v>0.42857142857142855</c:v>
                </c:pt>
                <c:pt idx="25" formatCode="0%">
                  <c:v>0.41176470588235292</c:v>
                </c:pt>
                <c:pt idx="26" formatCode="0%">
                  <c:v>0.39393939393939392</c:v>
                </c:pt>
                <c:pt idx="27" formatCode="0%">
                  <c:v>0.375</c:v>
                </c:pt>
                <c:pt idx="28" formatCode="0%">
                  <c:v>0.35483870967741937</c:v>
                </c:pt>
                <c:pt idx="29" formatCode="0%">
                  <c:v>0.33333333333333331</c:v>
                </c:pt>
                <c:pt idx="30" formatCode="0%">
                  <c:v>0.37931034482758619</c:v>
                </c:pt>
                <c:pt idx="31" formatCode="0%">
                  <c:v>0.42857142857142855</c:v>
                </c:pt>
                <c:pt idx="32" formatCode="0%">
                  <c:v>0.48148148148148145</c:v>
                </c:pt>
                <c:pt idx="33" formatCode="0%">
                  <c:v>0.53846153846153844</c:v>
                </c:pt>
                <c:pt idx="34" formatCode="0%">
                  <c:v>0.52</c:v>
                </c:pt>
                <c:pt idx="35" formatCode="0%">
                  <c:v>0.5</c:v>
                </c:pt>
                <c:pt idx="36" formatCode="0%">
                  <c:v>0.47826086956521741</c:v>
                </c:pt>
                <c:pt idx="37" formatCode="0%">
                  <c:v>0.45454545454545453</c:v>
                </c:pt>
                <c:pt idx="38" formatCode="0%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B-4F81-AE23-5416883B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09967"/>
        <c:axId val="1919925599"/>
      </c:lineChart>
      <c:dateAx>
        <c:axId val="350082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673023"/>
        <c:crosses val="autoZero"/>
        <c:auto val="1"/>
        <c:lblOffset val="100"/>
        <c:baseTimeUnit val="days"/>
      </c:dateAx>
      <c:valAx>
        <c:axId val="120867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8207"/>
        <c:crosses val="autoZero"/>
        <c:crossBetween val="between"/>
      </c:valAx>
      <c:valAx>
        <c:axId val="191992559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9967"/>
        <c:crosses val="max"/>
        <c:crossBetween val="between"/>
      </c:valAx>
      <c:dateAx>
        <c:axId val="17660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19925599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ER Visits and % Admit</a:t>
            </a:r>
          </a:p>
          <a:p>
            <a:pPr>
              <a:defRPr/>
            </a:pPr>
            <a:r>
              <a:rPr lang="en-US"/>
              <a:t>65+</a:t>
            </a:r>
          </a:p>
        </c:rich>
      </c:tx>
      <c:layout>
        <c:manualLayout>
          <c:xMode val="edge"/>
          <c:yMode val="edge"/>
          <c:x val="0.3122707786526683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 Visits and Admits'!$G$1</c:f>
              <c:strCache>
                <c:ptCount val="1"/>
                <c:pt idx="0">
                  <c:v>ER Visits (65+)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'ER Visits and Admits'!$A$2:$A$40</c:f>
              <c:numCache>
                <c:formatCode>m/d/yyyy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'ER Visits and Admits'!$G$2:$G$40</c:f>
              <c:numCache>
                <c:formatCode>General</c:formatCode>
                <c:ptCount val="39"/>
                <c:pt idx="0">
                  <c:v>20</c:v>
                </c:pt>
                <c:pt idx="1">
                  <c:v>23</c:v>
                </c:pt>
                <c:pt idx="2">
                  <c:v>26</c:v>
                </c:pt>
                <c:pt idx="3">
                  <c:v>29</c:v>
                </c:pt>
                <c:pt idx="4">
                  <c:v>32</c:v>
                </c:pt>
                <c:pt idx="5">
                  <c:v>35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47</c:v>
                </c:pt>
                <c:pt idx="10">
                  <c:v>50</c:v>
                </c:pt>
                <c:pt idx="11">
                  <c:v>53</c:v>
                </c:pt>
                <c:pt idx="12">
                  <c:v>56</c:v>
                </c:pt>
                <c:pt idx="13">
                  <c:v>59</c:v>
                </c:pt>
                <c:pt idx="14">
                  <c:v>62</c:v>
                </c:pt>
                <c:pt idx="15">
                  <c:v>61</c:v>
                </c:pt>
                <c:pt idx="16">
                  <c:v>60</c:v>
                </c:pt>
                <c:pt idx="17">
                  <c:v>59</c:v>
                </c:pt>
                <c:pt idx="18">
                  <c:v>58</c:v>
                </c:pt>
                <c:pt idx="19">
                  <c:v>57</c:v>
                </c:pt>
                <c:pt idx="20">
                  <c:v>56</c:v>
                </c:pt>
                <c:pt idx="21">
                  <c:v>55</c:v>
                </c:pt>
                <c:pt idx="22">
                  <c:v>54</c:v>
                </c:pt>
                <c:pt idx="23">
                  <c:v>53</c:v>
                </c:pt>
                <c:pt idx="24">
                  <c:v>52</c:v>
                </c:pt>
                <c:pt idx="25">
                  <c:v>51</c:v>
                </c:pt>
                <c:pt idx="26">
                  <c:v>50</c:v>
                </c:pt>
                <c:pt idx="27">
                  <c:v>49</c:v>
                </c:pt>
                <c:pt idx="28">
                  <c:v>48</c:v>
                </c:pt>
                <c:pt idx="29">
                  <c:v>47</c:v>
                </c:pt>
                <c:pt idx="30">
                  <c:v>46</c:v>
                </c:pt>
                <c:pt idx="31">
                  <c:v>48</c:v>
                </c:pt>
                <c:pt idx="32">
                  <c:v>50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54</c:v>
                </c:pt>
                <c:pt idx="37">
                  <c:v>52</c:v>
                </c:pt>
                <c:pt idx="38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3-4AB2-8558-F273CC5A5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587215"/>
        <c:axId val="1918839167"/>
      </c:barChart>
      <c:lineChart>
        <c:grouping val="standard"/>
        <c:varyColors val="0"/>
        <c:ser>
          <c:idx val="1"/>
          <c:order val="1"/>
          <c:tx>
            <c:strRef>
              <c:f>'ER Visits and Admits'!$N$1</c:f>
              <c:strCache>
                <c:ptCount val="1"/>
                <c:pt idx="0">
                  <c:v>Admit to Visits (65+)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'ER Visits and Admits'!$A$2:$A$40</c:f>
              <c:numCache>
                <c:formatCode>m/d/yyyy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'ER Visits and Admits'!$N$2:$N$40</c:f>
              <c:numCache>
                <c:formatCode>0%</c:formatCode>
                <c:ptCount val="39"/>
                <c:pt idx="0">
                  <c:v>1</c:v>
                </c:pt>
                <c:pt idx="1">
                  <c:v>0.91304347826086962</c:v>
                </c:pt>
                <c:pt idx="2">
                  <c:v>0.84615384615384626</c:v>
                </c:pt>
                <c:pt idx="3">
                  <c:v>0.79310344827586221</c:v>
                </c:pt>
                <c:pt idx="4">
                  <c:v>0.75</c:v>
                </c:pt>
                <c:pt idx="5">
                  <c:v>0.7142857142857143</c:v>
                </c:pt>
                <c:pt idx="6">
                  <c:v>0.68421052631578938</c:v>
                </c:pt>
                <c:pt idx="7">
                  <c:v>0.65853658536585369</c:v>
                </c:pt>
                <c:pt idx="8">
                  <c:v>0.63636363636363624</c:v>
                </c:pt>
                <c:pt idx="9">
                  <c:v>0.61702127659574468</c:v>
                </c:pt>
                <c:pt idx="10">
                  <c:v>0.59999999999999987</c:v>
                </c:pt>
                <c:pt idx="11">
                  <c:v>0.58490566037735858</c:v>
                </c:pt>
                <c:pt idx="12">
                  <c:v>0.57142857142857162</c:v>
                </c:pt>
                <c:pt idx="13">
                  <c:v>0.55932203389830504</c:v>
                </c:pt>
                <c:pt idx="14">
                  <c:v>0.54838709677419362</c:v>
                </c:pt>
                <c:pt idx="15">
                  <c:v>0.57377049180327866</c:v>
                </c:pt>
                <c:pt idx="16">
                  <c:v>0.60000000000000009</c:v>
                </c:pt>
                <c:pt idx="17">
                  <c:v>0.62711864406779649</c:v>
                </c:pt>
                <c:pt idx="18">
                  <c:v>0.65517241379310354</c:v>
                </c:pt>
                <c:pt idx="19">
                  <c:v>0.68421052631578949</c:v>
                </c:pt>
                <c:pt idx="20">
                  <c:v>0.71428571428571441</c:v>
                </c:pt>
                <c:pt idx="21">
                  <c:v>0.74545454545454537</c:v>
                </c:pt>
                <c:pt idx="22">
                  <c:v>0.7777777777777779</c:v>
                </c:pt>
                <c:pt idx="23">
                  <c:v>0.81132075471698117</c:v>
                </c:pt>
                <c:pt idx="24">
                  <c:v>0.84615384615384626</c:v>
                </c:pt>
                <c:pt idx="25">
                  <c:v>0.88235294117647056</c:v>
                </c:pt>
                <c:pt idx="26">
                  <c:v>0.92</c:v>
                </c:pt>
                <c:pt idx="27">
                  <c:v>0.95918367346938771</c:v>
                </c:pt>
                <c:pt idx="28">
                  <c:v>1</c:v>
                </c:pt>
                <c:pt idx="29">
                  <c:v>1.0425531914893618</c:v>
                </c:pt>
                <c:pt idx="30">
                  <c:v>1.0869565217391304</c:v>
                </c:pt>
                <c:pt idx="31">
                  <c:v>1.0625</c:v>
                </c:pt>
                <c:pt idx="32">
                  <c:v>1.0399999999999998</c:v>
                </c:pt>
                <c:pt idx="33">
                  <c:v>1.0192307692307692</c:v>
                </c:pt>
                <c:pt idx="34">
                  <c:v>1</c:v>
                </c:pt>
                <c:pt idx="35">
                  <c:v>0.98214285714285732</c:v>
                </c:pt>
                <c:pt idx="36">
                  <c:v>1.037037037037037</c:v>
                </c:pt>
                <c:pt idx="37">
                  <c:v>1.0961538461538463</c:v>
                </c:pt>
                <c:pt idx="38">
                  <c:v>1.0909090909090908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C3-4AB2-8558-F273CC5A5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28815"/>
        <c:axId val="1918839999"/>
      </c:lineChart>
      <c:dateAx>
        <c:axId val="1725872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839167"/>
        <c:crosses val="autoZero"/>
        <c:auto val="1"/>
        <c:lblOffset val="100"/>
        <c:baseTimeUnit val="days"/>
      </c:dateAx>
      <c:valAx>
        <c:axId val="19188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87215"/>
        <c:crosses val="autoZero"/>
        <c:crossBetween val="between"/>
      </c:valAx>
      <c:valAx>
        <c:axId val="1918839999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28815"/>
        <c:crosses val="max"/>
        <c:crossBetween val="between"/>
      </c:valAx>
      <c:dateAx>
        <c:axId val="17262881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18839999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Old Data (1)'!$T$3</c:f>
              <c:strCache>
                <c:ptCount val="1"/>
                <c:pt idx="0">
                  <c:v>Death Rate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 Old Data (1)'!$A$10:$A$26</c:f>
              <c:numCache>
                <c:formatCode>d\-mmm</c:formatCode>
                <c:ptCount val="17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</c:numCache>
            </c:numRef>
          </c:cat>
          <c:val>
            <c:numRef>
              <c:f>' Old Data (1)'!$T$10:$T$26</c:f>
              <c:numCache>
                <c:formatCode>0%</c:formatCode>
                <c:ptCount val="17"/>
                <c:pt idx="0">
                  <c:v>1</c:v>
                </c:pt>
                <c:pt idx="1">
                  <c:v>0.3888888888888889</c:v>
                </c:pt>
                <c:pt idx="2">
                  <c:v>0.84</c:v>
                </c:pt>
                <c:pt idx="3">
                  <c:v>0.5</c:v>
                </c:pt>
                <c:pt idx="4">
                  <c:v>0.62318840579710144</c:v>
                </c:pt>
                <c:pt idx="5">
                  <c:v>0.29464285714285715</c:v>
                </c:pt>
                <c:pt idx="6">
                  <c:v>0.30344827586206896</c:v>
                </c:pt>
                <c:pt idx="7">
                  <c:v>0.3968253968253968</c:v>
                </c:pt>
                <c:pt idx="8">
                  <c:v>0.29166666666666669</c:v>
                </c:pt>
                <c:pt idx="9">
                  <c:v>0.29618768328445749</c:v>
                </c:pt>
                <c:pt idx="10">
                  <c:v>0.31674208144796379</c:v>
                </c:pt>
                <c:pt idx="11">
                  <c:v>0.24398625429553264</c:v>
                </c:pt>
                <c:pt idx="12">
                  <c:v>0.20441988950276244</c:v>
                </c:pt>
                <c:pt idx="13">
                  <c:v>0.18463302752293578</c:v>
                </c:pt>
                <c:pt idx="14">
                  <c:v>0.14617618586640851</c:v>
                </c:pt>
                <c:pt idx="15">
                  <c:v>0.125</c:v>
                </c:pt>
                <c:pt idx="16">
                  <c:v>4.8798798798798795E-2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5-428F-A3BE-760780266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7686512"/>
        <c:axId val="1142769600"/>
      </c:lineChart>
      <c:dateAx>
        <c:axId val="11476865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769600"/>
        <c:crosses val="autoZero"/>
        <c:auto val="1"/>
        <c:lblOffset val="100"/>
        <c:baseTimeUnit val="days"/>
      </c:dateAx>
      <c:valAx>
        <c:axId val="114276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68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Old Data (1)'!$C$3</c:f>
              <c:strCache>
                <c:ptCount val="1"/>
                <c:pt idx="0">
                  <c:v>Daily Change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 Old Data (1)'!$A$4:$A$26</c:f>
              <c:numCache>
                <c:formatCode>d\-mmm</c:formatCode>
                <c:ptCount val="23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</c:numCache>
            </c:numRef>
          </c:cat>
          <c:val>
            <c:numRef>
              <c:f>' Old Data (1)'!$C$4:$C$26</c:f>
              <c:numCache>
                <c:formatCode>General</c:formatCode>
                <c:ptCount val="23"/>
                <c:pt idx="0">
                  <c:v>156</c:v>
                </c:pt>
                <c:pt idx="1">
                  <c:v>355</c:v>
                </c:pt>
                <c:pt idx="2">
                  <c:v>610</c:v>
                </c:pt>
                <c:pt idx="3">
                  <c:v>627</c:v>
                </c:pt>
                <c:pt idx="4">
                  <c:v>1004</c:v>
                </c:pt>
                <c:pt idx="5">
                  <c:v>2025</c:v>
                </c:pt>
                <c:pt idx="6">
                  <c:v>2314</c:v>
                </c:pt>
                <c:pt idx="7">
                  <c:v>2746</c:v>
                </c:pt>
                <c:pt idx="8">
                  <c:v>3431</c:v>
                </c:pt>
                <c:pt idx="9">
                  <c:v>3644</c:v>
                </c:pt>
                <c:pt idx="10">
                  <c:v>2127</c:v>
                </c:pt>
                <c:pt idx="11">
                  <c:v>2005</c:v>
                </c:pt>
                <c:pt idx="12">
                  <c:v>2996</c:v>
                </c:pt>
                <c:pt idx="13">
                  <c:v>3374</c:v>
                </c:pt>
                <c:pt idx="14">
                  <c:v>3436</c:v>
                </c:pt>
                <c:pt idx="15">
                  <c:v>3292</c:v>
                </c:pt>
                <c:pt idx="16">
                  <c:v>3067</c:v>
                </c:pt>
                <c:pt idx="17" formatCode="0">
                  <c:v>2085</c:v>
                </c:pt>
                <c:pt idx="18">
                  <c:v>2237</c:v>
                </c:pt>
                <c:pt idx="19">
                  <c:v>3000</c:v>
                </c:pt>
                <c:pt idx="20">
                  <c:v>953</c:v>
                </c:pt>
                <c:pt idx="21">
                  <c:v>43</c:v>
                </c:pt>
                <c:pt idx="22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7-4C8C-944A-4158A280A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2225328"/>
        <c:axId val="1136300832"/>
      </c:barChart>
      <c:dateAx>
        <c:axId val="12822253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300832"/>
        <c:crosses val="autoZero"/>
        <c:auto val="1"/>
        <c:lblOffset val="100"/>
        <c:baseTimeUnit val="days"/>
      </c:dateAx>
      <c:valAx>
        <c:axId val="11363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2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Old Data (1)'!$B$3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 Old Data (1)'!$A$4:$A$26</c:f>
              <c:numCache>
                <c:formatCode>d\-mmm</c:formatCode>
                <c:ptCount val="23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</c:numCache>
            </c:numRef>
          </c:cat>
          <c:val>
            <c:numRef>
              <c:f>' Old Data (1)'!$B$4:$B$26</c:f>
              <c:numCache>
                <c:formatCode>General</c:formatCode>
                <c:ptCount val="23"/>
                <c:pt idx="0">
                  <c:v>143</c:v>
                </c:pt>
                <c:pt idx="1">
                  <c:v>498</c:v>
                </c:pt>
                <c:pt idx="2">
                  <c:v>1108</c:v>
                </c:pt>
                <c:pt idx="3">
                  <c:v>1735</c:v>
                </c:pt>
                <c:pt idx="4">
                  <c:v>2739</c:v>
                </c:pt>
                <c:pt idx="5">
                  <c:v>4764</c:v>
                </c:pt>
                <c:pt idx="6">
                  <c:v>7078</c:v>
                </c:pt>
                <c:pt idx="7">
                  <c:v>9824</c:v>
                </c:pt>
                <c:pt idx="8">
                  <c:v>13255</c:v>
                </c:pt>
                <c:pt idx="9">
                  <c:v>16899</c:v>
                </c:pt>
                <c:pt idx="10">
                  <c:v>19026</c:v>
                </c:pt>
                <c:pt idx="11">
                  <c:v>21031</c:v>
                </c:pt>
                <c:pt idx="12">
                  <c:v>24027</c:v>
                </c:pt>
                <c:pt idx="13">
                  <c:v>27401</c:v>
                </c:pt>
                <c:pt idx="14">
                  <c:v>30837</c:v>
                </c:pt>
                <c:pt idx="15">
                  <c:v>34129</c:v>
                </c:pt>
                <c:pt idx="16">
                  <c:v>37196</c:v>
                </c:pt>
                <c:pt idx="17">
                  <c:v>39281</c:v>
                </c:pt>
                <c:pt idx="18">
                  <c:v>41518</c:v>
                </c:pt>
                <c:pt idx="19">
                  <c:v>44518</c:v>
                </c:pt>
                <c:pt idx="20">
                  <c:v>45471</c:v>
                </c:pt>
                <c:pt idx="21">
                  <c:v>45514</c:v>
                </c:pt>
                <c:pt idx="22">
                  <c:v>45707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9-4B7D-9337-EFABC334B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809856"/>
        <c:axId val="1278312480"/>
      </c:lineChart>
      <c:dateAx>
        <c:axId val="12788098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312480"/>
        <c:crosses val="autoZero"/>
        <c:auto val="1"/>
        <c:lblOffset val="100"/>
        <c:baseTimeUnit val="days"/>
      </c:dateAx>
      <c:valAx>
        <c:axId val="12783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0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Old Data (1)'!$E$3</c:f>
              <c:strCache>
                <c:ptCount val="1"/>
                <c:pt idx="0">
                  <c:v>Total Case Growth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 Old Data (1)'!$A$9:$A$24</c:f>
              <c:numCache>
                <c:formatCode>d\-mmm</c:formatCode>
                <c:ptCount val="1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</c:numCache>
            </c:numRef>
          </c:cat>
          <c:val>
            <c:numRef>
              <c:f>' Old Data (1)'!$E$9:$E$24</c:f>
              <c:numCache>
                <c:formatCode>0%</c:formatCode>
                <c:ptCount val="16"/>
                <c:pt idx="0">
                  <c:v>0.73932092004381156</c:v>
                </c:pt>
                <c:pt idx="1">
                  <c:v>0.48572628043660787</c:v>
                </c:pt>
                <c:pt idx="2">
                  <c:v>0.38796270132805877</c:v>
                </c:pt>
                <c:pt idx="3">
                  <c:v>0.34924674267100975</c:v>
                </c:pt>
                <c:pt idx="4">
                  <c:v>0.2749151263674085</c:v>
                </c:pt>
                <c:pt idx="5">
                  <c:v>0.12586543582460499</c:v>
                </c:pt>
                <c:pt idx="6">
                  <c:v>0.10538210869336698</c:v>
                </c:pt>
                <c:pt idx="7">
                  <c:v>0.14245637392420712</c:v>
                </c:pt>
                <c:pt idx="8">
                  <c:v>0.14042535480917301</c:v>
                </c:pt>
                <c:pt idx="9">
                  <c:v>0.12539688332542609</c:v>
                </c:pt>
                <c:pt idx="10">
                  <c:v>0.1067548723935532</c:v>
                </c:pt>
                <c:pt idx="11">
                  <c:v>8.9864924257962442E-2</c:v>
                </c:pt>
                <c:pt idx="12">
                  <c:v>5.6054414453167008E-2</c:v>
                </c:pt>
                <c:pt idx="13">
                  <c:v>5.6948652020060588E-2</c:v>
                </c:pt>
                <c:pt idx="14">
                  <c:v>7.2257815887085117E-2</c:v>
                </c:pt>
                <c:pt idx="15">
                  <c:v>2.140707129700346E-2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D-448A-AB39-26CA77A61B02}"/>
            </c:ext>
          </c:extLst>
        </c:ser>
        <c:ser>
          <c:idx val="1"/>
          <c:order val="1"/>
          <c:tx>
            <c:strRef>
              <c:f>' Old Data (1)'!$F$3</c:f>
              <c:strCache>
                <c:ptCount val="1"/>
                <c:pt idx="0">
                  <c:v>Death Rate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 Old Data (1)'!$A$9:$A$24</c:f>
              <c:numCache>
                <c:formatCode>d\-mmm</c:formatCode>
                <c:ptCount val="1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</c:numCache>
            </c:numRef>
          </c:cat>
          <c:val>
            <c:numRef>
              <c:f>' Old Data (1)'!$F$9:$F$24</c:f>
              <c:numCache>
                <c:formatCode>0%</c:formatCode>
                <c:ptCount val="16"/>
                <c:pt idx="0">
                  <c:v>1.25</c:v>
                </c:pt>
                <c:pt idx="1">
                  <c:v>1</c:v>
                </c:pt>
                <c:pt idx="2">
                  <c:v>0.3888888888888889</c:v>
                </c:pt>
                <c:pt idx="3">
                  <c:v>0.84</c:v>
                </c:pt>
                <c:pt idx="4">
                  <c:v>0.5</c:v>
                </c:pt>
                <c:pt idx="5">
                  <c:v>0.62318840579710144</c:v>
                </c:pt>
                <c:pt idx="6">
                  <c:v>0.29464285714285715</c:v>
                </c:pt>
                <c:pt idx="7">
                  <c:v>0.30344827586206896</c:v>
                </c:pt>
                <c:pt idx="8">
                  <c:v>0.3968253968253968</c:v>
                </c:pt>
                <c:pt idx="9">
                  <c:v>0.29166666666666669</c:v>
                </c:pt>
                <c:pt idx="10">
                  <c:v>0.29618768328445749</c:v>
                </c:pt>
                <c:pt idx="11">
                  <c:v>0.31674208144796379</c:v>
                </c:pt>
                <c:pt idx="12">
                  <c:v>0.24398625429553264</c:v>
                </c:pt>
                <c:pt idx="13">
                  <c:v>0.20441988950276244</c:v>
                </c:pt>
                <c:pt idx="14">
                  <c:v>0.18463302752293578</c:v>
                </c:pt>
                <c:pt idx="15">
                  <c:v>0.14617618586640851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D-448A-AB39-26CA77A61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999760"/>
        <c:axId val="354286496"/>
      </c:lineChart>
      <c:dateAx>
        <c:axId val="3599997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86496"/>
        <c:crosses val="autoZero"/>
        <c:auto val="1"/>
        <c:lblOffset val="100"/>
        <c:baseTimeUnit val="days"/>
      </c:dateAx>
      <c:valAx>
        <c:axId val="3542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9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Daily Deaths - NYC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'Old Data (2)'!$G$1</c:f>
              <c:strCache>
                <c:ptCount val="1"/>
                <c:pt idx="0">
                  <c:v>Daily Deaths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'Old Data (2)'!$A$2:$A$23</c:f>
              <c:numCache>
                <c:formatCode>d\-mmm</c:formatCode>
                <c:ptCount val="22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</c:numCache>
            </c:numRef>
          </c:cat>
          <c:val>
            <c:numRef>
              <c:f>'Old Data (2)'!$G$2:$G$23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9</c:v>
                </c:pt>
                <c:pt idx="6">
                  <c:v>7</c:v>
                </c:pt>
                <c:pt idx="7">
                  <c:v>21</c:v>
                </c:pt>
                <c:pt idx="8">
                  <c:v>23</c:v>
                </c:pt>
                <c:pt idx="9">
                  <c:v>43</c:v>
                </c:pt>
                <c:pt idx="10">
                  <c:v>33</c:v>
                </c:pt>
                <c:pt idx="11">
                  <c:v>44</c:v>
                </c:pt>
                <c:pt idx="12">
                  <c:v>75</c:v>
                </c:pt>
                <c:pt idx="13">
                  <c:v>77</c:v>
                </c:pt>
                <c:pt idx="14">
                  <c:v>101</c:v>
                </c:pt>
                <c:pt idx="15">
                  <c:v>140</c:v>
                </c:pt>
                <c:pt idx="16">
                  <c:v>142</c:v>
                </c:pt>
                <c:pt idx="17">
                  <c:v>148</c:v>
                </c:pt>
                <c:pt idx="18">
                  <c:v>161</c:v>
                </c:pt>
                <c:pt idx="19">
                  <c:v>151</c:v>
                </c:pt>
                <c:pt idx="20">
                  <c:v>148</c:v>
                </c:pt>
                <c:pt idx="21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F-426D-BE1F-DC2A416E27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1684784"/>
        <c:axId val="1326169088"/>
      </c:barChart>
      <c:dateAx>
        <c:axId val="5816847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69088"/>
        <c:crosses val="autoZero"/>
        <c:auto val="1"/>
        <c:lblOffset val="100"/>
        <c:baseTimeUnit val="days"/>
      </c:dateAx>
      <c:valAx>
        <c:axId val="1326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8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'Old Data (2)'!$L$1:$L$2</c:f>
              <c:strCache>
                <c:ptCount val="2"/>
                <c:pt idx="0">
                  <c:v>Daily Survival Rate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'Old Data (2)'!$A$3:$A$25</c:f>
              <c:numCache>
                <c:formatCode>d\-mmm</c:formatCode>
                <c:ptCount val="23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</c:numCache>
            </c:numRef>
          </c:cat>
          <c:val>
            <c:numRef>
              <c:f>'Old Data (2)'!$L$3:$L$25</c:f>
              <c:numCache>
                <c:formatCode>0%</c:formatCode>
                <c:ptCount val="23"/>
                <c:pt idx="0">
                  <c:v>0.99019607843137258</c:v>
                </c:pt>
                <c:pt idx="1">
                  <c:v>0.99384615384615382</c:v>
                </c:pt>
                <c:pt idx="2">
                  <c:v>0.99574468085106382</c:v>
                </c:pt>
                <c:pt idx="3">
                  <c:v>0.99392097264437695</c:v>
                </c:pt>
                <c:pt idx="4">
                  <c:v>0.99059561128526641</c:v>
                </c:pt>
                <c:pt idx="5">
                  <c:v>0.98595943837753508</c:v>
                </c:pt>
                <c:pt idx="6">
                  <c:v>0.98505678421996412</c:v>
                </c:pt>
                <c:pt idx="7">
                  <c:v>0.97860465116279072</c:v>
                </c:pt>
                <c:pt idx="8">
                  <c:v>0.97444444444444445</c:v>
                </c:pt>
                <c:pt idx="9">
                  <c:v>0.96546407647240207</c:v>
                </c:pt>
                <c:pt idx="10">
                  <c:v>0.96194225721784776</c:v>
                </c:pt>
                <c:pt idx="11">
                  <c:v>0.95871559633027525</c:v>
                </c:pt>
                <c:pt idx="12">
                  <c:v>0.95014164305949012</c:v>
                </c:pt>
                <c:pt idx="13">
                  <c:v>0.94379429701664741</c:v>
                </c:pt>
                <c:pt idx="14">
                  <c:v>0.9355403237567449</c:v>
                </c:pt>
                <c:pt idx="15">
                  <c:v>0.9239016736401674</c:v>
                </c:pt>
                <c:pt idx="16">
                  <c:v>0.9128445889009269</c:v>
                </c:pt>
                <c:pt idx="17">
                  <c:v>0.9030895754612136</c:v>
                </c:pt>
                <c:pt idx="18">
                  <c:v>0.89286455092304506</c:v>
                </c:pt>
                <c:pt idx="19">
                  <c:v>0.87847685517807661</c:v>
                </c:pt>
                <c:pt idx="20">
                  <c:v>0.8637340153452685</c:v>
                </c:pt>
                <c:pt idx="21">
                  <c:v>0.85250236071765817</c:v>
                </c:pt>
                <c:pt idx="22">
                  <c:v>0.84095749212028281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8-409B-94C0-BD5741381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945871"/>
        <c:axId val="675114207"/>
      </c:lineChart>
      <c:dateAx>
        <c:axId val="75394587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14207"/>
        <c:crosses val="autoZero"/>
        <c:auto val="1"/>
        <c:lblOffset val="100"/>
        <c:baseTimeUnit val="days"/>
      </c:dateAx>
      <c:valAx>
        <c:axId val="6751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4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379657023582478E-2"/>
          <c:y val="0.16686082705344968"/>
          <c:w val="0.87081776649047371"/>
          <c:h val="0.632779281020487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'Updated Daily Data'!$B$1</c:f>
              <c:strCache>
                <c:ptCount val="1"/>
                <c:pt idx="0">
                  <c:v>Daily Cases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'Updated Daily Data'!$A$2:$A$39</c:f>
              <c:numCache>
                <c:formatCode>m/d/yyyy</c:formatCode>
                <c:ptCount val="3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</c:numCache>
            </c:numRef>
          </c:cat>
          <c:val>
            <c:numRef>
              <c:f>'Updated Daily Data'!$B$2:$B$39</c:f>
              <c:numCache>
                <c:formatCode>General</c:formatCode>
                <c:ptCount val="38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2</c:v>
                </c:pt>
                <c:pt idx="4">
                  <c:v>8</c:v>
                </c:pt>
                <c:pt idx="5">
                  <c:v>13</c:v>
                </c:pt>
                <c:pt idx="6">
                  <c:v>20</c:v>
                </c:pt>
                <c:pt idx="7">
                  <c:v>53</c:v>
                </c:pt>
                <c:pt idx="8">
                  <c:v>73</c:v>
                </c:pt>
                <c:pt idx="9">
                  <c:v>156</c:v>
                </c:pt>
                <c:pt idx="10">
                  <c:v>358</c:v>
                </c:pt>
                <c:pt idx="11">
                  <c:v>619</c:v>
                </c:pt>
                <c:pt idx="12">
                  <c:v>641</c:v>
                </c:pt>
                <c:pt idx="13">
                  <c:v>1027</c:v>
                </c:pt>
                <c:pt idx="14">
                  <c:v>2105</c:v>
                </c:pt>
                <c:pt idx="15">
                  <c:v>2387</c:v>
                </c:pt>
                <c:pt idx="16">
                  <c:v>2893</c:v>
                </c:pt>
                <c:pt idx="17">
                  <c:v>3573</c:v>
                </c:pt>
                <c:pt idx="18">
                  <c:v>3804</c:v>
                </c:pt>
                <c:pt idx="19">
                  <c:v>2239</c:v>
                </c:pt>
                <c:pt idx="20">
                  <c:v>2191</c:v>
                </c:pt>
                <c:pt idx="21">
                  <c:v>3242</c:v>
                </c:pt>
                <c:pt idx="22">
                  <c:v>3857</c:v>
                </c:pt>
                <c:pt idx="23">
                  <c:v>4075</c:v>
                </c:pt>
                <c:pt idx="24">
                  <c:v>4146</c:v>
                </c:pt>
                <c:pt idx="25">
                  <c:v>4235</c:v>
                </c:pt>
                <c:pt idx="26">
                  <c:v>2851</c:v>
                </c:pt>
                <c:pt idx="27">
                  <c:v>2956</c:v>
                </c:pt>
                <c:pt idx="28">
                  <c:v>4899</c:v>
                </c:pt>
                <c:pt idx="29">
                  <c:v>3986</c:v>
                </c:pt>
                <c:pt idx="30">
                  <c:v>4089</c:v>
                </c:pt>
                <c:pt idx="31">
                  <c:v>5013</c:v>
                </c:pt>
                <c:pt idx="32">
                  <c:v>4464</c:v>
                </c:pt>
                <c:pt idx="33">
                  <c:v>3026</c:v>
                </c:pt>
                <c:pt idx="34">
                  <c:v>2614</c:v>
                </c:pt>
                <c:pt idx="35">
                  <c:v>3086</c:v>
                </c:pt>
                <c:pt idx="36">
                  <c:v>1378</c:v>
                </c:pt>
                <c:pt idx="37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5-4E2B-AEB9-AE4E0D10F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987072"/>
        <c:axId val="704817856"/>
      </c:barChart>
      <c:dateAx>
        <c:axId val="12987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17856"/>
        <c:crosses val="autoZero"/>
        <c:auto val="1"/>
        <c:lblOffset val="100"/>
        <c:baseTimeUnit val="days"/>
      </c:dateAx>
      <c:valAx>
        <c:axId val="7048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_xlchart.v1.1</cx:f>
      </cx:numDim>
    </cx:data>
    <cx:data id="1">
      <cx:strDim type="cat">
        <cx:f>_xlchart.v1.6</cx:f>
      </cx:strDim>
      <cx:numDim type="val">
        <cx:f>_xlchart.v1.3</cx:f>
      </cx:numDim>
    </cx:data>
    <cx:data id="2">
      <cx:strDim type="cat">
        <cx:f>_xlchart.v1.6</cx:f>
      </cx:strDim>
      <cx:numDim type="val">
        <cx:f>_xlchart.v1.5</cx:f>
      </cx:numDim>
    </cx:data>
  </cx:chartData>
  <cx:chart>
    <cx:title pos="t" align="ctr" overlay="0">
      <cx:tx>
        <cx:txData>
          <cx:v>2day Lag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2day Lag</a:t>
          </a:r>
        </a:p>
      </cx:txPr>
    </cx:title>
    <cx:plotArea>
      <cx:plotAreaRegion>
        <cx:series layoutId="clusteredColumn" uniqueId="{EDA58BE0-126B-47AA-A2F9-A3D480A69E87}" formatIdx="0">
          <cx:tx>
            <cx:txData>
              <cx:f>_xlchart.v1.0</cx:f>
              <cx:v>2day Lag Daily Cases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764653C2-F293-4AE5-A9BD-B2AD26F25B80}" formatIdx="1">
          <cx:axisId val="2"/>
        </cx:series>
        <cx:series layoutId="clusteredColumn" hidden="1" uniqueId="{F89E0A03-B46F-487D-B616-5F2C36BC061E}" formatIdx="2">
          <cx:tx>
            <cx:txData>
              <cx:f>_xlchart.v1.2</cx:f>
              <cx:v>2day Lag Hosps</cx:v>
            </cx:txData>
          </cx:tx>
          <cx:dataId val="1"/>
          <cx:layoutPr>
            <cx:aggregation/>
          </cx:layoutPr>
          <cx:axisId val="1"/>
        </cx:series>
        <cx:series layoutId="paretoLine" ownerIdx="2" uniqueId="{FDF1B6AC-58EB-4452-8849-018943C8CD98}" formatIdx="3">
          <cx:axisId val="2"/>
        </cx:series>
        <cx:series layoutId="clusteredColumn" hidden="1" uniqueId="{7E6777DE-1C4C-4568-ADB4-769D72341815}" formatIdx="4">
          <cx:tx>
            <cx:txData>
              <cx:f>_xlchart.v1.4</cx:f>
              <cx:v>2day Lag Deaths</cx:v>
            </cx:txData>
          </cx:tx>
          <cx:dataId val="2"/>
          <cx:layoutPr>
            <cx:aggregation/>
          </cx:layoutPr>
          <cx:axisId val="1"/>
        </cx:series>
        <cx:series layoutId="paretoLine" ownerIdx="4" uniqueId="{862FBC57-0AC3-471F-81A8-FC9AC33800A7}" formatIdx="5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7.xml"/><Relationship Id="rId7" Type="http://schemas.openxmlformats.org/officeDocument/2006/relationships/chart" Target="../charts/chart20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microsoft.com/office/2014/relationships/chartEx" Target="../charts/chartEx1.xml"/><Relationship Id="rId9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0</xdr:colOff>
      <xdr:row>29</xdr:row>
      <xdr:rowOff>30547</xdr:rowOff>
    </xdr:from>
    <xdr:to>
      <xdr:col>39</xdr:col>
      <xdr:colOff>1075260</xdr:colOff>
      <xdr:row>43</xdr:row>
      <xdr:rowOff>165093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6A607F-D889-4D16-A624-20C5D90C1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330200</xdr:colOff>
      <xdr:row>1</xdr:row>
      <xdr:rowOff>72059</xdr:rowOff>
    </xdr:from>
    <xdr:to>
      <xdr:col>45</xdr:col>
      <xdr:colOff>1007441</xdr:colOff>
      <xdr:row>15</xdr:row>
      <xdr:rowOff>132798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2B08504-C528-43AF-8C29-411538A0A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553811</xdr:colOff>
      <xdr:row>5</xdr:row>
      <xdr:rowOff>23813</xdr:rowOff>
    </xdr:from>
    <xdr:to>
      <xdr:col>16</xdr:col>
      <xdr:colOff>534761</xdr:colOff>
      <xdr:row>18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4E0BA1-039E-4378-853C-2368051EB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239184</xdr:colOff>
      <xdr:row>9</xdr:row>
      <xdr:rowOff>100314</xdr:rowOff>
    </xdr:from>
    <xdr:to>
      <xdr:col>8</xdr:col>
      <xdr:colOff>527655</xdr:colOff>
      <xdr:row>23</xdr:row>
      <xdr:rowOff>47246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745AC4-A20A-4C57-8DFB-8DA263440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1136197</xdr:colOff>
      <xdr:row>20</xdr:row>
      <xdr:rowOff>87766</xdr:rowOff>
    </xdr:from>
    <xdr:to>
      <xdr:col>19</xdr:col>
      <xdr:colOff>159204</xdr:colOff>
      <xdr:row>34</xdr:row>
      <xdr:rowOff>183016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22DEB9-7D53-4B12-882D-FAD68B677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62592</xdr:colOff>
      <xdr:row>22</xdr:row>
      <xdr:rowOff>178935</xdr:rowOff>
    </xdr:from>
    <xdr:to>
      <xdr:col>12</xdr:col>
      <xdr:colOff>824592</xdr:colOff>
      <xdr:row>37</xdr:row>
      <xdr:rowOff>45585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763BF2C-7E05-4E2A-B6B9-D6087D949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242570</xdr:colOff>
      <xdr:row>0</xdr:row>
      <xdr:rowOff>152400</xdr:rowOff>
    </xdr:from>
    <xdr:to>
      <xdr:col>10</xdr:col>
      <xdr:colOff>331470</xdr:colOff>
      <xdr:row>14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2631B4-CFF1-42CE-BEA7-D3A57A1E1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9</xdr:row>
      <xdr:rowOff>2540</xdr:rowOff>
    </xdr:from>
    <xdr:to>
      <xdr:col>12</xdr:col>
      <xdr:colOff>533400</xdr:colOff>
      <xdr:row>22</xdr:row>
      <xdr:rowOff>168910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9CB16A-FC10-4D8E-89ED-6D63FC4C1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308149</xdr:colOff>
      <xdr:row>13</xdr:row>
      <xdr:rowOff>94731</xdr:rowOff>
    </xdr:from>
    <xdr:to>
      <xdr:col>20</xdr:col>
      <xdr:colOff>7582</xdr:colOff>
      <xdr:row>28</xdr:row>
      <xdr:rowOff>90048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24E5B-123A-4820-A4A5-D1F974E9D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379943</xdr:colOff>
      <xdr:row>0</xdr:row>
      <xdr:rowOff>67733</xdr:rowOff>
    </xdr:from>
    <xdr:to>
      <xdr:col>20</xdr:col>
      <xdr:colOff>97648</xdr:colOff>
      <xdr:row>12</xdr:row>
      <xdr:rowOff>174178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6A2A32-8042-4D31-A921-C2E705272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348343</xdr:colOff>
      <xdr:row>29</xdr:row>
      <xdr:rowOff>138795</xdr:rowOff>
    </xdr:from>
    <xdr:to>
      <xdr:col>20</xdr:col>
      <xdr:colOff>26580</xdr:colOff>
      <xdr:row>45</xdr:row>
      <xdr:rowOff>32657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8C0AD4-87B0-413B-B71A-AB6AB5DE4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245423</xdr:colOff>
      <xdr:row>29</xdr:row>
      <xdr:rowOff>119742</xdr:rowOff>
    </xdr:from>
    <xdr:to>
      <xdr:col>28</xdr:col>
      <xdr:colOff>21772</xdr:colOff>
      <xdr:row>45</xdr:row>
      <xdr:rowOff>67785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232B80-BD75-4334-AE8D-10E90B9C8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196436</xdr:colOff>
      <xdr:row>13</xdr:row>
      <xdr:rowOff>108857</xdr:rowOff>
    </xdr:from>
    <xdr:to>
      <xdr:col>28</xdr:col>
      <xdr:colOff>10885</xdr:colOff>
      <xdr:row>27</xdr:row>
      <xdr:rowOff>184560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C86051-DB93-482E-91F1-556B71929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138545</xdr:colOff>
      <xdr:row>0</xdr:row>
      <xdr:rowOff>124691</xdr:rowOff>
    </xdr:from>
    <xdr:to>
      <xdr:col>28</xdr:col>
      <xdr:colOff>142875</xdr:colOff>
      <xdr:row>12</xdr:row>
      <xdr:rowOff>107373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745F55-651E-4270-9502-DC5CCCBDD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279398</xdr:colOff>
      <xdr:row>41</xdr:row>
      <xdr:rowOff>110067</xdr:rowOff>
    </xdr:from>
    <xdr:to>
      <xdr:col>10</xdr:col>
      <xdr:colOff>423332</xdr:colOff>
      <xdr:row>56</xdr:row>
      <xdr:rowOff>59267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4B2DF22-633F-4670-B069-A4DBDBFB9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770466</xdr:colOff>
      <xdr:row>42</xdr:row>
      <xdr:rowOff>118533</xdr:rowOff>
    </xdr:from>
    <xdr:to>
      <xdr:col>16</xdr:col>
      <xdr:colOff>313266</xdr:colOff>
      <xdr:row>57</xdr:row>
      <xdr:rowOff>67733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87452CB-30AA-4DE5-B1C6-C7ED6DCBD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110067</xdr:colOff>
      <xdr:row>45</xdr:row>
      <xdr:rowOff>160867</xdr:rowOff>
    </xdr:from>
    <xdr:to>
      <xdr:col>28</xdr:col>
      <xdr:colOff>1016001</xdr:colOff>
      <xdr:row>60</xdr:row>
      <xdr:rowOff>110067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A9C7DC-E05D-4EC1-BB99-386E53D17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152400</xdr:colOff>
      <xdr:row>8</xdr:row>
      <xdr:rowOff>59267</xdr:rowOff>
    </xdr:from>
    <xdr:to>
      <xdr:col>30</xdr:col>
      <xdr:colOff>0</xdr:colOff>
      <xdr:row>22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75C18D3F-5A59-429E-B332-18D07577D2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006560" y="1750907"/>
              <a:ext cx="4572000" cy="27906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570893</xdr:colOff>
      <xdr:row>7</xdr:row>
      <xdr:rowOff>157239</xdr:rowOff>
    </xdr:from>
    <xdr:to>
      <xdr:col>24</xdr:col>
      <xdr:colOff>253997</xdr:colOff>
      <xdr:row>22</xdr:row>
      <xdr:rowOff>53220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16566-6B55-4848-9467-A77015283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17</xdr:row>
      <xdr:rowOff>20562</xdr:rowOff>
    </xdr:from>
    <xdr:to>
      <xdr:col>8</xdr:col>
      <xdr:colOff>619276</xdr:colOff>
      <xdr:row>44</xdr:row>
      <xdr:rowOff>71362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F01088-A88C-48F1-A340-921ADC8A8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621695</xdr:colOff>
      <xdr:row>4</xdr:row>
      <xdr:rowOff>140304</xdr:rowOff>
    </xdr:from>
    <xdr:to>
      <xdr:col>7</xdr:col>
      <xdr:colOff>1088571</xdr:colOff>
      <xdr:row>18</xdr:row>
      <xdr:rowOff>157237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F87C2-8BD4-41DD-98A9-D6835A76C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272143</xdr:colOff>
      <xdr:row>28</xdr:row>
      <xdr:rowOff>174172</xdr:rowOff>
    </xdr:from>
    <xdr:to>
      <xdr:col>20</xdr:col>
      <xdr:colOff>794658</xdr:colOff>
      <xdr:row>42</xdr:row>
      <xdr:rowOff>87086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6FE5A3-5B40-45D1-86EB-AE9DE19C5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805543</xdr:colOff>
      <xdr:row>12</xdr:row>
      <xdr:rowOff>10886</xdr:rowOff>
    </xdr:from>
    <xdr:to>
      <xdr:col>13</xdr:col>
      <xdr:colOff>0</xdr:colOff>
      <xdr:row>26</xdr:row>
      <xdr:rowOff>10886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3CEAB2-B5EA-4190-8D97-4BDE1F007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228600</xdr:colOff>
      <xdr:row>2</xdr:row>
      <xdr:rowOff>182880</xdr:rowOff>
    </xdr:from>
    <xdr:to>
      <xdr:col>24</xdr:col>
      <xdr:colOff>449580</xdr:colOff>
      <xdr:row>17</xdr:row>
      <xdr:rowOff>182880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7B44EB-84E1-4A8B-A249-54824205E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129540</xdr:colOff>
      <xdr:row>19</xdr:row>
      <xdr:rowOff>3810</xdr:rowOff>
    </xdr:from>
    <xdr:to>
      <xdr:col>24</xdr:col>
      <xdr:colOff>350520</xdr:colOff>
      <xdr:row>34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6C974C-206A-46D7-9685-FFE2E6996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38100</xdr:colOff>
      <xdr:row>2</xdr:row>
      <xdr:rowOff>148590</xdr:rowOff>
    </xdr:from>
    <xdr:to>
      <xdr:col>32</xdr:col>
      <xdr:colOff>342900</xdr:colOff>
      <xdr:row>17</xdr:row>
      <xdr:rowOff>148590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299E17-1E39-4634-87C5-B3BB6BDDE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468084</xdr:colOff>
      <xdr:row>42</xdr:row>
      <xdr:rowOff>185056</xdr:rowOff>
    </xdr:from>
    <xdr:to>
      <xdr:col>10</xdr:col>
      <xdr:colOff>1589313</xdr:colOff>
      <xdr:row>57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82170-23DD-47EE-8217-68BAFA997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424543</xdr:colOff>
      <xdr:row>41</xdr:row>
      <xdr:rowOff>163284</xdr:rowOff>
    </xdr:from>
    <xdr:to>
      <xdr:col>5</xdr:col>
      <xdr:colOff>76198</xdr:colOff>
      <xdr:row>63</xdr:row>
      <xdr:rowOff>87084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2370A7-5B28-4653-AB68-ED07514F4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326571</xdr:colOff>
      <xdr:row>6</xdr:row>
      <xdr:rowOff>108858</xdr:rowOff>
    </xdr:from>
    <xdr:to>
      <xdr:col>5</xdr:col>
      <xdr:colOff>1099456</xdr:colOff>
      <xdr:row>20</xdr:row>
      <xdr:rowOff>108858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F194D9-5F75-4424-B2E7-74B8B7C55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685800</xdr:colOff>
      <xdr:row>7</xdr:row>
      <xdr:rowOff>87087</xdr:rowOff>
    </xdr:from>
    <xdr:to>
      <xdr:col>10</xdr:col>
      <xdr:colOff>1393372</xdr:colOff>
      <xdr:row>21</xdr:row>
      <xdr:rowOff>87087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894E98-C3C4-443C-A54F-6F3242CD1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CA673-A4E3-466F-9481-DCDF1BE7E94C}">
  <dimension ref="A1:CQ36"/>
  <sheetViews>
    <sheetView zoomScale="90" zoomScaleNormal="90" workbookViewId="0">
      <selection activeCell="AW29" sqref="AW29"/>
    </sheetView>
  </sheetViews>
  <sheetFormatPr defaultRowHeight="14.4"/>
  <cols>
    <col min="1" max="1" width="9.109375" customWidth="1"/>
    <col min="2" max="2" width="6.6640625" bestFit="1" customWidth="1"/>
    <col min="3" max="3" width="15" bestFit="1" customWidth="1"/>
    <col min="4" max="4" width="15" customWidth="1"/>
    <col min="5" max="5" width="21.77734375" bestFit="1" customWidth="1"/>
    <col min="6" max="6" width="21.77734375" customWidth="1"/>
    <col min="7" max="7" width="10.21875" customWidth="1"/>
    <col min="9" max="9" width="10.5546875" customWidth="1"/>
    <col min="10" max="10" width="16.6640625" bestFit="1" customWidth="1"/>
    <col min="12" max="12" width="10.5546875" customWidth="1"/>
    <col min="13" max="13" width="16.6640625" bestFit="1" customWidth="1"/>
    <col min="16" max="16" width="13.109375" bestFit="1" customWidth="1"/>
    <col min="17" max="17" width="10.5546875" customWidth="1"/>
    <col min="18" max="18" width="14.33203125" bestFit="1" customWidth="1"/>
    <col min="19" max="19" width="8.5546875" bestFit="1" customWidth="1"/>
    <col min="20" max="20" width="17.77734375" bestFit="1" customWidth="1"/>
    <col min="21" max="21" width="15" bestFit="1" customWidth="1"/>
    <col min="22" max="22" width="15" customWidth="1"/>
    <col min="24" max="24" width="10.5546875" bestFit="1" customWidth="1"/>
    <col min="25" max="25" width="16.6640625" bestFit="1" customWidth="1"/>
    <col min="27" max="27" width="10.5546875" bestFit="1" customWidth="1"/>
    <col min="28" max="28" width="16.5546875" bestFit="1" customWidth="1"/>
    <col min="31" max="31" width="8.109375" bestFit="1" customWidth="1"/>
    <col min="32" max="32" width="21.21875" bestFit="1" customWidth="1"/>
    <col min="33" max="33" width="14.21875" bestFit="1" customWidth="1"/>
    <col min="34" max="34" width="22.6640625" bestFit="1" customWidth="1"/>
    <col min="35" max="35" width="7.21875" customWidth="1"/>
    <col min="36" max="36" width="10.5546875" bestFit="1" customWidth="1"/>
    <col min="37" max="37" width="22.109375" bestFit="1" customWidth="1"/>
    <col min="38" max="38" width="9.21875" bestFit="1" customWidth="1"/>
    <col min="39" max="39" width="10.5546875" bestFit="1" customWidth="1"/>
    <col min="40" max="40" width="22.88671875" bestFit="1" customWidth="1"/>
    <col min="43" max="43" width="10.33203125" bestFit="1" customWidth="1"/>
    <col min="44" max="44" width="13.21875" bestFit="1" customWidth="1"/>
    <col min="45" max="45" width="16.77734375" bestFit="1" customWidth="1"/>
    <col min="46" max="46" width="24.109375" bestFit="1" customWidth="1"/>
    <col min="47" max="47" width="25.77734375" customWidth="1"/>
    <col min="48" max="48" width="11.5546875" customWidth="1"/>
    <col min="49" max="49" width="21.6640625" customWidth="1"/>
    <col min="50" max="50" width="19.44140625" bestFit="1" customWidth="1"/>
    <col min="51" max="51" width="33.44140625" bestFit="1" customWidth="1"/>
    <col min="52" max="52" width="15.21875" customWidth="1"/>
  </cols>
  <sheetData>
    <row r="1" spans="1:95" ht="15" thickBo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3"/>
    </row>
    <row r="2" spans="1:9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6"/>
    </row>
    <row r="3" spans="1:95" s="7" customFormat="1" ht="18">
      <c r="A3" s="12" t="s">
        <v>1</v>
      </c>
      <c r="B3" s="12" t="s">
        <v>2</v>
      </c>
      <c r="C3" s="13" t="s">
        <v>0</v>
      </c>
      <c r="D3" s="13" t="s">
        <v>37</v>
      </c>
      <c r="E3" s="12" t="s">
        <v>24</v>
      </c>
      <c r="F3" s="15" t="s">
        <v>29</v>
      </c>
      <c r="G3" s="14" t="s">
        <v>9</v>
      </c>
      <c r="H3" s="14" t="s">
        <v>3</v>
      </c>
      <c r="I3" s="14" t="s">
        <v>10</v>
      </c>
      <c r="J3" s="14" t="s">
        <v>15</v>
      </c>
      <c r="K3" s="14" t="s">
        <v>7</v>
      </c>
      <c r="L3" s="14" t="s">
        <v>10</v>
      </c>
      <c r="M3" s="14" t="s">
        <v>18</v>
      </c>
      <c r="N3" s="14" t="s">
        <v>4</v>
      </c>
      <c r="O3" s="14" t="s">
        <v>5</v>
      </c>
      <c r="P3" s="14" t="s">
        <v>11</v>
      </c>
      <c r="Q3" s="14" t="s">
        <v>10</v>
      </c>
      <c r="R3" s="14" t="s">
        <v>16</v>
      </c>
      <c r="S3" s="15" t="s">
        <v>6</v>
      </c>
      <c r="T3" s="15" t="s">
        <v>29</v>
      </c>
      <c r="U3" s="15" t="s">
        <v>33</v>
      </c>
      <c r="V3" s="15" t="s">
        <v>38</v>
      </c>
      <c r="W3" s="15" t="s">
        <v>3</v>
      </c>
      <c r="X3" s="15" t="s">
        <v>30</v>
      </c>
      <c r="Y3" s="15" t="s">
        <v>15</v>
      </c>
      <c r="Z3" s="15" t="s">
        <v>7</v>
      </c>
      <c r="AA3" s="15" t="s">
        <v>27</v>
      </c>
      <c r="AB3" s="15" t="s">
        <v>19</v>
      </c>
      <c r="AC3" s="15" t="s">
        <v>8</v>
      </c>
      <c r="AD3" s="15" t="s">
        <v>5</v>
      </c>
      <c r="AE3" s="15" t="s">
        <v>17</v>
      </c>
      <c r="AF3" s="15" t="s">
        <v>28</v>
      </c>
      <c r="AG3" s="15" t="s">
        <v>20</v>
      </c>
      <c r="AH3" s="16" t="s">
        <v>12</v>
      </c>
      <c r="AI3" s="16" t="s">
        <v>3</v>
      </c>
      <c r="AJ3" s="16" t="s">
        <v>10</v>
      </c>
      <c r="AK3" s="16" t="s">
        <v>21</v>
      </c>
      <c r="AL3" s="16" t="s">
        <v>7</v>
      </c>
      <c r="AM3" s="16" t="s">
        <v>10</v>
      </c>
      <c r="AN3" s="16" t="s">
        <v>22</v>
      </c>
      <c r="AO3" s="16" t="s">
        <v>8</v>
      </c>
      <c r="AP3" s="16" t="s">
        <v>5</v>
      </c>
      <c r="AQ3" s="16" t="s">
        <v>17</v>
      </c>
      <c r="AR3" s="16" t="s">
        <v>23</v>
      </c>
      <c r="AS3" s="16" t="s">
        <v>13</v>
      </c>
      <c r="AT3" s="16" t="s">
        <v>25</v>
      </c>
      <c r="AU3" s="16" t="s">
        <v>32</v>
      </c>
      <c r="AV3" s="16" t="s">
        <v>35</v>
      </c>
      <c r="AW3" s="16" t="s">
        <v>36</v>
      </c>
      <c r="AX3" s="16" t="s">
        <v>26</v>
      </c>
      <c r="AY3" s="16" t="s">
        <v>34</v>
      </c>
      <c r="AZ3" s="16" t="s">
        <v>31</v>
      </c>
    </row>
    <row r="4" spans="1:95" ht="15.6">
      <c r="A4" s="17">
        <v>43901</v>
      </c>
      <c r="B4" s="18">
        <v>143</v>
      </c>
      <c r="C4" s="19">
        <v>156</v>
      </c>
      <c r="D4" s="42">
        <f>C4/B4</f>
        <v>1.0909090909090908</v>
      </c>
      <c r="E4" s="20">
        <v>0</v>
      </c>
      <c r="F4" s="25" t="s">
        <v>14</v>
      </c>
      <c r="G4" s="21">
        <v>0</v>
      </c>
      <c r="H4" s="22">
        <v>0</v>
      </c>
      <c r="I4" s="22"/>
      <c r="J4" s="22"/>
      <c r="K4" s="22">
        <v>0</v>
      </c>
      <c r="L4" s="22"/>
      <c r="M4" s="22"/>
      <c r="N4" s="22">
        <v>0</v>
      </c>
      <c r="O4" s="22">
        <v>0</v>
      </c>
      <c r="P4" s="22"/>
      <c r="Q4" s="22"/>
      <c r="R4" s="22"/>
      <c r="S4" s="23">
        <v>1</v>
      </c>
      <c r="T4" s="25" t="s">
        <v>14</v>
      </c>
      <c r="U4" s="23">
        <v>1</v>
      </c>
      <c r="V4" s="43"/>
      <c r="W4" s="23">
        <v>0</v>
      </c>
      <c r="X4" s="23"/>
      <c r="Y4" s="23"/>
      <c r="Z4" s="23">
        <v>0</v>
      </c>
      <c r="AA4" s="23"/>
      <c r="AB4" s="23"/>
      <c r="AC4" s="23">
        <v>0</v>
      </c>
      <c r="AD4" s="23">
        <v>0</v>
      </c>
      <c r="AE4" s="23"/>
      <c r="AF4" s="23"/>
      <c r="AG4" s="23"/>
      <c r="AH4" s="24">
        <v>0</v>
      </c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4">
        <v>143</v>
      </c>
      <c r="AU4" s="24">
        <v>55</v>
      </c>
      <c r="AV4" s="28"/>
      <c r="AW4" s="28"/>
      <c r="AX4" s="28"/>
      <c r="AY4" s="26" t="s">
        <v>14</v>
      </c>
      <c r="AZ4" s="28"/>
    </row>
    <row r="5" spans="1:95" ht="15.6">
      <c r="A5" s="17">
        <v>43902</v>
      </c>
      <c r="B5" s="18">
        <f>B4+C5</f>
        <v>498</v>
      </c>
      <c r="C5" s="19">
        <v>355</v>
      </c>
      <c r="D5" s="42">
        <f t="shared" ref="D5:D26" si="0">C5/B5</f>
        <v>0.71285140562248994</v>
      </c>
      <c r="E5" s="20">
        <f t="shared" ref="E5:E26" si="1">(B5-B4)/B4</f>
        <v>2.4825174825174825</v>
      </c>
      <c r="F5" s="25">
        <v>1</v>
      </c>
      <c r="G5" s="21">
        <v>0</v>
      </c>
      <c r="H5" s="22">
        <v>0</v>
      </c>
      <c r="I5" s="22"/>
      <c r="J5" s="22"/>
      <c r="K5" s="22">
        <v>0</v>
      </c>
      <c r="L5" s="22"/>
      <c r="M5" s="22"/>
      <c r="N5" s="22">
        <v>0</v>
      </c>
      <c r="O5" s="22">
        <v>0</v>
      </c>
      <c r="P5" s="22"/>
      <c r="Q5" s="22"/>
      <c r="R5" s="22"/>
      <c r="S5" s="23">
        <f>S4+U4</f>
        <v>2</v>
      </c>
      <c r="T5" s="25">
        <f t="shared" ref="T5:T17" si="2">(S5-S4)/S4</f>
        <v>1</v>
      </c>
      <c r="U5" s="23">
        <v>0</v>
      </c>
      <c r="V5" s="43"/>
      <c r="W5" s="23">
        <v>0</v>
      </c>
      <c r="X5" s="23"/>
      <c r="Y5" s="23"/>
      <c r="Z5" s="23">
        <v>0</v>
      </c>
      <c r="AA5" s="23"/>
      <c r="AB5" s="23"/>
      <c r="AC5" s="23">
        <v>0</v>
      </c>
      <c r="AD5" s="23">
        <v>0</v>
      </c>
      <c r="AE5" s="23"/>
      <c r="AF5" s="23"/>
      <c r="AG5" s="23"/>
      <c r="AH5" s="24">
        <v>0</v>
      </c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4">
        <f>AT4+AU5</f>
        <v>204</v>
      </c>
      <c r="AU5" s="24">
        <v>61</v>
      </c>
      <c r="AV5" s="28"/>
      <c r="AW5" s="28"/>
      <c r="AX5" s="28"/>
      <c r="AY5" s="26">
        <f t="shared" ref="AY5:AY17" si="3">(AT5-AT4)/AT4</f>
        <v>0.42657342657342656</v>
      </c>
      <c r="AZ5" s="28"/>
    </row>
    <row r="6" spans="1:95" ht="15.6">
      <c r="A6" s="17">
        <v>43903</v>
      </c>
      <c r="B6" s="18">
        <f t="shared" ref="B6:B24" si="4">B5+C6</f>
        <v>1108</v>
      </c>
      <c r="C6" s="19">
        <v>610</v>
      </c>
      <c r="D6" s="42">
        <f t="shared" si="0"/>
        <v>0.55054151624548742</v>
      </c>
      <c r="E6" s="20">
        <f t="shared" si="1"/>
        <v>1.2248995983935742</v>
      </c>
      <c r="F6" s="25">
        <v>0</v>
      </c>
      <c r="G6" s="21">
        <v>0</v>
      </c>
      <c r="H6" s="22">
        <v>0</v>
      </c>
      <c r="I6" s="22"/>
      <c r="J6" s="22"/>
      <c r="K6" s="22">
        <v>0</v>
      </c>
      <c r="L6" s="22"/>
      <c r="M6" s="22"/>
      <c r="N6" s="22">
        <v>0</v>
      </c>
      <c r="O6" s="22">
        <v>0</v>
      </c>
      <c r="P6" s="22"/>
      <c r="Q6" s="22"/>
      <c r="R6" s="22"/>
      <c r="S6" s="23">
        <f t="shared" ref="S6:S24" si="5">S5+U5</f>
        <v>2</v>
      </c>
      <c r="T6" s="25">
        <f t="shared" si="2"/>
        <v>0</v>
      </c>
      <c r="U6" s="23">
        <v>0</v>
      </c>
      <c r="V6" s="43"/>
      <c r="W6" s="23">
        <v>0</v>
      </c>
      <c r="X6" s="23"/>
      <c r="Y6" s="23"/>
      <c r="Z6" s="23">
        <v>0</v>
      </c>
      <c r="AA6" s="23"/>
      <c r="AB6" s="23"/>
      <c r="AC6" s="23">
        <v>0</v>
      </c>
      <c r="AD6" s="23">
        <v>0</v>
      </c>
      <c r="AE6" s="23"/>
      <c r="AF6" s="23"/>
      <c r="AG6" s="23"/>
      <c r="AH6" s="24">
        <v>0</v>
      </c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4">
        <f t="shared" ref="AT6:AT9" si="6">AT5+AU6</f>
        <v>325</v>
      </c>
      <c r="AU6" s="24">
        <v>121</v>
      </c>
      <c r="AV6" s="28"/>
      <c r="AW6" s="28"/>
      <c r="AX6" s="28"/>
      <c r="AY6" s="26">
        <f t="shared" si="3"/>
        <v>0.59313725490196079</v>
      </c>
      <c r="AZ6" s="28"/>
    </row>
    <row r="7" spans="1:95" ht="15.6">
      <c r="A7" s="17">
        <v>43904</v>
      </c>
      <c r="B7" s="18">
        <f t="shared" si="4"/>
        <v>1735</v>
      </c>
      <c r="C7" s="19">
        <v>627</v>
      </c>
      <c r="D7" s="42">
        <f t="shared" si="0"/>
        <v>0.36138328530259367</v>
      </c>
      <c r="E7" s="20">
        <f t="shared" si="1"/>
        <v>0.56588447653429608</v>
      </c>
      <c r="F7" s="25">
        <v>0</v>
      </c>
      <c r="G7" s="21">
        <v>0</v>
      </c>
      <c r="H7" s="22">
        <v>0</v>
      </c>
      <c r="I7" s="22"/>
      <c r="J7" s="22"/>
      <c r="K7" s="22">
        <v>0</v>
      </c>
      <c r="L7" s="22"/>
      <c r="M7" s="22"/>
      <c r="N7" s="22">
        <v>0</v>
      </c>
      <c r="O7" s="22">
        <v>0</v>
      </c>
      <c r="P7" s="22"/>
      <c r="Q7" s="22"/>
      <c r="R7" s="22"/>
      <c r="S7" s="23">
        <f t="shared" si="5"/>
        <v>2</v>
      </c>
      <c r="T7" s="25">
        <f t="shared" si="2"/>
        <v>0</v>
      </c>
      <c r="U7" s="23">
        <v>2</v>
      </c>
      <c r="V7" s="43"/>
      <c r="W7" s="23">
        <v>0</v>
      </c>
      <c r="X7" s="23"/>
      <c r="Y7" s="23"/>
      <c r="Z7" s="23">
        <v>0</v>
      </c>
      <c r="AA7" s="23"/>
      <c r="AB7" s="23"/>
      <c r="AC7" s="23">
        <v>0</v>
      </c>
      <c r="AD7" s="23">
        <v>0</v>
      </c>
      <c r="AE7" s="23"/>
      <c r="AF7" s="23"/>
      <c r="AG7" s="23"/>
      <c r="AH7" s="24">
        <v>0</v>
      </c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4">
        <f t="shared" si="6"/>
        <v>470</v>
      </c>
      <c r="AU7" s="24">
        <v>145</v>
      </c>
      <c r="AV7" s="28"/>
      <c r="AW7" s="28"/>
      <c r="AX7" s="28"/>
      <c r="AY7" s="26">
        <f t="shared" si="3"/>
        <v>0.44615384615384618</v>
      </c>
      <c r="AZ7" s="28"/>
    </row>
    <row r="8" spans="1:95" ht="15.6">
      <c r="A8" s="17">
        <v>43905</v>
      </c>
      <c r="B8" s="18">
        <f t="shared" si="4"/>
        <v>2739</v>
      </c>
      <c r="C8" s="19">
        <v>1004</v>
      </c>
      <c r="D8" s="42">
        <f t="shared" si="0"/>
        <v>0.36655713764147502</v>
      </c>
      <c r="E8" s="20">
        <f t="shared" si="1"/>
        <v>0.57867435158501446</v>
      </c>
      <c r="F8" s="25">
        <v>1</v>
      </c>
      <c r="G8" s="21">
        <v>0</v>
      </c>
      <c r="H8" s="22">
        <v>0</v>
      </c>
      <c r="I8" s="22"/>
      <c r="J8" s="22"/>
      <c r="K8" s="22">
        <v>0</v>
      </c>
      <c r="L8" s="22"/>
      <c r="M8" s="22"/>
      <c r="N8" s="22">
        <v>0</v>
      </c>
      <c r="O8" s="22">
        <v>0</v>
      </c>
      <c r="P8" s="22"/>
      <c r="Q8" s="22"/>
      <c r="R8" s="22"/>
      <c r="S8" s="23">
        <f t="shared" si="5"/>
        <v>4</v>
      </c>
      <c r="T8" s="25">
        <f t="shared" si="2"/>
        <v>1</v>
      </c>
      <c r="U8" s="23">
        <v>5</v>
      </c>
      <c r="V8" s="43"/>
      <c r="W8" s="23">
        <v>0</v>
      </c>
      <c r="X8" s="23"/>
      <c r="Y8" s="23"/>
      <c r="Z8" s="23">
        <v>0</v>
      </c>
      <c r="AA8" s="23"/>
      <c r="AB8" s="23"/>
      <c r="AC8" s="23">
        <v>0</v>
      </c>
      <c r="AD8" s="23">
        <v>0</v>
      </c>
      <c r="AE8" s="23"/>
      <c r="AF8" s="23"/>
      <c r="AG8" s="23"/>
      <c r="AH8" s="24">
        <v>0</v>
      </c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4">
        <f t="shared" si="6"/>
        <v>658</v>
      </c>
      <c r="AU8" s="24">
        <v>188</v>
      </c>
      <c r="AV8" s="28"/>
      <c r="AW8" s="28"/>
      <c r="AX8" s="28"/>
      <c r="AY8" s="26">
        <f t="shared" si="3"/>
        <v>0.4</v>
      </c>
      <c r="AZ8" s="28"/>
    </row>
    <row r="9" spans="1:95" ht="15.6">
      <c r="A9" s="17">
        <v>43906</v>
      </c>
      <c r="B9" s="18">
        <f t="shared" si="4"/>
        <v>4764</v>
      </c>
      <c r="C9" s="19">
        <v>2025</v>
      </c>
      <c r="D9" s="42">
        <f t="shared" si="0"/>
        <v>0.42506297229219142</v>
      </c>
      <c r="E9" s="20">
        <f t="shared" si="1"/>
        <v>0.73932092004381156</v>
      </c>
      <c r="F9" s="25">
        <v>1.25</v>
      </c>
      <c r="G9" s="21">
        <v>0</v>
      </c>
      <c r="H9" s="22">
        <v>0</v>
      </c>
      <c r="I9" s="22"/>
      <c r="J9" s="22"/>
      <c r="K9" s="22">
        <v>0</v>
      </c>
      <c r="L9" s="22"/>
      <c r="M9" s="22"/>
      <c r="N9" s="22">
        <v>0</v>
      </c>
      <c r="O9" s="22">
        <v>0</v>
      </c>
      <c r="P9" s="22"/>
      <c r="Q9" s="22"/>
      <c r="R9" s="22"/>
      <c r="S9" s="23">
        <f t="shared" si="5"/>
        <v>9</v>
      </c>
      <c r="T9" s="25">
        <f t="shared" si="2"/>
        <v>1.25</v>
      </c>
      <c r="U9" s="23">
        <v>9</v>
      </c>
      <c r="V9" s="43"/>
      <c r="W9" s="23">
        <v>0</v>
      </c>
      <c r="X9" s="23"/>
      <c r="Y9" s="23"/>
      <c r="Z9" s="23">
        <v>0</v>
      </c>
      <c r="AA9" s="23"/>
      <c r="AB9" s="23"/>
      <c r="AC9" s="23">
        <v>0</v>
      </c>
      <c r="AD9" s="23">
        <v>0</v>
      </c>
      <c r="AE9" s="23"/>
      <c r="AF9" s="23"/>
      <c r="AG9" s="23"/>
      <c r="AH9" s="24">
        <v>0</v>
      </c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4">
        <f t="shared" si="6"/>
        <v>957</v>
      </c>
      <c r="AU9" s="24">
        <v>299</v>
      </c>
      <c r="AV9" s="28"/>
      <c r="AW9" s="28"/>
      <c r="AX9" s="28"/>
      <c r="AY9" s="26">
        <f>(AT9-AT8)/AT8</f>
        <v>0.45440729483282677</v>
      </c>
      <c r="AZ9" s="28"/>
    </row>
    <row r="10" spans="1:95" ht="15.6">
      <c r="A10" s="17">
        <v>43907</v>
      </c>
      <c r="B10" s="18">
        <f t="shared" si="4"/>
        <v>7078</v>
      </c>
      <c r="C10" s="19">
        <v>2314</v>
      </c>
      <c r="D10" s="42">
        <f t="shared" si="0"/>
        <v>0.32692851087877933</v>
      </c>
      <c r="E10" s="20">
        <f t="shared" si="1"/>
        <v>0.48572628043660787</v>
      </c>
      <c r="F10" s="25">
        <v>1</v>
      </c>
      <c r="G10" s="21">
        <v>0</v>
      </c>
      <c r="H10" s="22">
        <v>0</v>
      </c>
      <c r="I10" s="22"/>
      <c r="J10" s="22"/>
      <c r="K10" s="22">
        <v>0</v>
      </c>
      <c r="L10" s="22"/>
      <c r="M10" s="22"/>
      <c r="N10" s="22">
        <v>0</v>
      </c>
      <c r="O10" s="22">
        <v>0</v>
      </c>
      <c r="P10" s="22"/>
      <c r="Q10" s="22"/>
      <c r="R10" s="22"/>
      <c r="S10" s="23">
        <f t="shared" si="5"/>
        <v>18</v>
      </c>
      <c r="T10" s="25">
        <f t="shared" si="2"/>
        <v>1</v>
      </c>
      <c r="U10" s="23">
        <v>7</v>
      </c>
      <c r="V10" s="43">
        <f t="shared" ref="V10:V25" si="7">U10/S10</f>
        <v>0.3888888888888889</v>
      </c>
      <c r="W10" s="23">
        <v>0</v>
      </c>
      <c r="X10" s="23"/>
      <c r="Y10" s="23"/>
      <c r="Z10" s="23">
        <v>0</v>
      </c>
      <c r="AA10" s="23"/>
      <c r="AB10" s="23"/>
      <c r="AC10" s="23">
        <v>0</v>
      </c>
      <c r="AD10" s="23">
        <v>0</v>
      </c>
      <c r="AE10" s="23"/>
      <c r="AF10" s="23"/>
      <c r="AG10" s="23"/>
      <c r="AH10" s="24">
        <v>0</v>
      </c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4">
        <f>AT9+AU10</f>
        <v>1282</v>
      </c>
      <c r="AU10" s="24">
        <v>325</v>
      </c>
      <c r="AV10" s="28"/>
      <c r="AW10" s="28"/>
      <c r="AX10" s="28"/>
      <c r="AY10" s="26">
        <f t="shared" si="3"/>
        <v>0.33960292580982238</v>
      </c>
      <c r="AZ10" s="28"/>
    </row>
    <row r="11" spans="1:95" ht="15.6">
      <c r="A11" s="17">
        <v>43908</v>
      </c>
      <c r="B11" s="18">
        <f t="shared" si="4"/>
        <v>9824</v>
      </c>
      <c r="C11" s="19">
        <v>2746</v>
      </c>
      <c r="D11" s="42">
        <f t="shared" si="0"/>
        <v>0.27951954397394135</v>
      </c>
      <c r="E11" s="20">
        <f t="shared" si="1"/>
        <v>0.38796270132805877</v>
      </c>
      <c r="F11" s="25">
        <v>0.3888888888888889</v>
      </c>
      <c r="G11" s="21">
        <v>0</v>
      </c>
      <c r="H11" s="22">
        <v>0</v>
      </c>
      <c r="I11" s="22"/>
      <c r="J11" s="22"/>
      <c r="K11" s="22">
        <v>0</v>
      </c>
      <c r="L11" s="22"/>
      <c r="M11" s="22"/>
      <c r="N11" s="22">
        <v>0</v>
      </c>
      <c r="O11" s="22">
        <v>0</v>
      </c>
      <c r="P11" s="22"/>
      <c r="Q11" s="22"/>
      <c r="R11" s="22"/>
      <c r="S11" s="23">
        <f t="shared" si="5"/>
        <v>25</v>
      </c>
      <c r="T11" s="25">
        <f t="shared" si="2"/>
        <v>0.3888888888888889</v>
      </c>
      <c r="U11" s="23">
        <v>21</v>
      </c>
      <c r="V11" s="43">
        <f t="shared" si="7"/>
        <v>0.84</v>
      </c>
      <c r="W11" s="23">
        <v>0</v>
      </c>
      <c r="X11" s="23"/>
      <c r="Y11" s="23"/>
      <c r="Z11" s="23">
        <v>0</v>
      </c>
      <c r="AA11" s="23"/>
      <c r="AB11" s="23"/>
      <c r="AC11" s="23">
        <v>0</v>
      </c>
      <c r="AD11" s="23">
        <v>0</v>
      </c>
      <c r="AE11" s="23"/>
      <c r="AF11" s="23"/>
      <c r="AG11" s="23"/>
      <c r="AH11" s="24">
        <v>0</v>
      </c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4">
        <f t="shared" ref="AT11:AT24" si="8">AT10+AU11</f>
        <v>1673</v>
      </c>
      <c r="AU11" s="24">
        <v>391</v>
      </c>
      <c r="AV11" s="28"/>
      <c r="AW11" s="28"/>
      <c r="AX11" s="28"/>
      <c r="AY11" s="26">
        <f t="shared" si="3"/>
        <v>0.30499219968798752</v>
      </c>
      <c r="AZ11" s="28"/>
    </row>
    <row r="12" spans="1:95" ht="15.6">
      <c r="A12" s="17">
        <v>43909</v>
      </c>
      <c r="B12" s="18">
        <f t="shared" si="4"/>
        <v>13255</v>
      </c>
      <c r="C12" s="19">
        <v>3431</v>
      </c>
      <c r="D12" s="42">
        <f t="shared" si="0"/>
        <v>0.25884571859675592</v>
      </c>
      <c r="E12" s="20">
        <f t="shared" si="1"/>
        <v>0.34924674267100975</v>
      </c>
      <c r="F12" s="25">
        <v>0.84</v>
      </c>
      <c r="G12" s="21">
        <v>0</v>
      </c>
      <c r="H12" s="22">
        <v>0</v>
      </c>
      <c r="I12" s="22"/>
      <c r="J12" s="22"/>
      <c r="K12" s="22">
        <v>0</v>
      </c>
      <c r="L12" s="22"/>
      <c r="M12" s="22"/>
      <c r="N12" s="22">
        <v>0</v>
      </c>
      <c r="O12" s="22">
        <v>0</v>
      </c>
      <c r="P12" s="22"/>
      <c r="Q12" s="22"/>
      <c r="R12" s="22"/>
      <c r="S12" s="23">
        <f t="shared" si="5"/>
        <v>46</v>
      </c>
      <c r="T12" s="25">
        <f t="shared" si="2"/>
        <v>0.84</v>
      </c>
      <c r="U12" s="23">
        <v>23</v>
      </c>
      <c r="V12" s="43">
        <f t="shared" si="7"/>
        <v>0.5</v>
      </c>
      <c r="W12" s="23">
        <v>0</v>
      </c>
      <c r="X12" s="23"/>
      <c r="Y12" s="23"/>
      <c r="Z12" s="23">
        <v>0</v>
      </c>
      <c r="AA12" s="23"/>
      <c r="AB12" s="23"/>
      <c r="AC12" s="23">
        <v>0</v>
      </c>
      <c r="AD12" s="23">
        <v>0</v>
      </c>
      <c r="AE12" s="23"/>
      <c r="AF12" s="23"/>
      <c r="AG12" s="23"/>
      <c r="AH12" s="24">
        <v>0</v>
      </c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4">
        <f t="shared" si="8"/>
        <v>2150</v>
      </c>
      <c r="AU12" s="24">
        <v>477</v>
      </c>
      <c r="AV12" s="28"/>
      <c r="AW12" s="28"/>
      <c r="AX12" s="28"/>
      <c r="AY12" s="26">
        <f t="shared" si="3"/>
        <v>0.28511655708308425</v>
      </c>
      <c r="AZ12" s="28"/>
    </row>
    <row r="13" spans="1:95" ht="15.6">
      <c r="A13" s="17">
        <v>43910</v>
      </c>
      <c r="B13" s="18">
        <f t="shared" si="4"/>
        <v>16899</v>
      </c>
      <c r="C13" s="19">
        <v>3644</v>
      </c>
      <c r="D13" s="42">
        <f t="shared" si="0"/>
        <v>0.2156340611870525</v>
      </c>
      <c r="E13" s="20">
        <f t="shared" si="1"/>
        <v>0.2749151263674085</v>
      </c>
      <c r="F13" s="25">
        <v>0.5</v>
      </c>
      <c r="G13" s="21">
        <v>0</v>
      </c>
      <c r="H13" s="22">
        <v>0</v>
      </c>
      <c r="I13" s="22"/>
      <c r="J13" s="22"/>
      <c r="K13" s="22">
        <v>0</v>
      </c>
      <c r="L13" s="22"/>
      <c r="M13" s="22"/>
      <c r="N13" s="22">
        <v>0</v>
      </c>
      <c r="O13" s="22">
        <v>0</v>
      </c>
      <c r="P13" s="22"/>
      <c r="Q13" s="22"/>
      <c r="R13" s="22"/>
      <c r="S13" s="23">
        <f t="shared" si="5"/>
        <v>69</v>
      </c>
      <c r="T13" s="25">
        <f t="shared" si="2"/>
        <v>0.5</v>
      </c>
      <c r="U13" s="23">
        <v>43</v>
      </c>
      <c r="V13" s="43">
        <f t="shared" si="7"/>
        <v>0.62318840579710144</v>
      </c>
      <c r="W13" s="23">
        <v>0</v>
      </c>
      <c r="X13" s="23"/>
      <c r="Y13" s="23"/>
      <c r="Z13" s="23">
        <v>0</v>
      </c>
      <c r="AA13" s="23"/>
      <c r="AB13" s="23"/>
      <c r="AC13" s="23">
        <v>0</v>
      </c>
      <c r="AD13" s="23">
        <v>0</v>
      </c>
      <c r="AE13" s="23"/>
      <c r="AF13" s="23"/>
      <c r="AG13" s="23"/>
      <c r="AH13" s="24">
        <v>0</v>
      </c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4">
        <f t="shared" si="8"/>
        <v>2700</v>
      </c>
      <c r="AU13" s="24">
        <v>550</v>
      </c>
      <c r="AV13" s="28"/>
      <c r="AW13" s="28"/>
      <c r="AX13" s="28"/>
      <c r="AY13" s="26">
        <f t="shared" si="3"/>
        <v>0.2558139534883721</v>
      </c>
      <c r="AZ13" s="28"/>
    </row>
    <row r="14" spans="1:95" ht="15.6">
      <c r="A14" s="17">
        <v>43911</v>
      </c>
      <c r="B14" s="18">
        <f t="shared" si="4"/>
        <v>19026</v>
      </c>
      <c r="C14" s="19">
        <v>2127</v>
      </c>
      <c r="D14" s="42">
        <f t="shared" si="0"/>
        <v>0.11179438662882371</v>
      </c>
      <c r="E14" s="20">
        <f t="shared" si="1"/>
        <v>0.12586543582460499</v>
      </c>
      <c r="F14" s="25">
        <v>0.62318840579710144</v>
      </c>
      <c r="G14" s="21">
        <v>0</v>
      </c>
      <c r="H14" s="22">
        <v>0</v>
      </c>
      <c r="I14" s="22"/>
      <c r="J14" s="22"/>
      <c r="K14" s="22">
        <v>0</v>
      </c>
      <c r="L14" s="22"/>
      <c r="M14" s="22"/>
      <c r="N14" s="22">
        <v>0</v>
      </c>
      <c r="O14" s="22">
        <v>0</v>
      </c>
      <c r="P14" s="22"/>
      <c r="Q14" s="22"/>
      <c r="R14" s="22"/>
      <c r="S14" s="23">
        <f t="shared" si="5"/>
        <v>112</v>
      </c>
      <c r="T14" s="25">
        <f t="shared" si="2"/>
        <v>0.62318840579710144</v>
      </c>
      <c r="U14" s="23">
        <v>33</v>
      </c>
      <c r="V14" s="43">
        <f t="shared" si="7"/>
        <v>0.29464285714285715</v>
      </c>
      <c r="W14" s="23">
        <v>0</v>
      </c>
      <c r="X14" s="23"/>
      <c r="Y14" s="23"/>
      <c r="Z14" s="23">
        <v>0</v>
      </c>
      <c r="AA14" s="23"/>
      <c r="AB14" s="23"/>
      <c r="AC14" s="23">
        <v>0</v>
      </c>
      <c r="AD14" s="23">
        <v>0</v>
      </c>
      <c r="AE14" s="23"/>
      <c r="AF14" s="23"/>
      <c r="AG14" s="23"/>
      <c r="AH14" s="24">
        <v>0</v>
      </c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4">
        <f t="shared" si="8"/>
        <v>3243</v>
      </c>
      <c r="AU14" s="24">
        <v>543</v>
      </c>
      <c r="AV14" s="28"/>
      <c r="AW14" s="28"/>
      <c r="AX14" s="28"/>
      <c r="AY14" s="26">
        <f t="shared" si="3"/>
        <v>0.2011111111111111</v>
      </c>
      <c r="AZ14" s="28"/>
    </row>
    <row r="15" spans="1:95" ht="15.6">
      <c r="A15" s="17">
        <v>43912</v>
      </c>
      <c r="B15" s="18">
        <f t="shared" si="4"/>
        <v>21031</v>
      </c>
      <c r="C15" s="19">
        <v>2005</v>
      </c>
      <c r="D15" s="42">
        <f t="shared" si="0"/>
        <v>9.5335457182254765E-2</v>
      </c>
      <c r="E15" s="20">
        <f t="shared" si="1"/>
        <v>0.10538210869336698</v>
      </c>
      <c r="F15" s="25">
        <v>0.29464285714285715</v>
      </c>
      <c r="G15" s="21">
        <v>0</v>
      </c>
      <c r="H15" s="22">
        <v>0</v>
      </c>
      <c r="I15" s="22"/>
      <c r="J15" s="22"/>
      <c r="K15" s="22">
        <v>0</v>
      </c>
      <c r="L15" s="22"/>
      <c r="M15" s="22"/>
      <c r="N15" s="22">
        <v>0</v>
      </c>
      <c r="O15" s="22">
        <v>0</v>
      </c>
      <c r="P15" s="22"/>
      <c r="Q15" s="22"/>
      <c r="R15" s="22"/>
      <c r="S15" s="23">
        <f t="shared" si="5"/>
        <v>145</v>
      </c>
      <c r="T15" s="25">
        <f t="shared" si="2"/>
        <v>0.29464285714285715</v>
      </c>
      <c r="U15" s="23">
        <v>44</v>
      </c>
      <c r="V15" s="43">
        <f t="shared" si="7"/>
        <v>0.30344827586206896</v>
      </c>
      <c r="W15" s="23">
        <v>0</v>
      </c>
      <c r="X15" s="23"/>
      <c r="Y15" s="23"/>
      <c r="Z15" s="23">
        <v>0</v>
      </c>
      <c r="AA15" s="23"/>
      <c r="AB15" s="23"/>
      <c r="AC15" s="23">
        <v>0</v>
      </c>
      <c r="AD15" s="23">
        <v>0</v>
      </c>
      <c r="AE15" s="23"/>
      <c r="AF15" s="23"/>
      <c r="AG15" s="23"/>
      <c r="AH15" s="24">
        <v>0</v>
      </c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4">
        <f t="shared" si="8"/>
        <v>3810</v>
      </c>
      <c r="AU15" s="24">
        <v>567</v>
      </c>
      <c r="AV15" s="28"/>
      <c r="AW15" s="28"/>
      <c r="AX15" s="28"/>
      <c r="AY15" s="26">
        <f t="shared" si="3"/>
        <v>0.17483811285846437</v>
      </c>
      <c r="AZ15" s="28"/>
    </row>
    <row r="16" spans="1:95" ht="15.6">
      <c r="A16" s="17">
        <v>43913</v>
      </c>
      <c r="B16" s="18">
        <f t="shared" si="4"/>
        <v>24027</v>
      </c>
      <c r="C16" s="19">
        <v>2996</v>
      </c>
      <c r="D16" s="42">
        <f t="shared" si="0"/>
        <v>0.12469305364797936</v>
      </c>
      <c r="E16" s="20">
        <f t="shared" si="1"/>
        <v>0.14245637392420712</v>
      </c>
      <c r="F16" s="25">
        <v>0.30344827586206896</v>
      </c>
      <c r="G16" s="21">
        <v>0</v>
      </c>
      <c r="H16" s="22">
        <v>0</v>
      </c>
      <c r="I16" s="22"/>
      <c r="J16" s="22"/>
      <c r="K16" s="22">
        <v>0</v>
      </c>
      <c r="L16" s="22"/>
      <c r="M16" s="22"/>
      <c r="N16" s="22">
        <v>0</v>
      </c>
      <c r="O16" s="22">
        <v>0</v>
      </c>
      <c r="P16" s="22"/>
      <c r="Q16" s="22"/>
      <c r="R16" s="22"/>
      <c r="S16" s="23">
        <f t="shared" si="5"/>
        <v>189</v>
      </c>
      <c r="T16" s="25">
        <f t="shared" si="2"/>
        <v>0.30344827586206896</v>
      </c>
      <c r="U16" s="23">
        <v>75</v>
      </c>
      <c r="V16" s="43">
        <f t="shared" si="7"/>
        <v>0.3968253968253968</v>
      </c>
      <c r="W16" s="23">
        <v>0</v>
      </c>
      <c r="X16" s="23"/>
      <c r="Y16" s="23"/>
      <c r="Z16" s="23">
        <v>0</v>
      </c>
      <c r="AA16" s="23"/>
      <c r="AB16" s="23"/>
      <c r="AC16" s="23">
        <v>0</v>
      </c>
      <c r="AD16" s="23">
        <v>0</v>
      </c>
      <c r="AE16" s="23"/>
      <c r="AF16" s="23"/>
      <c r="AG16" s="23"/>
      <c r="AH16" s="24">
        <v>0</v>
      </c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4">
        <f t="shared" si="8"/>
        <v>4578</v>
      </c>
      <c r="AU16" s="24">
        <v>768</v>
      </c>
      <c r="AV16" s="28"/>
      <c r="AW16" s="28"/>
      <c r="AX16" s="28"/>
      <c r="AY16" s="26">
        <f t="shared" si="3"/>
        <v>0.2015748031496063</v>
      </c>
      <c r="AZ16" s="28"/>
    </row>
    <row r="17" spans="1:52" ht="15.6">
      <c r="A17" s="17">
        <v>43914</v>
      </c>
      <c r="B17" s="18">
        <f t="shared" si="4"/>
        <v>27401</v>
      </c>
      <c r="C17" s="19">
        <v>3374</v>
      </c>
      <c r="D17" s="42">
        <f t="shared" si="0"/>
        <v>0.12313419218276705</v>
      </c>
      <c r="E17" s="20">
        <f t="shared" si="1"/>
        <v>0.14042535480917301</v>
      </c>
      <c r="F17" s="25">
        <v>0.3968253968253968</v>
      </c>
      <c r="G17" s="21">
        <v>0</v>
      </c>
      <c r="H17" s="22">
        <v>7094</v>
      </c>
      <c r="I17" s="22"/>
      <c r="J17" s="22"/>
      <c r="K17" s="22">
        <v>5194</v>
      </c>
      <c r="L17" s="22"/>
      <c r="M17" s="22"/>
      <c r="N17" s="22">
        <v>1689</v>
      </c>
      <c r="O17" s="22">
        <v>1227</v>
      </c>
      <c r="P17" s="22">
        <f t="shared" ref="P17:P25" si="9">N17+O17</f>
        <v>2916</v>
      </c>
      <c r="Q17" s="22"/>
      <c r="R17" s="22"/>
      <c r="S17" s="23">
        <f t="shared" si="5"/>
        <v>264</v>
      </c>
      <c r="T17" s="25">
        <f t="shared" si="2"/>
        <v>0.3968253968253968</v>
      </c>
      <c r="U17" s="23">
        <v>77</v>
      </c>
      <c r="V17" s="43">
        <f t="shared" si="7"/>
        <v>0.29166666666666669</v>
      </c>
      <c r="W17" s="23">
        <v>5</v>
      </c>
      <c r="X17" s="23"/>
      <c r="Y17" s="23"/>
      <c r="Z17" s="23">
        <v>45</v>
      </c>
      <c r="AA17" s="23"/>
      <c r="AB17" s="23"/>
      <c r="AC17" s="23">
        <v>46</v>
      </c>
      <c r="AD17" s="23">
        <v>103</v>
      </c>
      <c r="AE17" s="23">
        <f t="shared" ref="AE17:AE25" si="10">AC17+AD17</f>
        <v>149</v>
      </c>
      <c r="AF17" s="25"/>
      <c r="AG17" s="25"/>
      <c r="AH17" s="26">
        <v>0.18</v>
      </c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4">
        <f t="shared" si="8"/>
        <v>5295</v>
      </c>
      <c r="AU17" s="24">
        <v>717</v>
      </c>
      <c r="AV17" s="41"/>
      <c r="AW17" s="41"/>
      <c r="AX17" s="38">
        <f t="shared" ref="AX17:AX25" si="11">B17-AT17</f>
        <v>22106</v>
      </c>
      <c r="AY17" s="26">
        <f t="shared" si="3"/>
        <v>0.15661861074705111</v>
      </c>
      <c r="AZ17" s="29"/>
    </row>
    <row r="18" spans="1:52" ht="15.6">
      <c r="A18" s="17">
        <v>43915</v>
      </c>
      <c r="B18" s="18">
        <f t="shared" si="4"/>
        <v>30837</v>
      </c>
      <c r="C18" s="19">
        <v>3436</v>
      </c>
      <c r="D18" s="42">
        <f t="shared" si="0"/>
        <v>0.11142458734636962</v>
      </c>
      <c r="E18" s="20">
        <f t="shared" si="1"/>
        <v>0.12539688332542609</v>
      </c>
      <c r="F18" s="25">
        <v>0.29166666666666669</v>
      </c>
      <c r="G18" s="21">
        <v>446</v>
      </c>
      <c r="H18" s="22">
        <v>8880</v>
      </c>
      <c r="I18" s="27">
        <f t="shared" ref="I18:I24" si="12">(H18-H17)/H17</f>
        <v>0.25176205243868055</v>
      </c>
      <c r="J18" s="34">
        <f>(H18-H17)/$C$18</f>
        <v>0.51979045401629798</v>
      </c>
      <c r="K18" s="22">
        <v>6786</v>
      </c>
      <c r="L18" s="27">
        <f t="shared" ref="L18:L25" si="13">(K18-K17)/K17</f>
        <v>0.30650750866384291</v>
      </c>
      <c r="M18" s="34">
        <f>(K18-K17)/$C$18</f>
        <v>0.46332945285215366</v>
      </c>
      <c r="N18" s="22">
        <v>2226</v>
      </c>
      <c r="O18" s="22">
        <v>1633</v>
      </c>
      <c r="P18" s="22">
        <f t="shared" si="9"/>
        <v>3859</v>
      </c>
      <c r="Q18" s="27">
        <f t="shared" ref="Q18:Q25" si="14">(P18-P17)/P17</f>
        <v>0.32338820301783266</v>
      </c>
      <c r="R18" s="34">
        <f>(P18-P17)/$C$18</f>
        <v>0.27444703143189758</v>
      </c>
      <c r="S18" s="23">
        <f t="shared" si="5"/>
        <v>341</v>
      </c>
      <c r="T18" s="25">
        <f t="shared" ref="T18:T26" si="15">(S18-S17)/S17</f>
        <v>0.29166666666666669</v>
      </c>
      <c r="U18" s="33">
        <v>101</v>
      </c>
      <c r="V18" s="43">
        <f t="shared" si="7"/>
        <v>0.29618768328445749</v>
      </c>
      <c r="W18" s="23">
        <v>15</v>
      </c>
      <c r="X18" s="25"/>
      <c r="Y18" s="25"/>
      <c r="Z18" s="23">
        <v>57</v>
      </c>
      <c r="AA18" s="25">
        <f t="shared" ref="AA18:AA25" si="16">(Z18-Z17)/Z17</f>
        <v>0.26666666666666666</v>
      </c>
      <c r="AB18" s="25"/>
      <c r="AC18" s="23">
        <v>70</v>
      </c>
      <c r="AD18" s="23">
        <v>138</v>
      </c>
      <c r="AE18" s="23">
        <f t="shared" si="10"/>
        <v>208</v>
      </c>
      <c r="AF18" s="25">
        <f t="shared" ref="AF18:AF25" si="17">(AE18-AE17)/AE17</f>
        <v>0.39597315436241609</v>
      </c>
      <c r="AG18" s="25"/>
      <c r="AH18" s="26">
        <v>0.2</v>
      </c>
      <c r="AI18" s="24">
        <v>837</v>
      </c>
      <c r="AJ18" s="24"/>
      <c r="AK18" s="24"/>
      <c r="AL18" s="24">
        <v>1470</v>
      </c>
      <c r="AM18" s="24"/>
      <c r="AN18" s="24"/>
      <c r="AO18" s="24">
        <v>736</v>
      </c>
      <c r="AP18" s="24">
        <v>844</v>
      </c>
      <c r="AQ18" s="24">
        <f t="shared" ref="AQ18:AQ25" si="18">AO18+AP18</f>
        <v>1580</v>
      </c>
      <c r="AR18" s="32"/>
      <c r="AS18" s="24"/>
      <c r="AT18" s="24">
        <f t="shared" si="8"/>
        <v>6067</v>
      </c>
      <c r="AU18" s="24">
        <v>772</v>
      </c>
      <c r="AV18" s="41">
        <f>S18/AT18</f>
        <v>5.6205702983352562E-2</v>
      </c>
      <c r="AW18" s="41">
        <f t="shared" ref="AW18:AW25" si="19">100% - AV18</f>
        <v>0.94379429701664741</v>
      </c>
      <c r="AX18" s="38">
        <f t="shared" si="11"/>
        <v>24770</v>
      </c>
      <c r="AY18" s="26">
        <f>(AT18-AT17)/AT17</f>
        <v>0.1457979225684608</v>
      </c>
      <c r="AZ18" s="26">
        <f t="shared" ref="AZ18:AZ25" si="20">(AT18-AT17)/C18</f>
        <v>0.22467986030267753</v>
      </c>
    </row>
    <row r="19" spans="1:52" ht="15.6">
      <c r="A19" s="35">
        <v>43916</v>
      </c>
      <c r="B19" s="18">
        <f t="shared" si="4"/>
        <v>34129</v>
      </c>
      <c r="C19" s="19">
        <v>3292</v>
      </c>
      <c r="D19" s="42">
        <f t="shared" si="0"/>
        <v>9.6457558088429193E-2</v>
      </c>
      <c r="E19" s="20">
        <f t="shared" si="1"/>
        <v>0.1067548723935532</v>
      </c>
      <c r="F19" s="25">
        <v>0.29618768328445749</v>
      </c>
      <c r="G19" s="21">
        <v>495</v>
      </c>
      <c r="H19" s="22">
        <v>10145</v>
      </c>
      <c r="I19" s="27">
        <f t="shared" si="12"/>
        <v>0.14245495495495494</v>
      </c>
      <c r="J19" s="34">
        <f>(H19-H18)/$C$19</f>
        <v>0.38426488456865127</v>
      </c>
      <c r="K19" s="22">
        <v>7864</v>
      </c>
      <c r="L19" s="27">
        <f t="shared" si="13"/>
        <v>0.15885646920129678</v>
      </c>
      <c r="M19" s="34">
        <f>(K19-K18)/$C$19</f>
        <v>0.32746051032806806</v>
      </c>
      <c r="N19" s="22">
        <v>2627</v>
      </c>
      <c r="O19" s="22">
        <v>1935</v>
      </c>
      <c r="P19" s="22">
        <f t="shared" si="9"/>
        <v>4562</v>
      </c>
      <c r="Q19" s="27">
        <f t="shared" si="14"/>
        <v>0.18217154703291008</v>
      </c>
      <c r="R19" s="34">
        <f>(P19-P18)/$C$19</f>
        <v>0.21354799513973269</v>
      </c>
      <c r="S19" s="23">
        <f t="shared" si="5"/>
        <v>442</v>
      </c>
      <c r="T19" s="25">
        <f t="shared" si="15"/>
        <v>0.29618768328445749</v>
      </c>
      <c r="U19" s="33">
        <v>140</v>
      </c>
      <c r="V19" s="43">
        <f t="shared" si="7"/>
        <v>0.31674208144796379</v>
      </c>
      <c r="W19" s="23">
        <v>16</v>
      </c>
      <c r="X19" s="25">
        <f t="shared" ref="X19:X25" si="21">(W19-W18)/W18</f>
        <v>6.6666666666666666E-2</v>
      </c>
      <c r="Y19" s="25">
        <f t="shared" ref="Y19:Y25" si="22">(W19-W18)/U19</f>
        <v>7.1428571428571426E-3</v>
      </c>
      <c r="Z19" s="23">
        <v>77</v>
      </c>
      <c r="AA19" s="25">
        <f t="shared" si="16"/>
        <v>0.35087719298245612</v>
      </c>
      <c r="AB19" s="25">
        <f>(Z19-Z18)/$U$20</f>
        <v>0.14084507042253522</v>
      </c>
      <c r="AC19" s="23">
        <v>91</v>
      </c>
      <c r="AD19" s="23">
        <v>181</v>
      </c>
      <c r="AE19" s="23">
        <f t="shared" si="10"/>
        <v>272</v>
      </c>
      <c r="AF19" s="25">
        <f t="shared" si="17"/>
        <v>0.30769230769230771</v>
      </c>
      <c r="AG19" s="25">
        <f>(AE19-AE18)/$U$20</f>
        <v>0.45070422535211269</v>
      </c>
      <c r="AH19" s="31">
        <v>0.2</v>
      </c>
      <c r="AI19" s="32">
        <v>950</v>
      </c>
      <c r="AJ19" s="26">
        <f t="shared" ref="AJ19:AJ25" si="23">(AI19-AI18)/AI18</f>
        <v>0.13500597371565112</v>
      </c>
      <c r="AK19" s="26">
        <f t="shared" ref="AK19:AK25" si="24">(AI19-AI18)/(AT19-AT18)</f>
        <v>0.14303797468354432</v>
      </c>
      <c r="AL19" s="32">
        <v>1749</v>
      </c>
      <c r="AM19" s="26">
        <f t="shared" ref="AM19:AM25" si="25">(AL19-AL18)/AL18</f>
        <v>0.18979591836734694</v>
      </c>
      <c r="AN19" s="26">
        <f t="shared" ref="AN19:AN25" si="26">(AL19-AL18)/(AT19-AT18)</f>
        <v>0.35316455696202531</v>
      </c>
      <c r="AO19" s="32">
        <v>946</v>
      </c>
      <c r="AP19" s="32">
        <v>1029</v>
      </c>
      <c r="AQ19" s="24">
        <f t="shared" si="18"/>
        <v>1975</v>
      </c>
      <c r="AR19" s="26">
        <f t="shared" ref="AR19:AR25" si="27">(AQ19-AQ18)/(AT19-AT18)</f>
        <v>0.5</v>
      </c>
      <c r="AS19" s="26">
        <f t="shared" ref="AS19:AS25" si="28">(AQ19-AQ18)/AQ18</f>
        <v>0.25</v>
      </c>
      <c r="AT19" s="24">
        <f>AT18+AU19</f>
        <v>6857</v>
      </c>
      <c r="AU19" s="24">
        <v>790</v>
      </c>
      <c r="AV19" s="41">
        <f>S19/AT19</f>
        <v>6.4459676243255062E-2</v>
      </c>
      <c r="AW19" s="41">
        <f t="shared" si="19"/>
        <v>0.9355403237567449</v>
      </c>
      <c r="AX19" s="38">
        <f t="shared" si="11"/>
        <v>27272</v>
      </c>
      <c r="AY19" s="26">
        <f t="shared" ref="AY19:AY24" si="29">(AT19-AT18)/AT18</f>
        <v>0.13021262567990768</v>
      </c>
      <c r="AZ19" s="26">
        <f t="shared" si="20"/>
        <v>0.2399756986634265</v>
      </c>
    </row>
    <row r="20" spans="1:52" ht="15.6">
      <c r="A20" s="35">
        <v>43917</v>
      </c>
      <c r="B20" s="18">
        <f t="shared" si="4"/>
        <v>37196</v>
      </c>
      <c r="C20" s="19">
        <v>3067</v>
      </c>
      <c r="D20" s="42">
        <f t="shared" si="0"/>
        <v>8.2455102699214966E-2</v>
      </c>
      <c r="E20" s="20">
        <f t="shared" si="1"/>
        <v>8.9864924257962442E-2</v>
      </c>
      <c r="F20" s="25">
        <v>0.31674208144796379</v>
      </c>
      <c r="G20" s="21">
        <v>543</v>
      </c>
      <c r="H20" s="22">
        <v>11617</v>
      </c>
      <c r="I20" s="27">
        <f t="shared" si="12"/>
        <v>0.14509610645638246</v>
      </c>
      <c r="J20" s="34">
        <f>(H20-H19)/C20</f>
        <v>0.47994783175741768</v>
      </c>
      <c r="K20" s="22">
        <v>9158</v>
      </c>
      <c r="L20" s="27">
        <f t="shared" si="13"/>
        <v>0.16454730417090538</v>
      </c>
      <c r="M20" s="34">
        <f>(K20-K19)/$C$20</f>
        <v>0.42191066188457776</v>
      </c>
      <c r="N20" s="22">
        <v>3034</v>
      </c>
      <c r="O20" s="22">
        <v>2286</v>
      </c>
      <c r="P20" s="22">
        <f t="shared" si="9"/>
        <v>5320</v>
      </c>
      <c r="Q20" s="27">
        <f t="shared" si="14"/>
        <v>0.16615519508987286</v>
      </c>
      <c r="R20" s="34">
        <f>(P20-P19)/$C$20</f>
        <v>0.24714704923377895</v>
      </c>
      <c r="S20" s="23">
        <f t="shared" si="5"/>
        <v>582</v>
      </c>
      <c r="T20" s="25">
        <f t="shared" si="15"/>
        <v>0.31674208144796379</v>
      </c>
      <c r="U20" s="33">
        <v>142</v>
      </c>
      <c r="V20" s="43">
        <f t="shared" si="7"/>
        <v>0.24398625429553264</v>
      </c>
      <c r="W20" s="36">
        <v>20</v>
      </c>
      <c r="X20" s="25">
        <f t="shared" si="21"/>
        <v>0.25</v>
      </c>
      <c r="Y20" s="25">
        <f t="shared" si="22"/>
        <v>2.8169014084507043E-2</v>
      </c>
      <c r="Z20" s="36">
        <v>104</v>
      </c>
      <c r="AA20" s="25">
        <f t="shared" si="16"/>
        <v>0.35064935064935066</v>
      </c>
      <c r="AB20" s="25">
        <f>(Z20-Z19)/$U$20</f>
        <v>0.19014084507042253</v>
      </c>
      <c r="AC20" s="23">
        <v>110</v>
      </c>
      <c r="AD20" s="23">
        <v>216</v>
      </c>
      <c r="AE20" s="23">
        <f t="shared" si="10"/>
        <v>326</v>
      </c>
      <c r="AF20" s="25">
        <f t="shared" si="17"/>
        <v>0.19852941176470587</v>
      </c>
      <c r="AG20" s="25">
        <f>(AE20-AE19)/$U$20</f>
        <v>0.38028169014084506</v>
      </c>
      <c r="AH20" s="26">
        <v>0.19</v>
      </c>
      <c r="AI20" s="37">
        <v>971</v>
      </c>
      <c r="AJ20" s="26">
        <f t="shared" si="23"/>
        <v>2.2105263157894735E-2</v>
      </c>
      <c r="AK20" s="26">
        <f t="shared" si="24"/>
        <v>2.6548672566371681E-2</v>
      </c>
      <c r="AL20" s="37">
        <v>1886</v>
      </c>
      <c r="AM20" s="26">
        <f t="shared" si="25"/>
        <v>7.8330474556889657E-2</v>
      </c>
      <c r="AN20" s="26">
        <f t="shared" si="26"/>
        <v>0.1731984829329962</v>
      </c>
      <c r="AO20" s="24">
        <v>1032</v>
      </c>
      <c r="AP20" s="24">
        <v>1103</v>
      </c>
      <c r="AQ20" s="24">
        <f t="shared" si="18"/>
        <v>2135</v>
      </c>
      <c r="AR20" s="26">
        <f t="shared" si="27"/>
        <v>0.20227560050568899</v>
      </c>
      <c r="AS20" s="26">
        <f t="shared" si="28"/>
        <v>8.1012658227848103E-2</v>
      </c>
      <c r="AT20" s="24">
        <f t="shared" si="8"/>
        <v>7648</v>
      </c>
      <c r="AU20" s="24">
        <v>791</v>
      </c>
      <c r="AV20" s="41">
        <f t="shared" ref="AV20:AV25" si="30">S20/AT20</f>
        <v>7.609832635983263E-2</v>
      </c>
      <c r="AW20" s="41">
        <f t="shared" si="19"/>
        <v>0.9239016736401674</v>
      </c>
      <c r="AX20" s="38">
        <f t="shared" si="11"/>
        <v>29548</v>
      </c>
      <c r="AY20" s="26">
        <f t="shared" si="29"/>
        <v>0.11535656992854018</v>
      </c>
      <c r="AZ20" s="26">
        <f t="shared" si="20"/>
        <v>0.25790674926638407</v>
      </c>
    </row>
    <row r="21" spans="1:52" ht="15.6">
      <c r="A21" s="35">
        <v>43918</v>
      </c>
      <c r="B21" s="18">
        <f t="shared" si="4"/>
        <v>39281</v>
      </c>
      <c r="C21" s="40">
        <v>2085</v>
      </c>
      <c r="D21" s="42">
        <f t="shared" si="0"/>
        <v>5.3079096764338994E-2</v>
      </c>
      <c r="E21" s="20">
        <f t="shared" si="1"/>
        <v>5.6054414453167008E-2</v>
      </c>
      <c r="F21" s="25">
        <v>0.24398625429553264</v>
      </c>
      <c r="G21" s="21">
        <v>591</v>
      </c>
      <c r="H21" s="22">
        <v>13213</v>
      </c>
      <c r="I21" s="27">
        <f t="shared" si="12"/>
        <v>0.13738486700525093</v>
      </c>
      <c r="J21" s="34">
        <f t="shared" ref="J21:J24" si="31">(H21-H20)/C21</f>
        <v>0.76546762589928052</v>
      </c>
      <c r="K21" s="22">
        <v>10596</v>
      </c>
      <c r="L21" s="27">
        <f t="shared" si="13"/>
        <v>0.15702118366455559</v>
      </c>
      <c r="M21" s="34">
        <f>(K21-K20)/C21</f>
        <v>0.68968824940047957</v>
      </c>
      <c r="N21" s="22">
        <v>3571</v>
      </c>
      <c r="O21" s="22">
        <v>2724</v>
      </c>
      <c r="P21" s="22">
        <f t="shared" si="9"/>
        <v>6295</v>
      </c>
      <c r="Q21" s="27">
        <f t="shared" si="14"/>
        <v>0.18327067669172933</v>
      </c>
      <c r="R21" s="34">
        <f>(P21-P20)/C21</f>
        <v>0.46762589928057552</v>
      </c>
      <c r="S21" s="23">
        <f t="shared" si="5"/>
        <v>724</v>
      </c>
      <c r="T21" s="25">
        <f t="shared" si="15"/>
        <v>0.24398625429553264</v>
      </c>
      <c r="U21" s="33">
        <v>148</v>
      </c>
      <c r="V21" s="43">
        <f t="shared" si="7"/>
        <v>0.20441988950276244</v>
      </c>
      <c r="W21" s="36">
        <v>32</v>
      </c>
      <c r="X21" s="25">
        <f t="shared" si="21"/>
        <v>0.6</v>
      </c>
      <c r="Y21" s="25">
        <f t="shared" si="22"/>
        <v>8.1081081081081086E-2</v>
      </c>
      <c r="Z21" s="36">
        <v>161</v>
      </c>
      <c r="AA21" s="25">
        <f t="shared" si="16"/>
        <v>0.54807692307692313</v>
      </c>
      <c r="AB21" s="25">
        <f>(Z21-Z20)/U21</f>
        <v>0.38513513513513514</v>
      </c>
      <c r="AC21" s="23">
        <v>158</v>
      </c>
      <c r="AD21" s="23">
        <v>321</v>
      </c>
      <c r="AE21" s="23">
        <f t="shared" si="10"/>
        <v>479</v>
      </c>
      <c r="AF21" s="25">
        <f t="shared" si="17"/>
        <v>0.46932515337423314</v>
      </c>
      <c r="AG21" s="25">
        <f>(AE21-AE20)/U21</f>
        <v>1.0337837837837838</v>
      </c>
      <c r="AH21" s="26">
        <v>0.2</v>
      </c>
      <c r="AI21" s="37">
        <v>1224</v>
      </c>
      <c r="AJ21" s="26">
        <f t="shared" si="23"/>
        <v>0.26055612770339853</v>
      </c>
      <c r="AK21" s="26">
        <f t="shared" si="24"/>
        <v>0.38391502276176026</v>
      </c>
      <c r="AL21" s="37">
        <v>2350</v>
      </c>
      <c r="AM21" s="26">
        <f t="shared" si="25"/>
        <v>0.24602332979851538</v>
      </c>
      <c r="AN21" s="26">
        <f t="shared" si="26"/>
        <v>0.70409711684370258</v>
      </c>
      <c r="AO21" s="24">
        <v>1267</v>
      </c>
      <c r="AP21" s="24">
        <v>1388</v>
      </c>
      <c r="AQ21" s="24">
        <f t="shared" si="18"/>
        <v>2655</v>
      </c>
      <c r="AR21" s="26">
        <f t="shared" si="27"/>
        <v>0.7890743550834598</v>
      </c>
      <c r="AS21" s="26">
        <f t="shared" si="28"/>
        <v>0.24355971896955503</v>
      </c>
      <c r="AT21" s="24">
        <f t="shared" si="8"/>
        <v>8307</v>
      </c>
      <c r="AU21" s="24">
        <v>659</v>
      </c>
      <c r="AV21" s="41">
        <f t="shared" si="30"/>
        <v>8.7155411099073071E-2</v>
      </c>
      <c r="AW21" s="41">
        <f t="shared" si="19"/>
        <v>0.9128445889009269</v>
      </c>
      <c r="AX21" s="38">
        <f t="shared" si="11"/>
        <v>30974</v>
      </c>
      <c r="AY21" s="26">
        <f t="shared" si="29"/>
        <v>8.6166317991631797E-2</v>
      </c>
      <c r="AZ21" s="26">
        <f t="shared" si="20"/>
        <v>0.31606714628297361</v>
      </c>
    </row>
    <row r="22" spans="1:52" ht="15.6">
      <c r="A22" s="35">
        <v>43919</v>
      </c>
      <c r="B22" s="18">
        <f t="shared" si="4"/>
        <v>41518</v>
      </c>
      <c r="C22" s="19">
        <v>2237</v>
      </c>
      <c r="D22" s="42">
        <f t="shared" si="0"/>
        <v>5.3880244713136474E-2</v>
      </c>
      <c r="E22" s="20">
        <f t="shared" si="1"/>
        <v>5.6948652020060588E-2</v>
      </c>
      <c r="F22" s="25">
        <v>0.20441988950276244</v>
      </c>
      <c r="G22" s="21">
        <v>619</v>
      </c>
      <c r="H22" s="22">
        <v>14233</v>
      </c>
      <c r="I22" s="27">
        <f t="shared" si="12"/>
        <v>7.7196700219480816E-2</v>
      </c>
      <c r="J22" s="34">
        <f t="shared" si="31"/>
        <v>0.45596781403665626</v>
      </c>
      <c r="K22" s="22">
        <v>11577</v>
      </c>
      <c r="L22" s="27">
        <f t="shared" si="13"/>
        <v>9.2582106455266142E-2</v>
      </c>
      <c r="M22" s="34">
        <f>(K22-K21)/C22</f>
        <v>0.43853375055878407</v>
      </c>
      <c r="N22" s="22">
        <v>3954</v>
      </c>
      <c r="O22" s="22">
        <v>3020</v>
      </c>
      <c r="P22" s="22">
        <f t="shared" si="9"/>
        <v>6974</v>
      </c>
      <c r="Q22" s="27">
        <f t="shared" si="14"/>
        <v>0.10786338363780779</v>
      </c>
      <c r="R22" s="34">
        <f>(P22-P21)/C22</f>
        <v>0.30353151542244078</v>
      </c>
      <c r="S22" s="23">
        <f t="shared" si="5"/>
        <v>872</v>
      </c>
      <c r="T22" s="25">
        <f t="shared" si="15"/>
        <v>0.20441988950276244</v>
      </c>
      <c r="U22" s="33">
        <v>161</v>
      </c>
      <c r="V22" s="43">
        <f t="shared" si="7"/>
        <v>0.18463302752293578</v>
      </c>
      <c r="W22" s="23">
        <v>39</v>
      </c>
      <c r="X22" s="25">
        <f t="shared" si="21"/>
        <v>0.21875</v>
      </c>
      <c r="Y22" s="25">
        <f t="shared" si="22"/>
        <v>4.3478260869565216E-2</v>
      </c>
      <c r="Z22" s="33">
        <v>185</v>
      </c>
      <c r="AA22" s="25">
        <f t="shared" si="16"/>
        <v>0.14906832298136646</v>
      </c>
      <c r="AB22" s="25">
        <f>(Z22-Z21)/U22</f>
        <v>0.14906832298136646</v>
      </c>
      <c r="AC22" s="23">
        <v>183</v>
      </c>
      <c r="AD22" s="23">
        <v>368</v>
      </c>
      <c r="AE22" s="23">
        <f t="shared" si="10"/>
        <v>551</v>
      </c>
      <c r="AF22" s="25">
        <f t="shared" si="17"/>
        <v>0.15031315240083507</v>
      </c>
      <c r="AG22" s="25">
        <f>(AE22-AE21)/U22</f>
        <v>0.44720496894409939</v>
      </c>
      <c r="AH22" s="26">
        <v>0.22</v>
      </c>
      <c r="AI22" s="37">
        <v>1459</v>
      </c>
      <c r="AJ22" s="26">
        <f t="shared" si="23"/>
        <v>0.19199346405228759</v>
      </c>
      <c r="AK22" s="26">
        <f t="shared" si="24"/>
        <v>0.34008683068017365</v>
      </c>
      <c r="AL22" s="37">
        <v>2765</v>
      </c>
      <c r="AM22" s="26">
        <f t="shared" si="25"/>
        <v>0.17659574468085107</v>
      </c>
      <c r="AN22" s="26">
        <f t="shared" si="26"/>
        <v>0.60057887120115772</v>
      </c>
      <c r="AO22" s="24">
        <v>1499</v>
      </c>
      <c r="AP22" s="24">
        <v>1620</v>
      </c>
      <c r="AQ22" s="24">
        <f t="shared" si="18"/>
        <v>3119</v>
      </c>
      <c r="AR22" s="26">
        <f t="shared" si="27"/>
        <v>0.67149059334298122</v>
      </c>
      <c r="AS22" s="26">
        <f t="shared" si="28"/>
        <v>0.17476459510357814</v>
      </c>
      <c r="AT22" s="24">
        <f t="shared" si="8"/>
        <v>8998</v>
      </c>
      <c r="AU22" s="24">
        <v>691</v>
      </c>
      <c r="AV22" s="41">
        <f t="shared" si="30"/>
        <v>9.6910424538786399E-2</v>
      </c>
      <c r="AW22" s="41">
        <f t="shared" si="19"/>
        <v>0.9030895754612136</v>
      </c>
      <c r="AX22" s="38">
        <f t="shared" si="11"/>
        <v>32520</v>
      </c>
      <c r="AY22" s="26">
        <f t="shared" si="29"/>
        <v>8.3182857830745152E-2</v>
      </c>
      <c r="AZ22" s="26">
        <f t="shared" si="20"/>
        <v>0.30889584264640141</v>
      </c>
    </row>
    <row r="23" spans="1:52" ht="15.6">
      <c r="A23" s="35">
        <v>43920</v>
      </c>
      <c r="B23" s="18">
        <f t="shared" si="4"/>
        <v>44518</v>
      </c>
      <c r="C23" s="19">
        <v>3000</v>
      </c>
      <c r="D23" s="42">
        <f t="shared" si="0"/>
        <v>6.7388472078709738E-2</v>
      </c>
      <c r="E23" s="20">
        <f t="shared" si="1"/>
        <v>7.2257815887085117E-2</v>
      </c>
      <c r="F23" s="25">
        <v>0.18463302752293578</v>
      </c>
      <c r="G23" s="21">
        <v>714</v>
      </c>
      <c r="H23" s="22">
        <v>16028</v>
      </c>
      <c r="I23" s="27">
        <f t="shared" si="12"/>
        <v>0.12611536569943091</v>
      </c>
      <c r="J23" s="34">
        <f t="shared" si="31"/>
        <v>0.59833333333333338</v>
      </c>
      <c r="K23" s="22">
        <v>13344</v>
      </c>
      <c r="L23" s="27">
        <f t="shared" si="13"/>
        <v>0.15263021508162736</v>
      </c>
      <c r="M23" s="34">
        <f>(K23-K22)/C23</f>
        <v>0.58899999999999997</v>
      </c>
      <c r="N23" s="22">
        <v>4496</v>
      </c>
      <c r="O23" s="22">
        <v>3410</v>
      </c>
      <c r="P23" s="22">
        <f t="shared" si="9"/>
        <v>7906</v>
      </c>
      <c r="Q23" s="27">
        <f t="shared" si="14"/>
        <v>0.13363923143102954</v>
      </c>
      <c r="R23" s="34">
        <f>(P23-P22)/C23</f>
        <v>0.31066666666666665</v>
      </c>
      <c r="S23" s="23">
        <f t="shared" si="5"/>
        <v>1033</v>
      </c>
      <c r="T23" s="25">
        <f t="shared" si="15"/>
        <v>0.18463302752293578</v>
      </c>
      <c r="U23" s="33">
        <v>151</v>
      </c>
      <c r="V23" s="43">
        <f t="shared" si="7"/>
        <v>0.14617618586640851</v>
      </c>
      <c r="W23" s="23">
        <v>54</v>
      </c>
      <c r="X23" s="25">
        <f t="shared" si="21"/>
        <v>0.38461538461538464</v>
      </c>
      <c r="Y23" s="25">
        <f t="shared" si="22"/>
        <v>9.9337748344370855E-2</v>
      </c>
      <c r="Z23" s="33">
        <v>216</v>
      </c>
      <c r="AA23" s="25">
        <f t="shared" si="16"/>
        <v>0.16756756756756758</v>
      </c>
      <c r="AB23" s="25">
        <f>(Z23-Z22)/U23</f>
        <v>0.20529801324503311</v>
      </c>
      <c r="AC23" s="23">
        <v>215</v>
      </c>
      <c r="AD23" s="23">
        <v>428</v>
      </c>
      <c r="AE23" s="23">
        <f t="shared" si="10"/>
        <v>643</v>
      </c>
      <c r="AF23" s="25">
        <f t="shared" si="17"/>
        <v>0.16696914700544466</v>
      </c>
      <c r="AG23" s="25">
        <f>(AE23-AE22)/U23</f>
        <v>0.60927152317880795</v>
      </c>
      <c r="AH23" s="26">
        <v>0.2</v>
      </c>
      <c r="AI23" s="37">
        <v>1448</v>
      </c>
      <c r="AJ23" s="26">
        <f t="shared" si="23"/>
        <v>-7.5394105551747775E-3</v>
      </c>
      <c r="AK23" s="26">
        <f t="shared" si="24"/>
        <v>-1.7080745341614908E-2</v>
      </c>
      <c r="AL23" s="37">
        <v>2887</v>
      </c>
      <c r="AM23" s="26">
        <f t="shared" si="25"/>
        <v>4.4122965641952984E-2</v>
      </c>
      <c r="AN23" s="26">
        <f t="shared" si="26"/>
        <v>0.18944099378881987</v>
      </c>
      <c r="AO23" s="24">
        <v>1612</v>
      </c>
      <c r="AP23" s="24">
        <v>1722</v>
      </c>
      <c r="AQ23" s="24">
        <f t="shared" si="18"/>
        <v>3334</v>
      </c>
      <c r="AR23" s="26">
        <f t="shared" si="27"/>
        <v>0.33385093167701863</v>
      </c>
      <c r="AS23" s="26">
        <f t="shared" si="28"/>
        <v>6.8932350112215449E-2</v>
      </c>
      <c r="AT23" s="24">
        <f t="shared" si="8"/>
        <v>9642</v>
      </c>
      <c r="AU23" s="24">
        <v>644</v>
      </c>
      <c r="AV23" s="41">
        <f t="shared" si="30"/>
        <v>0.10713544907695499</v>
      </c>
      <c r="AW23" s="41">
        <f t="shared" si="19"/>
        <v>0.89286455092304506</v>
      </c>
      <c r="AX23" s="38">
        <f t="shared" si="11"/>
        <v>34876</v>
      </c>
      <c r="AY23" s="26">
        <f t="shared" si="29"/>
        <v>7.1571460324516556E-2</v>
      </c>
      <c r="AZ23" s="26">
        <f t="shared" si="20"/>
        <v>0.21466666666666667</v>
      </c>
    </row>
    <row r="24" spans="1:52" ht="15.6">
      <c r="A24" s="35">
        <v>43921</v>
      </c>
      <c r="B24" s="18">
        <f t="shared" si="4"/>
        <v>45471</v>
      </c>
      <c r="C24" s="19">
        <v>953</v>
      </c>
      <c r="D24" s="42">
        <f t="shared" si="0"/>
        <v>2.0958413054474281E-2</v>
      </c>
      <c r="E24" s="20">
        <f t="shared" si="1"/>
        <v>2.140707129700346E-2</v>
      </c>
      <c r="F24" s="25">
        <v>0.14617618586640851</v>
      </c>
      <c r="G24" s="21">
        <v>757</v>
      </c>
      <c r="H24" s="22">
        <v>17347</v>
      </c>
      <c r="I24" s="27">
        <f t="shared" si="12"/>
        <v>8.2293486398802101E-2</v>
      </c>
      <c r="J24" s="34">
        <f t="shared" si="31"/>
        <v>1.3840503672612803</v>
      </c>
      <c r="K24" s="22">
        <v>14689</v>
      </c>
      <c r="L24" s="27">
        <f t="shared" si="13"/>
        <v>0.10079436450839328</v>
      </c>
      <c r="M24" s="34">
        <f>(K24-K23)/C24</f>
        <v>1.4113326337880379</v>
      </c>
      <c r="N24" s="22">
        <v>5015</v>
      </c>
      <c r="O24" s="22">
        <v>3866</v>
      </c>
      <c r="P24" s="22">
        <f t="shared" si="9"/>
        <v>8881</v>
      </c>
      <c r="Q24" s="27">
        <f t="shared" si="14"/>
        <v>0.12332405767771312</v>
      </c>
      <c r="R24" s="34">
        <f>(P24-P23)/C24</f>
        <v>1.0230849947534102</v>
      </c>
      <c r="S24" s="23">
        <f t="shared" si="5"/>
        <v>1184</v>
      </c>
      <c r="T24" s="25">
        <f t="shared" si="15"/>
        <v>0.14617618586640851</v>
      </c>
      <c r="U24" s="33">
        <v>148</v>
      </c>
      <c r="V24" s="43">
        <f t="shared" si="7"/>
        <v>0.125</v>
      </c>
      <c r="W24" s="23">
        <v>67</v>
      </c>
      <c r="X24" s="25">
        <f t="shared" si="21"/>
        <v>0.24074074074074073</v>
      </c>
      <c r="Y24" s="25">
        <f t="shared" si="22"/>
        <v>8.7837837837837843E-2</v>
      </c>
      <c r="Z24" s="33">
        <v>259</v>
      </c>
      <c r="AA24" s="25">
        <f t="shared" si="16"/>
        <v>0.19907407407407407</v>
      </c>
      <c r="AB24" s="25">
        <f>(Z24-Z23)/U24</f>
        <v>0.29054054054054052</v>
      </c>
      <c r="AC24" s="23">
        <v>255</v>
      </c>
      <c r="AD24" s="23">
        <v>514</v>
      </c>
      <c r="AE24" s="23">
        <f t="shared" si="10"/>
        <v>769</v>
      </c>
      <c r="AF24" s="25">
        <f t="shared" si="17"/>
        <v>0.19595645412130638</v>
      </c>
      <c r="AG24" s="25">
        <f>(AE24-AE23)/U24</f>
        <v>0.85135135135135132</v>
      </c>
      <c r="AH24" s="26">
        <f>AT24/B24</f>
        <v>0.21426843482659277</v>
      </c>
      <c r="AI24" s="37">
        <v>1532</v>
      </c>
      <c r="AJ24" s="26">
        <f t="shared" si="23"/>
        <v>5.8011049723756904E-2</v>
      </c>
      <c r="AK24" s="26">
        <f t="shared" si="24"/>
        <v>0.83168316831683164</v>
      </c>
      <c r="AL24" s="37">
        <v>3195</v>
      </c>
      <c r="AM24" s="26">
        <f t="shared" si="25"/>
        <v>0.10668514028403187</v>
      </c>
      <c r="AN24" s="26">
        <f t="shared" si="26"/>
        <v>3.0495049504950495</v>
      </c>
      <c r="AO24" s="24">
        <v>1826</v>
      </c>
      <c r="AP24" s="24">
        <v>1922</v>
      </c>
      <c r="AQ24" s="24">
        <f t="shared" si="18"/>
        <v>3748</v>
      </c>
      <c r="AR24" s="26">
        <f t="shared" si="27"/>
        <v>4.0990099009900991</v>
      </c>
      <c r="AS24" s="26">
        <f t="shared" si="28"/>
        <v>0.1241751649670066</v>
      </c>
      <c r="AT24" s="24">
        <f t="shared" si="8"/>
        <v>9743</v>
      </c>
      <c r="AU24" s="24">
        <v>101</v>
      </c>
      <c r="AV24" s="41">
        <f t="shared" si="30"/>
        <v>0.12152314482192343</v>
      </c>
      <c r="AW24" s="41">
        <f t="shared" si="19"/>
        <v>0.87847685517807661</v>
      </c>
      <c r="AX24" s="38">
        <f t="shared" si="11"/>
        <v>35728</v>
      </c>
      <c r="AY24" s="26">
        <f t="shared" si="29"/>
        <v>1.0475005185646131E-2</v>
      </c>
      <c r="AZ24" s="26">
        <f t="shared" si="20"/>
        <v>0.10598111227701994</v>
      </c>
    </row>
    <row r="25" spans="1:52" ht="15.6">
      <c r="A25" s="35">
        <v>43922</v>
      </c>
      <c r="B25" s="18">
        <f>B24+C25</f>
        <v>45514</v>
      </c>
      <c r="C25" s="19">
        <v>43</v>
      </c>
      <c r="D25" s="42">
        <f t="shared" si="0"/>
        <v>9.4476424836314099E-4</v>
      </c>
      <c r="E25" s="20">
        <f t="shared" si="1"/>
        <v>9.4565767192276399E-4</v>
      </c>
      <c r="F25" s="25">
        <v>0.125</v>
      </c>
      <c r="G25" s="21">
        <v>816</v>
      </c>
      <c r="H25" s="22">
        <v>18767</v>
      </c>
      <c r="I25" s="27">
        <f>(H25-H24)/H24</f>
        <v>8.1858534616936651E-2</v>
      </c>
      <c r="J25" s="34">
        <f>(H25-H24)/C25</f>
        <v>33.02325581395349</v>
      </c>
      <c r="K25" s="22">
        <v>16104</v>
      </c>
      <c r="L25" s="27">
        <f t="shared" si="13"/>
        <v>9.6330587514466604E-2</v>
      </c>
      <c r="M25" s="34">
        <f>(K25-K24)/C25</f>
        <v>32.906976744186046</v>
      </c>
      <c r="N25" s="22">
        <v>5584</v>
      </c>
      <c r="O25" s="22">
        <v>4328</v>
      </c>
      <c r="P25" s="22">
        <f t="shared" si="9"/>
        <v>9912</v>
      </c>
      <c r="Q25" s="27">
        <f t="shared" si="14"/>
        <v>0.11609053034568179</v>
      </c>
      <c r="R25" s="34">
        <f>(P25-P24)/C25</f>
        <v>23.976744186046513</v>
      </c>
      <c r="S25" s="23">
        <f>S24+U24</f>
        <v>1332</v>
      </c>
      <c r="T25" s="25">
        <f t="shared" si="15"/>
        <v>0.125</v>
      </c>
      <c r="U25" s="33">
        <f>S26-S25</f>
        <v>65</v>
      </c>
      <c r="V25" s="43">
        <f t="shared" si="7"/>
        <v>4.8798798798798795E-2</v>
      </c>
      <c r="W25" s="23">
        <v>78</v>
      </c>
      <c r="X25" s="25">
        <f t="shared" si="21"/>
        <v>0.16417910447761194</v>
      </c>
      <c r="Y25" s="25">
        <f t="shared" si="22"/>
        <v>0.16923076923076924</v>
      </c>
      <c r="Z25" s="33">
        <v>333</v>
      </c>
      <c r="AA25" s="25">
        <f t="shared" si="16"/>
        <v>0.2857142857142857</v>
      </c>
      <c r="AB25" s="25">
        <f>(Z25-Z24)/U25</f>
        <v>1.1384615384615384</v>
      </c>
      <c r="AC25" s="23">
        <v>334</v>
      </c>
      <c r="AD25" s="23">
        <v>628</v>
      </c>
      <c r="AE25" s="23">
        <f t="shared" si="10"/>
        <v>962</v>
      </c>
      <c r="AF25" s="25">
        <f t="shared" si="17"/>
        <v>0.25097529258777634</v>
      </c>
      <c r="AG25" s="25">
        <f>(AE25-AE24)/U25</f>
        <v>2.9692307692307693</v>
      </c>
      <c r="AH25" s="26">
        <f>AT25/B25</f>
        <v>0.21476908204069078</v>
      </c>
      <c r="AI25" s="37">
        <v>1711</v>
      </c>
      <c r="AJ25" s="26">
        <f t="shared" si="23"/>
        <v>0.11684073107049608</v>
      </c>
      <c r="AK25" s="26">
        <f t="shared" si="24"/>
        <v>5.59375</v>
      </c>
      <c r="AL25" s="37">
        <v>3658</v>
      </c>
      <c r="AM25" s="26">
        <f t="shared" si="25"/>
        <v>0.14491392801251957</v>
      </c>
      <c r="AN25" s="26">
        <f t="shared" si="26"/>
        <v>14.46875</v>
      </c>
      <c r="AO25" s="24">
        <v>2114</v>
      </c>
      <c r="AP25" s="24">
        <v>2209</v>
      </c>
      <c r="AQ25" s="24">
        <f t="shared" si="18"/>
        <v>4323</v>
      </c>
      <c r="AR25" s="26">
        <f t="shared" si="27"/>
        <v>17.96875</v>
      </c>
      <c r="AS25" s="26">
        <f t="shared" si="28"/>
        <v>0.15341515474919956</v>
      </c>
      <c r="AT25" s="24">
        <v>9775</v>
      </c>
      <c r="AU25" s="24">
        <f>AT25-AT24</f>
        <v>32</v>
      </c>
      <c r="AV25" s="41">
        <f t="shared" si="30"/>
        <v>0.13626598465473147</v>
      </c>
      <c r="AW25" s="41">
        <f t="shared" si="19"/>
        <v>0.8637340153452685</v>
      </c>
      <c r="AX25" s="38">
        <f t="shared" si="11"/>
        <v>35739</v>
      </c>
      <c r="AY25" s="26">
        <f>(AT25-AT24)/AT24</f>
        <v>3.2844093195114441E-3</v>
      </c>
      <c r="AZ25" s="26">
        <f t="shared" si="20"/>
        <v>0.7441860465116279</v>
      </c>
    </row>
    <row r="26" spans="1:52" ht="15.6">
      <c r="A26" s="35">
        <v>43923</v>
      </c>
      <c r="B26" s="18">
        <v>45707</v>
      </c>
      <c r="C26" s="19">
        <f>B26-B25</f>
        <v>193</v>
      </c>
      <c r="D26" s="42">
        <f t="shared" si="0"/>
        <v>4.222547968582493E-3</v>
      </c>
      <c r="E26" s="11">
        <f t="shared" si="1"/>
        <v>4.2404534868392147E-3</v>
      </c>
      <c r="F26" s="25">
        <v>4.8798798798798795E-2</v>
      </c>
      <c r="S26" s="23">
        <v>1397</v>
      </c>
      <c r="T26" s="25">
        <f t="shared" si="15"/>
        <v>4.8798798798798795E-2</v>
      </c>
      <c r="U26" s="30"/>
      <c r="V26" s="30"/>
      <c r="W26" s="39"/>
    </row>
    <row r="27" spans="1:52">
      <c r="A27" s="8">
        <v>43924</v>
      </c>
      <c r="B27" s="9"/>
      <c r="C27" s="10"/>
      <c r="D27" s="10"/>
      <c r="E27" s="11"/>
      <c r="U27" s="30"/>
      <c r="V27" s="30"/>
      <c r="W27" s="39"/>
    </row>
    <row r="28" spans="1:52">
      <c r="A28" s="8">
        <v>43925</v>
      </c>
      <c r="B28" s="9"/>
      <c r="C28" s="10"/>
      <c r="D28" s="10"/>
      <c r="E28" s="11"/>
      <c r="F28" s="11"/>
    </row>
    <row r="29" spans="1:52">
      <c r="A29" s="8">
        <v>43926</v>
      </c>
      <c r="B29" s="9"/>
      <c r="C29" s="10"/>
      <c r="D29" s="10"/>
      <c r="E29" s="11"/>
      <c r="F29" s="11"/>
    </row>
    <row r="30" spans="1:52">
      <c r="A30" s="8">
        <v>43927</v>
      </c>
      <c r="B30" s="9"/>
      <c r="C30" s="10"/>
      <c r="D30" s="10"/>
      <c r="E30" s="11"/>
      <c r="F30" s="11"/>
    </row>
    <row r="31" spans="1:52">
      <c r="A31" s="8">
        <v>43928</v>
      </c>
      <c r="B31" s="9"/>
      <c r="C31" s="10"/>
      <c r="D31" s="10"/>
      <c r="E31" s="11"/>
      <c r="F31" s="11"/>
    </row>
    <row r="32" spans="1:52">
      <c r="A32" s="8">
        <v>43929</v>
      </c>
      <c r="B32" s="9"/>
      <c r="C32" s="10"/>
      <c r="D32" s="10"/>
      <c r="E32" s="11"/>
      <c r="F32" s="11"/>
    </row>
    <row r="33" spans="1:6">
      <c r="A33" s="8">
        <v>43930</v>
      </c>
      <c r="B33" s="9"/>
      <c r="C33" s="10"/>
      <c r="D33" s="10"/>
      <c r="E33" s="11"/>
      <c r="F33" s="11"/>
    </row>
    <row r="34" spans="1:6">
      <c r="A34" s="8">
        <v>43931</v>
      </c>
      <c r="B34" s="9"/>
      <c r="C34" s="10"/>
      <c r="D34" s="10"/>
      <c r="E34" s="11"/>
      <c r="F34" s="11"/>
    </row>
    <row r="35" spans="1:6">
      <c r="A35" s="8">
        <v>43932</v>
      </c>
      <c r="B35" s="9"/>
      <c r="C35" s="10"/>
      <c r="D35" s="10"/>
      <c r="E35" s="11"/>
      <c r="F35" s="11"/>
    </row>
    <row r="36" spans="1:6">
      <c r="A36" s="8">
        <v>43933</v>
      </c>
      <c r="B36" s="9"/>
      <c r="C36" s="10"/>
      <c r="D36" s="10"/>
      <c r="E36" s="11"/>
      <c r="F36" s="11"/>
    </row>
  </sheetData>
  <conditionalFormatting sqref="B2:CQ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{9D62CA3F-0C30-4FA5-8DC4-AB8D50B88839}</x14:id>
        </ext>
      </extLst>
    </cfRule>
  </conditionalFormatting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62CA3F-0C30-4FA5-8DC4-AB8D50B888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B2:CQ2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97DD8-B033-458F-8899-E73C97E3FC81}">
  <dimension ref="A1:L34"/>
  <sheetViews>
    <sheetView zoomScaleNormal="100" workbookViewId="0">
      <selection activeCell="C25" sqref="C25"/>
    </sheetView>
  </sheetViews>
  <sheetFormatPr defaultRowHeight="14.4"/>
  <cols>
    <col min="3" max="3" width="14.88671875" bestFit="1" customWidth="1"/>
    <col min="4" max="4" width="20.5546875" bestFit="1" customWidth="1"/>
    <col min="5" max="7" width="12.88671875" bestFit="1" customWidth="1"/>
    <col min="8" max="8" width="24.109375" bestFit="1" customWidth="1"/>
    <col min="9" max="9" width="13.44140625" bestFit="1" customWidth="1"/>
    <col min="10" max="10" width="14.88671875" customWidth="1"/>
    <col min="11" max="11" width="16.21875" bestFit="1" customWidth="1"/>
    <col min="12" max="13" width="21.109375" bestFit="1" customWidth="1"/>
  </cols>
  <sheetData>
    <row r="1" spans="1:12" ht="18">
      <c r="A1" s="12" t="s">
        <v>1</v>
      </c>
      <c r="B1" s="12" t="s">
        <v>2</v>
      </c>
      <c r="C1" s="13" t="s">
        <v>0</v>
      </c>
      <c r="D1" s="12" t="s">
        <v>24</v>
      </c>
      <c r="E1" s="15" t="s">
        <v>6</v>
      </c>
      <c r="F1" s="15" t="s">
        <v>29</v>
      </c>
      <c r="G1" s="15" t="s">
        <v>33</v>
      </c>
      <c r="H1" s="16" t="s">
        <v>25</v>
      </c>
      <c r="I1" s="16" t="s">
        <v>40</v>
      </c>
      <c r="J1" s="16" t="s">
        <v>39</v>
      </c>
      <c r="K1" s="16" t="s">
        <v>35</v>
      </c>
      <c r="L1" s="16" t="s">
        <v>36</v>
      </c>
    </row>
    <row r="2" spans="1:12" ht="15.6">
      <c r="A2" s="17">
        <v>43901</v>
      </c>
      <c r="B2" s="18">
        <v>143</v>
      </c>
      <c r="C2" s="19">
        <v>156</v>
      </c>
      <c r="D2" s="20">
        <v>0</v>
      </c>
      <c r="E2" s="23">
        <v>1</v>
      </c>
      <c r="F2" s="25" t="s">
        <v>14</v>
      </c>
      <c r="G2" s="23">
        <v>1</v>
      </c>
      <c r="H2" s="24">
        <v>143</v>
      </c>
      <c r="I2" s="24">
        <v>55</v>
      </c>
      <c r="J2" s="26" t="s">
        <v>14</v>
      </c>
      <c r="K2" s="28"/>
      <c r="L2" s="28"/>
    </row>
    <row r="3" spans="1:12" ht="15.6">
      <c r="A3" s="17">
        <v>43902</v>
      </c>
      <c r="B3" s="18">
        <f>B2+C3</f>
        <v>498</v>
      </c>
      <c r="C3" s="19">
        <v>355</v>
      </c>
      <c r="D3" s="20">
        <f t="shared" ref="D3:D25" si="0">(B3-B2)/B2</f>
        <v>2.4825174825174825</v>
      </c>
      <c r="E3" s="23">
        <f>E2+G2</f>
        <v>2</v>
      </c>
      <c r="F3" s="25">
        <f t="shared" ref="F3:F24" si="1">(E3-E2)/E2</f>
        <v>1</v>
      </c>
      <c r="G3" s="23">
        <v>0</v>
      </c>
      <c r="H3" s="24">
        <v>204</v>
      </c>
      <c r="I3" s="24">
        <v>61</v>
      </c>
      <c r="J3" s="26">
        <f>(H3-H2)/H2</f>
        <v>0.42657342657342656</v>
      </c>
      <c r="K3" s="41">
        <f>E3/H3</f>
        <v>9.8039215686274508E-3</v>
      </c>
      <c r="L3" s="41">
        <f>100% - K3</f>
        <v>0.99019607843137258</v>
      </c>
    </row>
    <row r="4" spans="1:12" ht="15.6">
      <c r="A4" s="17">
        <v>43903</v>
      </c>
      <c r="B4" s="18">
        <f t="shared" ref="B4:B22" si="2">B3+C4</f>
        <v>1108</v>
      </c>
      <c r="C4" s="19">
        <v>610</v>
      </c>
      <c r="D4" s="20">
        <f t="shared" si="0"/>
        <v>1.2248995983935742</v>
      </c>
      <c r="E4" s="23">
        <f t="shared" ref="E4:E22" si="3">E3+G3</f>
        <v>2</v>
      </c>
      <c r="F4" s="25">
        <f t="shared" si="1"/>
        <v>0</v>
      </c>
      <c r="G4" s="23">
        <v>0</v>
      </c>
      <c r="H4" s="24">
        <v>325</v>
      </c>
      <c r="I4" s="24">
        <v>121</v>
      </c>
      <c r="J4" s="26">
        <f t="shared" ref="J4:J23" si="4">(H4-H3)/H3</f>
        <v>0.59313725490196079</v>
      </c>
      <c r="K4" s="41">
        <f t="shared" ref="K4:K23" si="5">E4/H4</f>
        <v>6.1538461538461538E-3</v>
      </c>
      <c r="L4" s="41">
        <f t="shared" ref="L4:L25" si="6">100% - K4</f>
        <v>0.99384615384615382</v>
      </c>
    </row>
    <row r="5" spans="1:12" ht="15.6">
      <c r="A5" s="17">
        <v>43904</v>
      </c>
      <c r="B5" s="18">
        <f t="shared" si="2"/>
        <v>1735</v>
      </c>
      <c r="C5" s="19">
        <v>627</v>
      </c>
      <c r="D5" s="20">
        <f t="shared" si="0"/>
        <v>0.56588447653429608</v>
      </c>
      <c r="E5" s="23">
        <f t="shared" si="3"/>
        <v>2</v>
      </c>
      <c r="F5" s="25">
        <f t="shared" si="1"/>
        <v>0</v>
      </c>
      <c r="G5" s="23">
        <v>2</v>
      </c>
      <c r="H5" s="24">
        <v>470</v>
      </c>
      <c r="I5" s="24">
        <v>145</v>
      </c>
      <c r="J5" s="26">
        <f t="shared" si="4"/>
        <v>0.44615384615384618</v>
      </c>
      <c r="K5" s="41">
        <f t="shared" si="5"/>
        <v>4.2553191489361703E-3</v>
      </c>
      <c r="L5" s="41">
        <f t="shared" si="6"/>
        <v>0.99574468085106382</v>
      </c>
    </row>
    <row r="6" spans="1:12" ht="15.6">
      <c r="A6" s="17">
        <v>43905</v>
      </c>
      <c r="B6" s="18">
        <f t="shared" si="2"/>
        <v>2739</v>
      </c>
      <c r="C6" s="19">
        <v>1004</v>
      </c>
      <c r="D6" s="20">
        <f t="shared" si="0"/>
        <v>0.57867435158501446</v>
      </c>
      <c r="E6" s="23">
        <f t="shared" si="3"/>
        <v>4</v>
      </c>
      <c r="F6" s="25">
        <f t="shared" si="1"/>
        <v>1</v>
      </c>
      <c r="G6" s="23">
        <v>5</v>
      </c>
      <c r="H6" s="24">
        <v>658</v>
      </c>
      <c r="I6" s="24">
        <v>188</v>
      </c>
      <c r="J6" s="26">
        <f t="shared" si="4"/>
        <v>0.4</v>
      </c>
      <c r="K6" s="41">
        <f t="shared" si="5"/>
        <v>6.0790273556231003E-3</v>
      </c>
      <c r="L6" s="41">
        <f t="shared" si="6"/>
        <v>0.99392097264437695</v>
      </c>
    </row>
    <row r="7" spans="1:12" ht="15.6">
      <c r="A7" s="17">
        <v>43906</v>
      </c>
      <c r="B7" s="18">
        <f t="shared" si="2"/>
        <v>4764</v>
      </c>
      <c r="C7" s="19">
        <v>2025</v>
      </c>
      <c r="D7" s="20">
        <f t="shared" si="0"/>
        <v>0.73932092004381156</v>
      </c>
      <c r="E7" s="23">
        <f t="shared" si="3"/>
        <v>9</v>
      </c>
      <c r="F7" s="25">
        <f t="shared" si="1"/>
        <v>1.25</v>
      </c>
      <c r="G7" s="23">
        <v>9</v>
      </c>
      <c r="H7" s="24">
        <v>957</v>
      </c>
      <c r="I7" s="24">
        <v>299</v>
      </c>
      <c r="J7" s="26">
        <f t="shared" si="4"/>
        <v>0.45440729483282677</v>
      </c>
      <c r="K7" s="41">
        <f t="shared" si="5"/>
        <v>9.4043887147335428E-3</v>
      </c>
      <c r="L7" s="41">
        <f t="shared" si="6"/>
        <v>0.99059561128526641</v>
      </c>
    </row>
    <row r="8" spans="1:12" ht="15.6">
      <c r="A8" s="17">
        <v>43907</v>
      </c>
      <c r="B8" s="18">
        <f t="shared" si="2"/>
        <v>7078</v>
      </c>
      <c r="C8" s="19">
        <v>2314</v>
      </c>
      <c r="D8" s="20">
        <f t="shared" si="0"/>
        <v>0.48572628043660787</v>
      </c>
      <c r="E8" s="23">
        <f t="shared" si="3"/>
        <v>18</v>
      </c>
      <c r="F8" s="25">
        <f t="shared" si="1"/>
        <v>1</v>
      </c>
      <c r="G8" s="23">
        <v>7</v>
      </c>
      <c r="H8" s="24">
        <v>1282</v>
      </c>
      <c r="I8" s="24">
        <v>325</v>
      </c>
      <c r="J8" s="26">
        <f t="shared" si="4"/>
        <v>0.33960292580982238</v>
      </c>
      <c r="K8" s="41">
        <f t="shared" si="5"/>
        <v>1.4040561622464899E-2</v>
      </c>
      <c r="L8" s="41">
        <f t="shared" si="6"/>
        <v>0.98595943837753508</v>
      </c>
    </row>
    <row r="9" spans="1:12" ht="15.6">
      <c r="A9" s="17">
        <v>43908</v>
      </c>
      <c r="B9" s="18">
        <f t="shared" si="2"/>
        <v>9824</v>
      </c>
      <c r="C9" s="19">
        <v>2746</v>
      </c>
      <c r="D9" s="20">
        <f t="shared" si="0"/>
        <v>0.38796270132805877</v>
      </c>
      <c r="E9" s="23">
        <f t="shared" si="3"/>
        <v>25</v>
      </c>
      <c r="F9" s="25">
        <f t="shared" si="1"/>
        <v>0.3888888888888889</v>
      </c>
      <c r="G9" s="23">
        <v>21</v>
      </c>
      <c r="H9" s="24">
        <v>1673</v>
      </c>
      <c r="I9" s="24">
        <v>391</v>
      </c>
      <c r="J9" s="26">
        <f t="shared" si="4"/>
        <v>0.30499219968798752</v>
      </c>
      <c r="K9" s="41">
        <f t="shared" si="5"/>
        <v>1.4943215780035863E-2</v>
      </c>
      <c r="L9" s="41">
        <f t="shared" si="6"/>
        <v>0.98505678421996412</v>
      </c>
    </row>
    <row r="10" spans="1:12" ht="15.6">
      <c r="A10" s="17">
        <v>43909</v>
      </c>
      <c r="B10" s="18">
        <f t="shared" si="2"/>
        <v>13255</v>
      </c>
      <c r="C10" s="19">
        <v>3431</v>
      </c>
      <c r="D10" s="20">
        <f t="shared" si="0"/>
        <v>0.34924674267100975</v>
      </c>
      <c r="E10" s="23">
        <f t="shared" si="3"/>
        <v>46</v>
      </c>
      <c r="F10" s="25">
        <f t="shared" si="1"/>
        <v>0.84</v>
      </c>
      <c r="G10" s="23">
        <v>23</v>
      </c>
      <c r="H10" s="24">
        <v>2150</v>
      </c>
      <c r="I10" s="24">
        <v>477</v>
      </c>
      <c r="J10" s="26">
        <f t="shared" si="4"/>
        <v>0.28511655708308425</v>
      </c>
      <c r="K10" s="41">
        <f t="shared" si="5"/>
        <v>2.1395348837209303E-2</v>
      </c>
      <c r="L10" s="41">
        <f t="shared" si="6"/>
        <v>0.97860465116279072</v>
      </c>
    </row>
    <row r="11" spans="1:12" ht="15.6">
      <c r="A11" s="17">
        <v>43910</v>
      </c>
      <c r="B11" s="18">
        <f t="shared" si="2"/>
        <v>16899</v>
      </c>
      <c r="C11" s="19">
        <v>3644</v>
      </c>
      <c r="D11" s="20">
        <f t="shared" si="0"/>
        <v>0.2749151263674085</v>
      </c>
      <c r="E11" s="23">
        <f t="shared" si="3"/>
        <v>69</v>
      </c>
      <c r="F11" s="25">
        <f t="shared" si="1"/>
        <v>0.5</v>
      </c>
      <c r="G11" s="23">
        <v>43</v>
      </c>
      <c r="H11" s="24">
        <v>2700</v>
      </c>
      <c r="I11" s="24">
        <v>550</v>
      </c>
      <c r="J11" s="26">
        <f t="shared" si="4"/>
        <v>0.2558139534883721</v>
      </c>
      <c r="K11" s="41">
        <f t="shared" si="5"/>
        <v>2.5555555555555557E-2</v>
      </c>
      <c r="L11" s="41">
        <f t="shared" si="6"/>
        <v>0.97444444444444445</v>
      </c>
    </row>
    <row r="12" spans="1:12" ht="15.6">
      <c r="A12" s="17">
        <v>43911</v>
      </c>
      <c r="B12" s="18">
        <f t="shared" si="2"/>
        <v>19026</v>
      </c>
      <c r="C12" s="19">
        <v>2127</v>
      </c>
      <c r="D12" s="20">
        <f t="shared" si="0"/>
        <v>0.12586543582460499</v>
      </c>
      <c r="E12" s="23">
        <f t="shared" si="3"/>
        <v>112</v>
      </c>
      <c r="F12" s="25">
        <f t="shared" si="1"/>
        <v>0.62318840579710144</v>
      </c>
      <c r="G12" s="23">
        <v>33</v>
      </c>
      <c r="H12" s="24">
        <v>3243</v>
      </c>
      <c r="I12" s="24">
        <v>543</v>
      </c>
      <c r="J12" s="26">
        <f t="shared" si="4"/>
        <v>0.2011111111111111</v>
      </c>
      <c r="K12" s="41">
        <f t="shared" si="5"/>
        <v>3.4535923527597906E-2</v>
      </c>
      <c r="L12" s="41">
        <f t="shared" si="6"/>
        <v>0.96546407647240207</v>
      </c>
    </row>
    <row r="13" spans="1:12" ht="15.6">
      <c r="A13" s="17">
        <v>43912</v>
      </c>
      <c r="B13" s="18">
        <f t="shared" si="2"/>
        <v>21031</v>
      </c>
      <c r="C13" s="19">
        <v>2005</v>
      </c>
      <c r="D13" s="20">
        <f t="shared" si="0"/>
        <v>0.10538210869336698</v>
      </c>
      <c r="E13" s="23">
        <f t="shared" si="3"/>
        <v>145</v>
      </c>
      <c r="F13" s="25">
        <f t="shared" si="1"/>
        <v>0.29464285714285715</v>
      </c>
      <c r="G13" s="23">
        <v>44</v>
      </c>
      <c r="H13" s="24">
        <v>3810</v>
      </c>
      <c r="I13" s="24">
        <v>567</v>
      </c>
      <c r="J13" s="26">
        <f t="shared" si="4"/>
        <v>0.17483811285846437</v>
      </c>
      <c r="K13" s="41">
        <f t="shared" si="5"/>
        <v>3.805774278215223E-2</v>
      </c>
      <c r="L13" s="41">
        <f t="shared" si="6"/>
        <v>0.96194225721784776</v>
      </c>
    </row>
    <row r="14" spans="1:12" ht="15.6">
      <c r="A14" s="17">
        <v>43913</v>
      </c>
      <c r="B14" s="18">
        <f t="shared" si="2"/>
        <v>24027</v>
      </c>
      <c r="C14" s="19">
        <v>2996</v>
      </c>
      <c r="D14" s="20">
        <f t="shared" si="0"/>
        <v>0.14245637392420712</v>
      </c>
      <c r="E14" s="23">
        <f t="shared" si="3"/>
        <v>189</v>
      </c>
      <c r="F14" s="25">
        <f t="shared" si="1"/>
        <v>0.30344827586206896</v>
      </c>
      <c r="G14" s="23">
        <v>75</v>
      </c>
      <c r="H14" s="24">
        <v>4578</v>
      </c>
      <c r="I14" s="24">
        <v>768</v>
      </c>
      <c r="J14" s="26">
        <f t="shared" si="4"/>
        <v>0.2015748031496063</v>
      </c>
      <c r="K14" s="41">
        <f t="shared" si="5"/>
        <v>4.1284403669724773E-2</v>
      </c>
      <c r="L14" s="41">
        <f t="shared" si="6"/>
        <v>0.95871559633027525</v>
      </c>
    </row>
    <row r="15" spans="1:12" ht="15.6">
      <c r="A15" s="17">
        <v>43914</v>
      </c>
      <c r="B15" s="18">
        <f t="shared" si="2"/>
        <v>27401</v>
      </c>
      <c r="C15" s="19">
        <v>3374</v>
      </c>
      <c r="D15" s="20">
        <f t="shared" si="0"/>
        <v>0.14042535480917301</v>
      </c>
      <c r="E15" s="23">
        <f t="shared" si="3"/>
        <v>264</v>
      </c>
      <c r="F15" s="25">
        <f t="shared" si="1"/>
        <v>0.3968253968253968</v>
      </c>
      <c r="G15" s="23">
        <v>77</v>
      </c>
      <c r="H15" s="24">
        <v>5295</v>
      </c>
      <c r="I15" s="24">
        <v>717</v>
      </c>
      <c r="J15" s="26">
        <f t="shared" si="4"/>
        <v>0.15661861074705111</v>
      </c>
      <c r="K15" s="41">
        <f t="shared" si="5"/>
        <v>4.9858356940509913E-2</v>
      </c>
      <c r="L15" s="41">
        <f t="shared" si="6"/>
        <v>0.95014164305949012</v>
      </c>
    </row>
    <row r="16" spans="1:12" ht="15.6">
      <c r="A16" s="17">
        <v>43915</v>
      </c>
      <c r="B16" s="18">
        <f t="shared" si="2"/>
        <v>30837</v>
      </c>
      <c r="C16" s="19">
        <v>3436</v>
      </c>
      <c r="D16" s="20">
        <f t="shared" si="0"/>
        <v>0.12539688332542609</v>
      </c>
      <c r="E16" s="23">
        <f t="shared" si="3"/>
        <v>341</v>
      </c>
      <c r="F16" s="25">
        <f t="shared" si="1"/>
        <v>0.29166666666666669</v>
      </c>
      <c r="G16" s="33">
        <v>101</v>
      </c>
      <c r="H16" s="24">
        <v>6067</v>
      </c>
      <c r="I16" s="24">
        <v>772</v>
      </c>
      <c r="J16" s="26">
        <f t="shared" si="4"/>
        <v>0.1457979225684608</v>
      </c>
      <c r="K16" s="41">
        <f t="shared" si="5"/>
        <v>5.6205702983352562E-2</v>
      </c>
      <c r="L16" s="41">
        <f t="shared" si="6"/>
        <v>0.94379429701664741</v>
      </c>
    </row>
    <row r="17" spans="1:12" ht="15.6">
      <c r="A17" s="35">
        <v>43916</v>
      </c>
      <c r="B17" s="18">
        <f t="shared" si="2"/>
        <v>34129</v>
      </c>
      <c r="C17" s="19">
        <v>3292</v>
      </c>
      <c r="D17" s="20">
        <f t="shared" si="0"/>
        <v>0.1067548723935532</v>
      </c>
      <c r="E17" s="23">
        <f t="shared" si="3"/>
        <v>442</v>
      </c>
      <c r="F17" s="25">
        <f t="shared" si="1"/>
        <v>0.29618768328445749</v>
      </c>
      <c r="G17" s="33">
        <v>140</v>
      </c>
      <c r="H17" s="24">
        <v>6857</v>
      </c>
      <c r="I17" s="24">
        <v>790</v>
      </c>
      <c r="J17" s="26">
        <f t="shared" si="4"/>
        <v>0.13021262567990768</v>
      </c>
      <c r="K17" s="41">
        <f t="shared" si="5"/>
        <v>6.4459676243255062E-2</v>
      </c>
      <c r="L17" s="41">
        <f t="shared" si="6"/>
        <v>0.9355403237567449</v>
      </c>
    </row>
    <row r="18" spans="1:12" ht="15.6">
      <c r="A18" s="35">
        <v>43917</v>
      </c>
      <c r="B18" s="18">
        <f t="shared" si="2"/>
        <v>37196</v>
      </c>
      <c r="C18" s="19">
        <v>3067</v>
      </c>
      <c r="D18" s="20">
        <f t="shared" si="0"/>
        <v>8.9864924257962442E-2</v>
      </c>
      <c r="E18" s="23">
        <f t="shared" si="3"/>
        <v>582</v>
      </c>
      <c r="F18" s="25">
        <f t="shared" si="1"/>
        <v>0.31674208144796379</v>
      </c>
      <c r="G18" s="33">
        <v>142</v>
      </c>
      <c r="H18" s="24">
        <v>7648</v>
      </c>
      <c r="I18" s="24">
        <v>791</v>
      </c>
      <c r="J18" s="26">
        <f t="shared" si="4"/>
        <v>0.11535656992854018</v>
      </c>
      <c r="K18" s="41">
        <f t="shared" si="5"/>
        <v>7.609832635983263E-2</v>
      </c>
      <c r="L18" s="41">
        <f t="shared" si="6"/>
        <v>0.9239016736401674</v>
      </c>
    </row>
    <row r="19" spans="1:12" ht="15.6">
      <c r="A19" s="35">
        <v>43918</v>
      </c>
      <c r="B19" s="18">
        <f t="shared" si="2"/>
        <v>39411</v>
      </c>
      <c r="C19" s="40">
        <v>2215</v>
      </c>
      <c r="D19" s="20">
        <f t="shared" si="0"/>
        <v>5.9549413915474782E-2</v>
      </c>
      <c r="E19" s="23">
        <f t="shared" si="3"/>
        <v>724</v>
      </c>
      <c r="F19" s="25">
        <f t="shared" si="1"/>
        <v>0.24398625429553264</v>
      </c>
      <c r="G19" s="33">
        <v>148</v>
      </c>
      <c r="H19" s="24">
        <v>8307</v>
      </c>
      <c r="I19" s="24">
        <v>659</v>
      </c>
      <c r="J19" s="26">
        <f t="shared" si="4"/>
        <v>8.6166317991631797E-2</v>
      </c>
      <c r="K19" s="41">
        <f t="shared" si="5"/>
        <v>8.7155411099073071E-2</v>
      </c>
      <c r="L19" s="41">
        <f t="shared" si="6"/>
        <v>0.9128445889009269</v>
      </c>
    </row>
    <row r="20" spans="1:12" ht="15.6">
      <c r="A20" s="35">
        <v>43919</v>
      </c>
      <c r="B20" s="18">
        <f t="shared" si="2"/>
        <v>41780</v>
      </c>
      <c r="C20" s="19">
        <v>2369</v>
      </c>
      <c r="D20" s="20">
        <f t="shared" si="0"/>
        <v>6.0110121539671664E-2</v>
      </c>
      <c r="E20" s="23">
        <f t="shared" si="3"/>
        <v>872</v>
      </c>
      <c r="F20" s="25">
        <f t="shared" si="1"/>
        <v>0.20441988950276244</v>
      </c>
      <c r="G20" s="33">
        <v>161</v>
      </c>
      <c r="H20" s="24">
        <v>8998</v>
      </c>
      <c r="I20" s="24">
        <v>691</v>
      </c>
      <c r="J20" s="26">
        <f t="shared" si="4"/>
        <v>8.3182857830745152E-2</v>
      </c>
      <c r="K20" s="41">
        <f t="shared" si="5"/>
        <v>9.6910424538786399E-2</v>
      </c>
      <c r="L20" s="41">
        <f t="shared" si="6"/>
        <v>0.9030895754612136</v>
      </c>
    </row>
    <row r="21" spans="1:12" ht="15.6">
      <c r="A21" s="35">
        <v>43920</v>
      </c>
      <c r="B21" s="18">
        <f t="shared" si="2"/>
        <v>45311</v>
      </c>
      <c r="C21" s="19">
        <v>3531</v>
      </c>
      <c r="D21" s="20">
        <f t="shared" si="0"/>
        <v>8.4514121589277166E-2</v>
      </c>
      <c r="E21" s="23">
        <f t="shared" si="3"/>
        <v>1033</v>
      </c>
      <c r="F21" s="25">
        <f t="shared" si="1"/>
        <v>0.18463302752293578</v>
      </c>
      <c r="G21" s="33">
        <v>151</v>
      </c>
      <c r="H21" s="24">
        <v>9642</v>
      </c>
      <c r="I21" s="24">
        <v>644</v>
      </c>
      <c r="J21" s="26">
        <f t="shared" si="4"/>
        <v>7.1571460324516556E-2</v>
      </c>
      <c r="K21" s="41">
        <f t="shared" si="5"/>
        <v>0.10713544907695499</v>
      </c>
      <c r="L21" s="41">
        <f t="shared" si="6"/>
        <v>0.89286455092304506</v>
      </c>
    </row>
    <row r="22" spans="1:12" ht="15.6">
      <c r="A22" s="35">
        <v>43921</v>
      </c>
      <c r="B22" s="18">
        <f t="shared" si="2"/>
        <v>47503</v>
      </c>
      <c r="C22" s="19">
        <v>2192</v>
      </c>
      <c r="D22" s="20">
        <f t="shared" si="0"/>
        <v>4.8376773851824061E-2</v>
      </c>
      <c r="E22" s="23">
        <f t="shared" si="3"/>
        <v>1184</v>
      </c>
      <c r="F22" s="25">
        <f t="shared" si="1"/>
        <v>0.14617618586640851</v>
      </c>
      <c r="G22" s="33">
        <v>148</v>
      </c>
      <c r="H22" s="24">
        <v>9743</v>
      </c>
      <c r="I22" s="24">
        <v>500</v>
      </c>
      <c r="J22" s="26">
        <f t="shared" si="4"/>
        <v>1.0475005185646131E-2</v>
      </c>
      <c r="K22" s="41">
        <f t="shared" si="5"/>
        <v>0.12152314482192343</v>
      </c>
      <c r="L22" s="41">
        <f t="shared" si="6"/>
        <v>0.87847685517807661</v>
      </c>
    </row>
    <row r="23" spans="1:12" ht="15.6">
      <c r="A23" s="35">
        <v>43922</v>
      </c>
      <c r="B23" s="18">
        <f>B22+C23</f>
        <v>48550</v>
      </c>
      <c r="C23" s="19">
        <v>1047</v>
      </c>
      <c r="D23" s="20">
        <f t="shared" si="0"/>
        <v>2.2040713218112542E-2</v>
      </c>
      <c r="E23" s="23">
        <f>E22+G22</f>
        <v>1332</v>
      </c>
      <c r="F23" s="25">
        <f t="shared" si="1"/>
        <v>0.125</v>
      </c>
      <c r="G23" s="33">
        <v>145</v>
      </c>
      <c r="H23" s="24">
        <v>9775</v>
      </c>
      <c r="I23" s="24">
        <v>117</v>
      </c>
      <c r="J23" s="26">
        <f t="shared" si="4"/>
        <v>3.2844093195114441E-3</v>
      </c>
      <c r="K23" s="41">
        <f t="shared" si="5"/>
        <v>0.13626598465473147</v>
      </c>
      <c r="L23" s="41">
        <f t="shared" si="6"/>
        <v>0.8637340153452685</v>
      </c>
    </row>
    <row r="24" spans="1:12" ht="15.6">
      <c r="A24" s="35">
        <v>43923</v>
      </c>
      <c r="B24" s="18">
        <v>49707</v>
      </c>
      <c r="C24" s="19">
        <v>82</v>
      </c>
      <c r="D24" s="20">
        <f t="shared" si="0"/>
        <v>2.3831101956745624E-2</v>
      </c>
      <c r="E24" s="23">
        <v>1562</v>
      </c>
      <c r="F24" s="25">
        <f t="shared" si="1"/>
        <v>0.17267267267267267</v>
      </c>
      <c r="G24" s="33">
        <v>13</v>
      </c>
      <c r="H24" s="24">
        <v>10590</v>
      </c>
      <c r="I24" s="24">
        <v>32</v>
      </c>
      <c r="J24" s="26">
        <f>(H24-H23)/H23</f>
        <v>8.3375959079283885E-2</v>
      </c>
      <c r="K24" s="41">
        <f>E24/H24</f>
        <v>0.14749763928234183</v>
      </c>
      <c r="L24" s="41">
        <f t="shared" si="6"/>
        <v>0.85250236071765817</v>
      </c>
    </row>
    <row r="25" spans="1:12" ht="15.6">
      <c r="A25" s="35">
        <v>43924</v>
      </c>
      <c r="B25" s="18">
        <v>56289</v>
      </c>
      <c r="C25" s="19">
        <v>82</v>
      </c>
      <c r="D25" s="20">
        <f t="shared" si="0"/>
        <v>0.13241595751101454</v>
      </c>
      <c r="E25" s="23">
        <v>1867</v>
      </c>
      <c r="F25" s="25">
        <f>(E25-E24)/E24</f>
        <v>0.19526248399487836</v>
      </c>
      <c r="H25" s="24">
        <v>11739</v>
      </c>
      <c r="I25" s="24"/>
      <c r="J25" s="26">
        <f>(H25-H24)/H24</f>
        <v>0.1084985835694051</v>
      </c>
      <c r="K25" s="41">
        <f>E25/H25</f>
        <v>0.15904250787971719</v>
      </c>
      <c r="L25" s="41">
        <f t="shared" si="6"/>
        <v>0.84095749212028281</v>
      </c>
    </row>
    <row r="26" spans="1:12">
      <c r="A26" s="44">
        <v>43925</v>
      </c>
      <c r="B26" s="45"/>
      <c r="C26" s="46"/>
      <c r="D26" s="46"/>
    </row>
    <row r="27" spans="1:12">
      <c r="A27" s="44">
        <v>43926</v>
      </c>
      <c r="B27" s="45"/>
      <c r="C27" s="46"/>
      <c r="D27" s="46"/>
    </row>
    <row r="28" spans="1:12">
      <c r="A28" s="44">
        <v>43927</v>
      </c>
      <c r="B28" s="45"/>
      <c r="C28" s="46"/>
      <c r="D28" s="46"/>
    </row>
    <row r="29" spans="1:12">
      <c r="A29" s="44">
        <v>43928</v>
      </c>
      <c r="B29" s="45"/>
      <c r="C29" s="46"/>
      <c r="D29" s="46"/>
    </row>
    <row r="30" spans="1:12">
      <c r="A30" s="44">
        <v>43929</v>
      </c>
      <c r="B30" s="45"/>
      <c r="C30" s="46"/>
      <c r="D30" s="46"/>
    </row>
    <row r="31" spans="1:12">
      <c r="A31" s="44">
        <v>43930</v>
      </c>
      <c r="B31" s="45"/>
      <c r="C31" s="46"/>
      <c r="D31" s="46"/>
    </row>
    <row r="32" spans="1:12">
      <c r="A32" s="44">
        <v>43931</v>
      </c>
      <c r="B32" s="45"/>
      <c r="C32" s="46"/>
      <c r="D32" s="46"/>
    </row>
    <row r="33" spans="1:4">
      <c r="A33" s="44">
        <v>43932</v>
      </c>
      <c r="B33" s="45"/>
      <c r="C33" s="46"/>
      <c r="D33" s="46"/>
    </row>
    <row r="34" spans="1:4">
      <c r="A34" s="44">
        <v>43933</v>
      </c>
      <c r="B34" s="45"/>
      <c r="C34" s="46"/>
      <c r="D34" s="46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8FD62-7102-4676-8FA2-6FDF0DF5DE50}">
  <dimension ref="A1:N39"/>
  <sheetViews>
    <sheetView tabSelected="1" zoomScaleNormal="100" workbookViewId="0">
      <selection activeCell="C36" sqref="C36"/>
    </sheetView>
  </sheetViews>
  <sheetFormatPr defaultRowHeight="14.4"/>
  <cols>
    <col min="1" max="1" width="10.77734375" bestFit="1" customWidth="1"/>
    <col min="2" max="2" width="9.6640625" bestFit="1" customWidth="1"/>
    <col min="3" max="4" width="9.5546875" customWidth="1"/>
    <col min="5" max="5" width="8.5546875" bestFit="1" customWidth="1"/>
    <col min="6" max="6" width="8.44140625" customWidth="1"/>
    <col min="7" max="7" width="9.88671875" customWidth="1"/>
    <col min="8" max="8" width="8.88671875" bestFit="1" customWidth="1"/>
    <col min="9" max="10" width="9" bestFit="1" customWidth="1"/>
    <col min="11" max="11" width="9.44140625" customWidth="1"/>
    <col min="12" max="12" width="10.33203125" customWidth="1"/>
  </cols>
  <sheetData>
    <row r="1" spans="1:14" ht="54.6" thickBot="1">
      <c r="A1" s="57" t="s">
        <v>44</v>
      </c>
      <c r="B1" s="58" t="s">
        <v>45</v>
      </c>
      <c r="C1" s="54" t="s">
        <v>42</v>
      </c>
      <c r="D1" s="54" t="s">
        <v>24</v>
      </c>
      <c r="E1" s="59" t="s">
        <v>46</v>
      </c>
      <c r="F1" s="63" t="s">
        <v>41</v>
      </c>
      <c r="G1" s="63" t="s">
        <v>39</v>
      </c>
      <c r="H1" s="55" t="s">
        <v>33</v>
      </c>
      <c r="I1" s="55" t="s">
        <v>43</v>
      </c>
      <c r="J1" s="55" t="s">
        <v>29</v>
      </c>
      <c r="K1" s="62" t="s">
        <v>47</v>
      </c>
      <c r="L1" s="56" t="s">
        <v>48</v>
      </c>
      <c r="N1" s="61"/>
    </row>
    <row r="2" spans="1:14" ht="15.6">
      <c r="A2" s="48">
        <v>43892</v>
      </c>
      <c r="B2" s="49">
        <v>1</v>
      </c>
      <c r="C2" s="47">
        <f>B2</f>
        <v>1</v>
      </c>
      <c r="D2" s="47" t="s">
        <v>14</v>
      </c>
      <c r="E2" s="50">
        <v>10</v>
      </c>
      <c r="F2" s="60">
        <f>E2</f>
        <v>10</v>
      </c>
      <c r="G2" s="51"/>
      <c r="H2" s="64" t="s">
        <v>14</v>
      </c>
      <c r="I2" s="23" t="s">
        <v>14</v>
      </c>
      <c r="J2" s="23" t="s">
        <v>14</v>
      </c>
      <c r="K2" s="22" t="s">
        <v>14</v>
      </c>
      <c r="L2" s="22" t="s">
        <v>14</v>
      </c>
    </row>
    <row r="3" spans="1:14" ht="15.6">
      <c r="A3" s="48">
        <v>43893</v>
      </c>
      <c r="B3" s="49">
        <v>3</v>
      </c>
      <c r="C3" s="47">
        <f>C2+B3</f>
        <v>4</v>
      </c>
      <c r="D3" s="52">
        <f>(C3-C2)/C2</f>
        <v>3</v>
      </c>
      <c r="E3" s="50">
        <v>8</v>
      </c>
      <c r="F3" s="50">
        <f>F2+E3</f>
        <v>18</v>
      </c>
      <c r="G3" s="51">
        <f>(F3-F2)/F2</f>
        <v>0.8</v>
      </c>
      <c r="H3" s="64" t="s">
        <v>14</v>
      </c>
      <c r="I3" s="23" t="s">
        <v>14</v>
      </c>
      <c r="J3" s="23" t="s">
        <v>14</v>
      </c>
      <c r="K3" s="22" t="s">
        <v>14</v>
      </c>
      <c r="L3" s="22" t="s">
        <v>14</v>
      </c>
    </row>
    <row r="4" spans="1:14" ht="15.6">
      <c r="A4" s="48">
        <v>43894</v>
      </c>
      <c r="B4" s="49">
        <v>10</v>
      </c>
      <c r="C4" s="47">
        <f t="shared" ref="C4:C37" si="0">C3+B4</f>
        <v>14</v>
      </c>
      <c r="D4" s="52">
        <f t="shared" ref="D4:D39" si="1">(C4-C3)/C3</f>
        <v>2.5</v>
      </c>
      <c r="E4" s="50">
        <v>9</v>
      </c>
      <c r="F4" s="50">
        <f t="shared" ref="F4:F38" si="2">F3+E4</f>
        <v>27</v>
      </c>
      <c r="G4" s="51">
        <f t="shared" ref="G4:G39" si="3">(F4-F3)/F3</f>
        <v>0.5</v>
      </c>
      <c r="H4" s="64" t="s">
        <v>14</v>
      </c>
      <c r="I4" s="23" t="s">
        <v>14</v>
      </c>
      <c r="J4" s="23" t="s">
        <v>14</v>
      </c>
      <c r="K4" s="22" t="s">
        <v>14</v>
      </c>
      <c r="L4" s="22" t="s">
        <v>14</v>
      </c>
    </row>
    <row r="5" spans="1:14" ht="15.6">
      <c r="A5" s="48">
        <v>43895</v>
      </c>
      <c r="B5" s="49">
        <v>2</v>
      </c>
      <c r="C5" s="47">
        <f t="shared" si="0"/>
        <v>16</v>
      </c>
      <c r="D5" s="52">
        <f t="shared" si="1"/>
        <v>0.14285714285714285</v>
      </c>
      <c r="E5" s="50">
        <v>13</v>
      </c>
      <c r="F5" s="50">
        <f t="shared" si="2"/>
        <v>40</v>
      </c>
      <c r="G5" s="51">
        <f t="shared" si="3"/>
        <v>0.48148148148148145</v>
      </c>
      <c r="H5" s="64" t="s">
        <v>14</v>
      </c>
      <c r="I5" s="23" t="s">
        <v>14</v>
      </c>
      <c r="J5" s="23" t="s">
        <v>14</v>
      </c>
      <c r="K5" s="22" t="s">
        <v>14</v>
      </c>
      <c r="L5" s="22" t="s">
        <v>14</v>
      </c>
    </row>
    <row r="6" spans="1:14" ht="15.6">
      <c r="A6" s="48">
        <v>43896</v>
      </c>
      <c r="B6" s="49">
        <v>8</v>
      </c>
      <c r="C6" s="47">
        <f t="shared" si="0"/>
        <v>24</v>
      </c>
      <c r="D6" s="52">
        <f t="shared" si="1"/>
        <v>0.5</v>
      </c>
      <c r="E6" s="50">
        <v>10</v>
      </c>
      <c r="F6" s="50">
        <f t="shared" si="2"/>
        <v>50</v>
      </c>
      <c r="G6" s="51">
        <f t="shared" si="3"/>
        <v>0.25</v>
      </c>
      <c r="H6" s="64" t="s">
        <v>14</v>
      </c>
      <c r="I6" s="23" t="s">
        <v>14</v>
      </c>
      <c r="J6" s="23" t="s">
        <v>14</v>
      </c>
      <c r="K6" s="22" t="s">
        <v>14</v>
      </c>
      <c r="L6" s="22" t="s">
        <v>14</v>
      </c>
    </row>
    <row r="7" spans="1:14" ht="15.6">
      <c r="A7" s="48">
        <v>43897</v>
      </c>
      <c r="B7" s="49">
        <v>13</v>
      </c>
      <c r="C7" s="47">
        <f t="shared" si="0"/>
        <v>37</v>
      </c>
      <c r="D7" s="52">
        <f t="shared" si="1"/>
        <v>0.54166666666666663</v>
      </c>
      <c r="E7" s="50">
        <v>9</v>
      </c>
      <c r="F7" s="50">
        <f t="shared" si="2"/>
        <v>59</v>
      </c>
      <c r="G7" s="51">
        <f t="shared" si="3"/>
        <v>0.18</v>
      </c>
      <c r="H7" s="64" t="s">
        <v>14</v>
      </c>
      <c r="I7" s="23" t="s">
        <v>14</v>
      </c>
      <c r="J7" s="23" t="s">
        <v>14</v>
      </c>
      <c r="K7" s="22" t="s">
        <v>14</v>
      </c>
      <c r="L7" s="22" t="s">
        <v>14</v>
      </c>
    </row>
    <row r="8" spans="1:14" ht="15.6">
      <c r="A8" s="48">
        <v>43898</v>
      </c>
      <c r="B8" s="49">
        <v>20</v>
      </c>
      <c r="C8" s="47">
        <f t="shared" si="0"/>
        <v>57</v>
      </c>
      <c r="D8" s="52">
        <f t="shared" si="1"/>
        <v>0.54054054054054057</v>
      </c>
      <c r="E8" s="50">
        <v>14</v>
      </c>
      <c r="F8" s="50">
        <f t="shared" si="2"/>
        <v>73</v>
      </c>
      <c r="G8" s="51">
        <f t="shared" si="3"/>
        <v>0.23728813559322035</v>
      </c>
      <c r="H8" s="64" t="s">
        <v>14</v>
      </c>
      <c r="I8" s="23" t="s">
        <v>14</v>
      </c>
      <c r="J8" s="23" t="s">
        <v>14</v>
      </c>
      <c r="K8" s="22" t="s">
        <v>14</v>
      </c>
      <c r="L8" s="22" t="s">
        <v>14</v>
      </c>
    </row>
    <row r="9" spans="1:14" ht="15.6">
      <c r="A9" s="48">
        <v>43899</v>
      </c>
      <c r="B9" s="49">
        <v>53</v>
      </c>
      <c r="C9" s="47">
        <f t="shared" si="0"/>
        <v>110</v>
      </c>
      <c r="D9" s="52">
        <f t="shared" si="1"/>
        <v>0.92982456140350878</v>
      </c>
      <c r="E9" s="50">
        <v>29</v>
      </c>
      <c r="F9" s="50">
        <f t="shared" si="2"/>
        <v>102</v>
      </c>
      <c r="G9" s="51">
        <f t="shared" si="3"/>
        <v>0.39726027397260272</v>
      </c>
      <c r="H9" s="64" t="s">
        <v>14</v>
      </c>
      <c r="I9" s="23" t="s">
        <v>14</v>
      </c>
      <c r="J9" s="23" t="s">
        <v>14</v>
      </c>
      <c r="K9" s="22" t="s">
        <v>14</v>
      </c>
      <c r="L9" s="22" t="s">
        <v>14</v>
      </c>
    </row>
    <row r="10" spans="1:14" ht="15.6">
      <c r="A10" s="48">
        <v>43900</v>
      </c>
      <c r="B10" s="49">
        <v>73</v>
      </c>
      <c r="C10" s="47">
        <f t="shared" si="0"/>
        <v>183</v>
      </c>
      <c r="D10" s="52">
        <f t="shared" si="1"/>
        <v>0.66363636363636369</v>
      </c>
      <c r="E10" s="50">
        <v>43</v>
      </c>
      <c r="F10" s="50">
        <f t="shared" si="2"/>
        <v>145</v>
      </c>
      <c r="G10" s="51">
        <f t="shared" si="3"/>
        <v>0.42156862745098039</v>
      </c>
      <c r="H10" s="64" t="s">
        <v>14</v>
      </c>
      <c r="I10" s="23" t="s">
        <v>14</v>
      </c>
      <c r="J10" s="23" t="s">
        <v>14</v>
      </c>
      <c r="K10" s="22" t="s">
        <v>14</v>
      </c>
      <c r="L10" s="22" t="s">
        <v>14</v>
      </c>
    </row>
    <row r="11" spans="1:14" ht="15.6">
      <c r="A11" s="48">
        <v>43901</v>
      </c>
      <c r="B11" s="49">
        <v>156</v>
      </c>
      <c r="C11" s="47">
        <f t="shared" si="0"/>
        <v>339</v>
      </c>
      <c r="D11" s="52">
        <f t="shared" si="1"/>
        <v>0.85245901639344257</v>
      </c>
      <c r="E11" s="50">
        <v>66</v>
      </c>
      <c r="F11" s="50">
        <f t="shared" si="2"/>
        <v>211</v>
      </c>
      <c r="G11" s="51">
        <f t="shared" si="3"/>
        <v>0.45517241379310347</v>
      </c>
      <c r="H11" s="65">
        <v>1</v>
      </c>
      <c r="I11" s="23">
        <f>H11</f>
        <v>1</v>
      </c>
      <c r="J11" s="23" t="s">
        <v>14</v>
      </c>
      <c r="K11" s="22" t="s">
        <v>14</v>
      </c>
      <c r="L11" s="22" t="s">
        <v>14</v>
      </c>
    </row>
    <row r="12" spans="1:14" ht="15.6">
      <c r="A12" s="48">
        <v>43902</v>
      </c>
      <c r="B12" s="49">
        <v>358</v>
      </c>
      <c r="C12" s="47">
        <f t="shared" si="0"/>
        <v>697</v>
      </c>
      <c r="D12" s="52">
        <f t="shared" si="1"/>
        <v>1.056047197640118</v>
      </c>
      <c r="E12" s="50">
        <v>69</v>
      </c>
      <c r="F12" s="50">
        <f t="shared" si="2"/>
        <v>280</v>
      </c>
      <c r="G12" s="51">
        <f t="shared" si="3"/>
        <v>0.32701421800947866</v>
      </c>
      <c r="H12" s="65">
        <v>1</v>
      </c>
      <c r="I12" s="23" t="s">
        <v>14</v>
      </c>
      <c r="J12" s="23" t="s">
        <v>14</v>
      </c>
      <c r="K12" s="22" t="s">
        <v>14</v>
      </c>
      <c r="L12" s="22" t="s">
        <v>14</v>
      </c>
    </row>
    <row r="13" spans="1:14" ht="15.6">
      <c r="A13" s="48">
        <v>43903</v>
      </c>
      <c r="B13" s="49">
        <v>619</v>
      </c>
      <c r="C13" s="47">
        <f t="shared" si="0"/>
        <v>1316</v>
      </c>
      <c r="D13" s="52">
        <f t="shared" si="1"/>
        <v>0.88809182209469151</v>
      </c>
      <c r="E13" s="50">
        <v>129</v>
      </c>
      <c r="F13" s="50">
        <f t="shared" si="2"/>
        <v>409</v>
      </c>
      <c r="G13" s="51">
        <f t="shared" si="3"/>
        <v>0.46071428571428569</v>
      </c>
      <c r="H13" s="65"/>
      <c r="I13" s="23" t="s">
        <v>14</v>
      </c>
      <c r="J13" s="23" t="s">
        <v>14</v>
      </c>
      <c r="K13" s="22" t="s">
        <v>14</v>
      </c>
      <c r="L13" s="22" t="s">
        <v>14</v>
      </c>
    </row>
    <row r="14" spans="1:14" ht="15.6">
      <c r="A14" s="48">
        <v>43904</v>
      </c>
      <c r="B14" s="49">
        <v>641</v>
      </c>
      <c r="C14" s="47">
        <f t="shared" si="0"/>
        <v>1957</v>
      </c>
      <c r="D14" s="52">
        <f t="shared" si="1"/>
        <v>0.48708206686930089</v>
      </c>
      <c r="E14" s="50">
        <v>151</v>
      </c>
      <c r="F14" s="50">
        <f t="shared" si="2"/>
        <v>560</v>
      </c>
      <c r="G14" s="51">
        <f t="shared" si="3"/>
        <v>0.36919315403422981</v>
      </c>
      <c r="H14" s="65">
        <v>2</v>
      </c>
      <c r="I14" s="23">
        <f>H14+I11</f>
        <v>3</v>
      </c>
      <c r="J14" s="23" t="s">
        <v>14</v>
      </c>
      <c r="K14" s="27">
        <f>I14/F14</f>
        <v>5.3571428571428572E-3</v>
      </c>
      <c r="L14" s="27">
        <f>100% - K14</f>
        <v>0.99464285714285716</v>
      </c>
    </row>
    <row r="15" spans="1:14" ht="15.6">
      <c r="A15" s="48">
        <v>43905</v>
      </c>
      <c r="B15" s="49">
        <v>1027</v>
      </c>
      <c r="C15" s="47">
        <f t="shared" si="0"/>
        <v>2984</v>
      </c>
      <c r="D15" s="52">
        <f t="shared" si="1"/>
        <v>0.5247828308635667</v>
      </c>
      <c r="E15" s="50">
        <v>185</v>
      </c>
      <c r="F15" s="50">
        <f t="shared" si="2"/>
        <v>745</v>
      </c>
      <c r="G15" s="51">
        <f t="shared" si="3"/>
        <v>0.33035714285714285</v>
      </c>
      <c r="H15" s="65">
        <v>6</v>
      </c>
      <c r="I15" s="23">
        <f>I14+H15</f>
        <v>9</v>
      </c>
      <c r="J15" s="53">
        <f>(I15-I14)/I14</f>
        <v>2</v>
      </c>
      <c r="K15" s="27">
        <f t="shared" ref="K15:K39" si="4">I15/F15</f>
        <v>1.2080536912751677E-2</v>
      </c>
      <c r="L15" s="27">
        <f t="shared" ref="L15:L39" si="5">100% - K15</f>
        <v>0.98791946308724832</v>
      </c>
    </row>
    <row r="16" spans="1:14" ht="15.6">
      <c r="A16" s="48">
        <v>43906</v>
      </c>
      <c r="B16" s="49">
        <v>2105</v>
      </c>
      <c r="C16" s="47">
        <f t="shared" si="0"/>
        <v>5089</v>
      </c>
      <c r="D16" s="52">
        <f t="shared" si="1"/>
        <v>0.70542895442359255</v>
      </c>
      <c r="E16" s="50">
        <v>304</v>
      </c>
      <c r="F16" s="50">
        <f t="shared" si="2"/>
        <v>1049</v>
      </c>
      <c r="G16" s="51">
        <f t="shared" si="3"/>
        <v>0.40805369127516777</v>
      </c>
      <c r="H16" s="65">
        <v>9</v>
      </c>
      <c r="I16" s="23">
        <f t="shared" ref="I16:I38" si="6">I15+H16</f>
        <v>18</v>
      </c>
      <c r="J16" s="53">
        <f t="shared" ref="J16:J39" si="7">(I16-I15)/I15</f>
        <v>1</v>
      </c>
      <c r="K16" s="27">
        <f t="shared" si="4"/>
        <v>1.7159199237368923E-2</v>
      </c>
      <c r="L16" s="27">
        <f t="shared" si="5"/>
        <v>0.98284080076263103</v>
      </c>
    </row>
    <row r="17" spans="1:12" ht="15.6">
      <c r="A17" s="48">
        <v>43907</v>
      </c>
      <c r="B17" s="49">
        <v>2387</v>
      </c>
      <c r="C17" s="47">
        <f t="shared" si="0"/>
        <v>7476</v>
      </c>
      <c r="D17" s="52">
        <f t="shared" si="1"/>
        <v>0.469050894085282</v>
      </c>
      <c r="E17" s="50">
        <v>342</v>
      </c>
      <c r="F17" s="50">
        <f t="shared" si="2"/>
        <v>1391</v>
      </c>
      <c r="G17" s="51">
        <f t="shared" si="3"/>
        <v>0.32602478551000952</v>
      </c>
      <c r="H17" s="65">
        <v>7</v>
      </c>
      <c r="I17" s="23">
        <f t="shared" si="6"/>
        <v>25</v>
      </c>
      <c r="J17" s="53">
        <f t="shared" si="7"/>
        <v>0.3888888888888889</v>
      </c>
      <c r="K17" s="27">
        <f t="shared" si="4"/>
        <v>1.7972681524083392E-2</v>
      </c>
      <c r="L17" s="27">
        <f t="shared" si="5"/>
        <v>0.98202731847591662</v>
      </c>
    </row>
    <row r="18" spans="1:12" ht="15.6">
      <c r="A18" s="48">
        <v>43908</v>
      </c>
      <c r="B18" s="49">
        <v>2893</v>
      </c>
      <c r="C18" s="47">
        <f t="shared" si="0"/>
        <v>10369</v>
      </c>
      <c r="D18" s="52">
        <f t="shared" si="1"/>
        <v>0.38697164258962014</v>
      </c>
      <c r="E18" s="50">
        <v>422</v>
      </c>
      <c r="F18" s="50">
        <f t="shared" si="2"/>
        <v>1813</v>
      </c>
      <c r="G18" s="51">
        <f t="shared" si="3"/>
        <v>0.3033788641265277</v>
      </c>
      <c r="H18" s="65">
        <v>21</v>
      </c>
      <c r="I18" s="23">
        <f t="shared" si="6"/>
        <v>46</v>
      </c>
      <c r="J18" s="53">
        <f t="shared" si="7"/>
        <v>0.84</v>
      </c>
      <c r="K18" s="27">
        <f t="shared" si="4"/>
        <v>2.5372311086596801E-2</v>
      </c>
      <c r="L18" s="27">
        <f t="shared" si="5"/>
        <v>0.97462768891340323</v>
      </c>
    </row>
    <row r="19" spans="1:12" ht="15.6">
      <c r="A19" s="48">
        <v>43909</v>
      </c>
      <c r="B19" s="49">
        <v>3573</v>
      </c>
      <c r="C19" s="47">
        <f t="shared" si="0"/>
        <v>13942</v>
      </c>
      <c r="D19" s="52">
        <f t="shared" si="1"/>
        <v>0.34458482013694669</v>
      </c>
      <c r="E19" s="50">
        <v>506</v>
      </c>
      <c r="F19" s="50">
        <f t="shared" si="2"/>
        <v>2319</v>
      </c>
      <c r="G19" s="51">
        <f t="shared" si="3"/>
        <v>0.27909542195256482</v>
      </c>
      <c r="H19" s="65">
        <v>25</v>
      </c>
      <c r="I19" s="23">
        <f t="shared" si="6"/>
        <v>71</v>
      </c>
      <c r="J19" s="53">
        <f t="shared" si="7"/>
        <v>0.54347826086956519</v>
      </c>
      <c r="K19" s="27">
        <f t="shared" si="4"/>
        <v>3.0616645105648987E-2</v>
      </c>
      <c r="L19" s="27">
        <f t="shared" si="5"/>
        <v>0.96938335489435101</v>
      </c>
    </row>
    <row r="20" spans="1:12" ht="15.6">
      <c r="A20" s="48">
        <v>43910</v>
      </c>
      <c r="B20" s="49">
        <v>3804</v>
      </c>
      <c r="C20" s="47">
        <f t="shared" si="0"/>
        <v>17746</v>
      </c>
      <c r="D20" s="52">
        <f t="shared" si="1"/>
        <v>0.272844642088653</v>
      </c>
      <c r="E20" s="50">
        <v>570</v>
      </c>
      <c r="F20" s="50">
        <f t="shared" si="2"/>
        <v>2889</v>
      </c>
      <c r="G20" s="51">
        <f t="shared" si="3"/>
        <v>0.24579560155239327</v>
      </c>
      <c r="H20" s="65">
        <v>44</v>
      </c>
      <c r="I20" s="23">
        <f t="shared" si="6"/>
        <v>115</v>
      </c>
      <c r="J20" s="53">
        <f t="shared" si="7"/>
        <v>0.61971830985915488</v>
      </c>
      <c r="K20" s="27">
        <f t="shared" si="4"/>
        <v>3.9806161301488403E-2</v>
      </c>
      <c r="L20" s="27">
        <f t="shared" si="5"/>
        <v>0.9601938386985116</v>
      </c>
    </row>
    <row r="21" spans="1:12" ht="15.6">
      <c r="A21" s="48">
        <v>43911</v>
      </c>
      <c r="B21" s="49">
        <v>2239</v>
      </c>
      <c r="C21" s="47">
        <f t="shared" si="0"/>
        <v>19985</v>
      </c>
      <c r="D21" s="52">
        <f t="shared" si="1"/>
        <v>0.12616927758368082</v>
      </c>
      <c r="E21" s="50">
        <v>626</v>
      </c>
      <c r="F21" s="50">
        <f t="shared" si="2"/>
        <v>3515</v>
      </c>
      <c r="G21" s="51">
        <f t="shared" si="3"/>
        <v>0.21668397369331949</v>
      </c>
      <c r="H21" s="65">
        <v>36</v>
      </c>
      <c r="I21" s="23">
        <f t="shared" si="6"/>
        <v>151</v>
      </c>
      <c r="J21" s="53">
        <f t="shared" si="7"/>
        <v>0.31304347826086959</v>
      </c>
      <c r="K21" s="27">
        <f t="shared" si="4"/>
        <v>4.2958748221906116E-2</v>
      </c>
      <c r="L21" s="27">
        <f t="shared" si="5"/>
        <v>0.95704125177809385</v>
      </c>
    </row>
    <row r="22" spans="1:12" ht="15.6">
      <c r="A22" s="48">
        <v>43912</v>
      </c>
      <c r="B22" s="49">
        <v>2191</v>
      </c>
      <c r="C22" s="47">
        <f t="shared" si="0"/>
        <v>22176</v>
      </c>
      <c r="D22" s="52">
        <f t="shared" si="1"/>
        <v>0.1096322241681261</v>
      </c>
      <c r="E22" s="50">
        <v>664</v>
      </c>
      <c r="F22" s="50">
        <f t="shared" si="2"/>
        <v>4179</v>
      </c>
      <c r="G22" s="51">
        <f t="shared" si="3"/>
        <v>0.18890469416785205</v>
      </c>
      <c r="H22" s="65">
        <v>45</v>
      </c>
      <c r="I22" s="23">
        <f t="shared" si="6"/>
        <v>196</v>
      </c>
      <c r="J22" s="53">
        <f t="shared" si="7"/>
        <v>0.29801324503311261</v>
      </c>
      <c r="K22" s="27">
        <f t="shared" si="4"/>
        <v>4.690117252931323E-2</v>
      </c>
      <c r="L22" s="27">
        <f t="shared" si="5"/>
        <v>0.95309882747068675</v>
      </c>
    </row>
    <row r="23" spans="1:12" ht="15.6">
      <c r="A23" s="48">
        <v>43913</v>
      </c>
      <c r="B23" s="49">
        <v>3242</v>
      </c>
      <c r="C23" s="47">
        <f t="shared" si="0"/>
        <v>25418</v>
      </c>
      <c r="D23" s="52">
        <f t="shared" si="1"/>
        <v>0.14619408369408368</v>
      </c>
      <c r="E23" s="50">
        <v>939</v>
      </c>
      <c r="F23" s="50">
        <f t="shared" si="2"/>
        <v>5118</v>
      </c>
      <c r="G23" s="51">
        <f t="shared" si="3"/>
        <v>0.22469490308686288</v>
      </c>
      <c r="H23" s="65">
        <v>80</v>
      </c>
      <c r="I23" s="23">
        <f t="shared" si="6"/>
        <v>276</v>
      </c>
      <c r="J23" s="53">
        <f t="shared" si="7"/>
        <v>0.40816326530612246</v>
      </c>
      <c r="K23" s="27">
        <f t="shared" si="4"/>
        <v>5.3927315357561546E-2</v>
      </c>
      <c r="L23" s="27">
        <f t="shared" si="5"/>
        <v>0.94607268464243843</v>
      </c>
    </row>
    <row r="24" spans="1:12" ht="15.6">
      <c r="A24" s="48">
        <v>43914</v>
      </c>
      <c r="B24" s="49">
        <v>3857</v>
      </c>
      <c r="C24" s="47">
        <f t="shared" si="0"/>
        <v>29275</v>
      </c>
      <c r="D24" s="52">
        <f t="shared" si="1"/>
        <v>0.15174285939098278</v>
      </c>
      <c r="E24" s="50">
        <v>981</v>
      </c>
      <c r="F24" s="50">
        <f t="shared" si="2"/>
        <v>6099</v>
      </c>
      <c r="G24" s="51">
        <f t="shared" si="3"/>
        <v>0.19167643610785462</v>
      </c>
      <c r="H24" s="65">
        <v>89</v>
      </c>
      <c r="I24" s="23">
        <f t="shared" si="6"/>
        <v>365</v>
      </c>
      <c r="J24" s="53">
        <f t="shared" si="7"/>
        <v>0.32246376811594202</v>
      </c>
      <c r="K24" s="27">
        <f t="shared" si="4"/>
        <v>5.9845876373175934E-2</v>
      </c>
      <c r="L24" s="27">
        <f t="shared" si="5"/>
        <v>0.94015412362682405</v>
      </c>
    </row>
    <row r="25" spans="1:12" ht="15.6">
      <c r="A25" s="48">
        <v>43915</v>
      </c>
      <c r="B25" s="49">
        <v>4075</v>
      </c>
      <c r="C25" s="47">
        <f t="shared" si="0"/>
        <v>33350</v>
      </c>
      <c r="D25" s="52">
        <f t="shared" si="1"/>
        <v>0.13919726729291204</v>
      </c>
      <c r="E25" s="50">
        <v>1155</v>
      </c>
      <c r="F25" s="50">
        <f t="shared" si="2"/>
        <v>7254</v>
      </c>
      <c r="G25" s="51">
        <f t="shared" si="3"/>
        <v>0.18937530742744713</v>
      </c>
      <c r="H25" s="65">
        <v>110</v>
      </c>
      <c r="I25" s="23">
        <f>I24+H25</f>
        <v>475</v>
      </c>
      <c r="J25" s="53">
        <f t="shared" si="7"/>
        <v>0.30136986301369861</v>
      </c>
      <c r="K25" s="27">
        <f t="shared" si="4"/>
        <v>6.5481113868210636E-2</v>
      </c>
      <c r="L25" s="27">
        <f t="shared" si="5"/>
        <v>0.93451888613178935</v>
      </c>
    </row>
    <row r="26" spans="1:12" ht="15.6">
      <c r="A26" s="48">
        <v>43916</v>
      </c>
      <c r="B26" s="49">
        <v>4146</v>
      </c>
      <c r="C26" s="47">
        <f t="shared" si="0"/>
        <v>37496</v>
      </c>
      <c r="D26" s="52">
        <f t="shared" si="1"/>
        <v>0.12431784107946027</v>
      </c>
      <c r="E26" s="50">
        <v>1239</v>
      </c>
      <c r="F26" s="50">
        <f t="shared" si="2"/>
        <v>8493</v>
      </c>
      <c r="G26" s="51">
        <f t="shared" si="3"/>
        <v>0.17080231596360629</v>
      </c>
      <c r="H26" s="65">
        <v>167</v>
      </c>
      <c r="I26" s="23">
        <f t="shared" si="6"/>
        <v>642</v>
      </c>
      <c r="J26" s="53">
        <f t="shared" si="7"/>
        <v>0.35157894736842105</v>
      </c>
      <c r="K26" s="27">
        <f t="shared" si="4"/>
        <v>7.5591663723066055E-2</v>
      </c>
      <c r="L26" s="27">
        <f t="shared" si="5"/>
        <v>0.92440833627693397</v>
      </c>
    </row>
    <row r="27" spans="1:12" ht="15.6">
      <c r="A27" s="48">
        <v>43917</v>
      </c>
      <c r="B27" s="49">
        <v>4235</v>
      </c>
      <c r="C27" s="47">
        <f t="shared" si="0"/>
        <v>41731</v>
      </c>
      <c r="D27" s="52">
        <f t="shared" si="1"/>
        <v>0.112945380840623</v>
      </c>
      <c r="E27" s="50">
        <v>1209</v>
      </c>
      <c r="F27" s="50">
        <f t="shared" si="2"/>
        <v>9702</v>
      </c>
      <c r="G27" s="51">
        <f t="shared" si="3"/>
        <v>0.14235252560932532</v>
      </c>
      <c r="H27" s="65">
        <v>179</v>
      </c>
      <c r="I27" s="23">
        <f t="shared" si="6"/>
        <v>821</v>
      </c>
      <c r="J27" s="53">
        <f t="shared" si="7"/>
        <v>0.27881619937694702</v>
      </c>
      <c r="K27" s="27">
        <f t="shared" si="4"/>
        <v>8.462172747887034E-2</v>
      </c>
      <c r="L27" s="27">
        <f t="shared" si="5"/>
        <v>0.91537827252112969</v>
      </c>
    </row>
    <row r="28" spans="1:12" ht="15.6">
      <c r="A28" s="48">
        <v>43918</v>
      </c>
      <c r="B28" s="49">
        <v>2851</v>
      </c>
      <c r="C28" s="47">
        <f t="shared" si="0"/>
        <v>44582</v>
      </c>
      <c r="D28" s="52">
        <f t="shared" si="1"/>
        <v>6.8318516210970265E-2</v>
      </c>
      <c r="E28" s="50">
        <v>1098</v>
      </c>
      <c r="F28" s="50">
        <f t="shared" si="2"/>
        <v>10800</v>
      </c>
      <c r="G28" s="51">
        <f t="shared" si="3"/>
        <v>0.11317254174397032</v>
      </c>
      <c r="H28" s="65">
        <v>230</v>
      </c>
      <c r="I28" s="23">
        <f t="shared" si="6"/>
        <v>1051</v>
      </c>
      <c r="J28" s="53">
        <f t="shared" si="7"/>
        <v>0.28014616321559072</v>
      </c>
      <c r="K28" s="27">
        <f t="shared" si="4"/>
        <v>9.7314814814814812E-2</v>
      </c>
      <c r="L28" s="27">
        <f t="shared" si="5"/>
        <v>0.90268518518518515</v>
      </c>
    </row>
    <row r="29" spans="1:12" ht="15.6">
      <c r="A29" s="48">
        <v>43919</v>
      </c>
      <c r="B29" s="49">
        <v>2956</v>
      </c>
      <c r="C29" s="47">
        <f t="shared" si="0"/>
        <v>47538</v>
      </c>
      <c r="D29" s="52">
        <f t="shared" si="1"/>
        <v>6.6304786685209283E-2</v>
      </c>
      <c r="E29" s="50">
        <v>1184</v>
      </c>
      <c r="F29" s="50">
        <f t="shared" si="2"/>
        <v>11984</v>
      </c>
      <c r="G29" s="51">
        <f t="shared" si="3"/>
        <v>0.10962962962962963</v>
      </c>
      <c r="H29" s="65">
        <v>247</v>
      </c>
      <c r="I29" s="23">
        <f t="shared" si="6"/>
        <v>1298</v>
      </c>
      <c r="J29" s="53">
        <f t="shared" si="7"/>
        <v>0.23501427212178877</v>
      </c>
      <c r="K29" s="27">
        <f t="shared" si="4"/>
        <v>0.10831108144192256</v>
      </c>
      <c r="L29" s="27">
        <f t="shared" si="5"/>
        <v>0.89168891855807741</v>
      </c>
    </row>
    <row r="30" spans="1:12" ht="15.6">
      <c r="A30" s="48">
        <v>43920</v>
      </c>
      <c r="B30" s="49">
        <v>4899</v>
      </c>
      <c r="C30" s="47">
        <f t="shared" si="0"/>
        <v>52437</v>
      </c>
      <c r="D30" s="52">
        <f t="shared" si="1"/>
        <v>0.10305439858639404</v>
      </c>
      <c r="E30" s="50">
        <v>1384</v>
      </c>
      <c r="F30" s="50">
        <f t="shared" si="2"/>
        <v>13368</v>
      </c>
      <c r="G30" s="51">
        <f t="shared" si="3"/>
        <v>0.11548731642189586</v>
      </c>
      <c r="H30" s="65">
        <v>266</v>
      </c>
      <c r="I30" s="23">
        <f t="shared" si="6"/>
        <v>1564</v>
      </c>
      <c r="J30" s="53">
        <f t="shared" si="7"/>
        <v>0.2049306625577812</v>
      </c>
      <c r="K30" s="27">
        <f t="shared" si="4"/>
        <v>0.11699581089168162</v>
      </c>
      <c r="L30" s="27">
        <f t="shared" si="5"/>
        <v>0.88300418910831835</v>
      </c>
    </row>
    <row r="31" spans="1:12" ht="15.6">
      <c r="A31" s="48">
        <v>43921</v>
      </c>
      <c r="B31" s="49">
        <v>3986</v>
      </c>
      <c r="C31" s="47">
        <f t="shared" si="0"/>
        <v>56423</v>
      </c>
      <c r="D31" s="52">
        <f t="shared" si="1"/>
        <v>7.6015027556877779E-2</v>
      </c>
      <c r="E31" s="50">
        <v>1226</v>
      </c>
      <c r="F31" s="50">
        <f t="shared" si="2"/>
        <v>14594</v>
      </c>
      <c r="G31" s="51">
        <f t="shared" si="3"/>
        <v>9.1711549970077799E-2</v>
      </c>
      <c r="H31" s="65">
        <v>319</v>
      </c>
      <c r="I31" s="23">
        <f>I30+H31</f>
        <v>1883</v>
      </c>
      <c r="J31" s="53">
        <f t="shared" si="7"/>
        <v>0.20396419437340155</v>
      </c>
      <c r="K31" s="27">
        <f t="shared" si="4"/>
        <v>0.12902562696998768</v>
      </c>
      <c r="L31" s="27">
        <f t="shared" si="5"/>
        <v>0.87097437303001235</v>
      </c>
    </row>
    <row r="32" spans="1:12" ht="15.6">
      <c r="A32" s="48">
        <v>43922</v>
      </c>
      <c r="B32" s="49">
        <v>4089</v>
      </c>
      <c r="C32" s="47">
        <f t="shared" si="0"/>
        <v>60512</v>
      </c>
      <c r="D32" s="52">
        <f t="shared" si="1"/>
        <v>7.2470446449143078E-2</v>
      </c>
      <c r="E32" s="50">
        <v>1157</v>
      </c>
      <c r="F32" s="50">
        <f t="shared" si="2"/>
        <v>15751</v>
      </c>
      <c r="G32" s="51">
        <f t="shared" si="3"/>
        <v>7.9279155817459229E-2</v>
      </c>
      <c r="H32" s="65">
        <v>337</v>
      </c>
      <c r="I32" s="23">
        <f t="shared" si="6"/>
        <v>2220</v>
      </c>
      <c r="J32" s="53">
        <f t="shared" si="7"/>
        <v>0.17896972915560277</v>
      </c>
      <c r="K32" s="27">
        <f t="shared" si="4"/>
        <v>0.14094343216303726</v>
      </c>
      <c r="L32" s="27">
        <f t="shared" si="5"/>
        <v>0.85905656783696271</v>
      </c>
    </row>
    <row r="33" spans="1:12" ht="15.6">
      <c r="A33" s="48">
        <v>43923</v>
      </c>
      <c r="B33" s="49">
        <v>5013</v>
      </c>
      <c r="C33" s="47">
        <f t="shared" si="0"/>
        <v>65525</v>
      </c>
      <c r="D33" s="52">
        <f t="shared" si="1"/>
        <v>8.2843072448439983E-2</v>
      </c>
      <c r="E33" s="50">
        <v>1213</v>
      </c>
      <c r="F33" s="50">
        <f t="shared" si="2"/>
        <v>16964</v>
      </c>
      <c r="G33" s="51">
        <f t="shared" si="3"/>
        <v>7.7010983429623522E-2</v>
      </c>
      <c r="H33" s="65">
        <v>361</v>
      </c>
      <c r="I33" s="23">
        <f t="shared" si="6"/>
        <v>2581</v>
      </c>
      <c r="J33" s="53">
        <f t="shared" si="7"/>
        <v>0.16261261261261262</v>
      </c>
      <c r="K33" s="27">
        <f t="shared" si="4"/>
        <v>0.15214572034897431</v>
      </c>
      <c r="L33" s="27">
        <f t="shared" si="5"/>
        <v>0.84785427965102567</v>
      </c>
    </row>
    <row r="34" spans="1:12" ht="15.6">
      <c r="A34" s="48">
        <v>43924</v>
      </c>
      <c r="B34" s="49">
        <v>4464</v>
      </c>
      <c r="C34" s="47">
        <f t="shared" si="0"/>
        <v>69989</v>
      </c>
      <c r="D34" s="52">
        <f t="shared" si="1"/>
        <v>6.8126669210225102E-2</v>
      </c>
      <c r="E34" s="50">
        <v>1191</v>
      </c>
      <c r="F34" s="50">
        <f t="shared" si="2"/>
        <v>18155</v>
      </c>
      <c r="G34" s="51">
        <f t="shared" si="3"/>
        <v>7.0207498231549162E-2</v>
      </c>
      <c r="H34" s="65">
        <v>362</v>
      </c>
      <c r="I34" s="23">
        <f>I33+H34</f>
        <v>2943</v>
      </c>
      <c r="J34" s="53">
        <f t="shared" si="7"/>
        <v>0.14025571483920962</v>
      </c>
      <c r="K34" s="27">
        <f t="shared" si="4"/>
        <v>0.1621041035527403</v>
      </c>
      <c r="L34" s="27">
        <f t="shared" si="5"/>
        <v>0.8378958964472597</v>
      </c>
    </row>
    <row r="35" spans="1:12" ht="15.6">
      <c r="A35" s="48">
        <v>43925</v>
      </c>
      <c r="B35" s="49">
        <v>3026</v>
      </c>
      <c r="C35" s="47">
        <f t="shared" si="0"/>
        <v>73015</v>
      </c>
      <c r="D35" s="52">
        <f t="shared" si="1"/>
        <v>4.3235365557444741E-2</v>
      </c>
      <c r="E35" s="50">
        <v>972</v>
      </c>
      <c r="F35" s="50">
        <f t="shared" si="2"/>
        <v>19127</v>
      </c>
      <c r="G35" s="51">
        <f t="shared" si="3"/>
        <v>5.3538969980721565E-2</v>
      </c>
      <c r="H35" s="65">
        <v>336</v>
      </c>
      <c r="I35" s="23">
        <f t="shared" si="6"/>
        <v>3279</v>
      </c>
      <c r="J35" s="53">
        <f t="shared" si="7"/>
        <v>0.11416921508664628</v>
      </c>
      <c r="K35" s="27">
        <f t="shared" si="4"/>
        <v>0.17143305275265333</v>
      </c>
      <c r="L35" s="27">
        <f t="shared" si="5"/>
        <v>0.8285669472473467</v>
      </c>
    </row>
    <row r="36" spans="1:12" ht="15.6">
      <c r="A36" s="48">
        <v>43926</v>
      </c>
      <c r="B36" s="49">
        <v>2614</v>
      </c>
      <c r="C36" s="47">
        <f t="shared" si="0"/>
        <v>75629</v>
      </c>
      <c r="D36" s="52">
        <f t="shared" si="1"/>
        <v>3.5800862836403477E-2</v>
      </c>
      <c r="E36" s="50">
        <v>819</v>
      </c>
      <c r="F36" s="50">
        <f t="shared" si="2"/>
        <v>19946</v>
      </c>
      <c r="G36" s="51">
        <f t="shared" si="3"/>
        <v>4.2819051602446805E-2</v>
      </c>
      <c r="H36" s="65">
        <v>379</v>
      </c>
      <c r="I36" s="23">
        <f t="shared" si="6"/>
        <v>3658</v>
      </c>
      <c r="J36" s="53">
        <f t="shared" si="7"/>
        <v>0.11558401951814577</v>
      </c>
      <c r="K36" s="27">
        <f t="shared" si="4"/>
        <v>0.18339516695076707</v>
      </c>
      <c r="L36" s="27">
        <f t="shared" si="5"/>
        <v>0.81660483304923293</v>
      </c>
    </row>
    <row r="37" spans="1:12" ht="15.6">
      <c r="A37" s="48">
        <v>43927</v>
      </c>
      <c r="B37" s="49">
        <v>3086</v>
      </c>
      <c r="C37" s="47">
        <f t="shared" si="0"/>
        <v>78715</v>
      </c>
      <c r="D37" s="52">
        <f t="shared" si="1"/>
        <v>4.0804453318171598E-2</v>
      </c>
      <c r="E37" s="50">
        <v>391</v>
      </c>
      <c r="F37" s="50">
        <f t="shared" si="2"/>
        <v>20337</v>
      </c>
      <c r="G37" s="51">
        <f t="shared" si="3"/>
        <v>1.9602927905344431E-2</v>
      </c>
      <c r="H37" s="65">
        <v>327</v>
      </c>
      <c r="I37" s="23">
        <f t="shared" si="6"/>
        <v>3985</v>
      </c>
      <c r="J37" s="53">
        <f t="shared" si="7"/>
        <v>8.9393110989611807E-2</v>
      </c>
      <c r="K37" s="27">
        <f t="shared" si="4"/>
        <v>0.19594827162314993</v>
      </c>
      <c r="L37" s="27">
        <f t="shared" si="5"/>
        <v>0.80405172837685002</v>
      </c>
    </row>
    <row r="38" spans="1:12" ht="15.6">
      <c r="A38" s="48">
        <v>43928</v>
      </c>
      <c r="B38" s="49">
        <v>1378</v>
      </c>
      <c r="C38" s="47">
        <f>C37+B38</f>
        <v>80093</v>
      </c>
      <c r="D38" s="52">
        <f t="shared" si="1"/>
        <v>1.7506193228736582E-2</v>
      </c>
      <c r="E38" s="50">
        <v>11</v>
      </c>
      <c r="F38" s="50">
        <f t="shared" si="2"/>
        <v>20348</v>
      </c>
      <c r="G38" s="51">
        <f t="shared" si="3"/>
        <v>5.4088606972513156E-4</v>
      </c>
      <c r="H38" s="65">
        <v>235</v>
      </c>
      <c r="I38" s="23">
        <f t="shared" si="6"/>
        <v>4220</v>
      </c>
      <c r="J38" s="53">
        <f t="shared" si="7"/>
        <v>5.8971141781681308E-2</v>
      </c>
      <c r="K38" s="27">
        <f t="shared" si="4"/>
        <v>0.20739138981718105</v>
      </c>
      <c r="L38" s="27">
        <f t="shared" si="5"/>
        <v>0.79260861018281892</v>
      </c>
    </row>
    <row r="39" spans="1:12" ht="15.6">
      <c r="A39" s="48">
        <v>43929</v>
      </c>
      <c r="B39" s="49">
        <v>107</v>
      </c>
      <c r="C39" s="47">
        <f>C38+B39</f>
        <v>80200</v>
      </c>
      <c r="D39" s="52">
        <f t="shared" si="1"/>
        <v>1.3359469616570736E-3</v>
      </c>
      <c r="E39" s="50">
        <f>F39-F38</f>
        <v>126</v>
      </c>
      <c r="F39" s="50">
        <v>20474</v>
      </c>
      <c r="G39" s="51">
        <f t="shared" si="3"/>
        <v>6.1922547670532728E-3</v>
      </c>
      <c r="H39" s="65">
        <v>34</v>
      </c>
      <c r="I39" s="23">
        <v>4260</v>
      </c>
      <c r="J39" s="53">
        <f t="shared" si="7"/>
        <v>9.4786729857819912E-3</v>
      </c>
      <c r="K39" s="27">
        <f t="shared" si="4"/>
        <v>0.20806877014750416</v>
      </c>
      <c r="L39" s="27">
        <f t="shared" si="5"/>
        <v>0.79193122985249587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E43E3-7923-422A-9C13-1BC53B96B2CD}">
  <dimension ref="A1:AC94"/>
  <sheetViews>
    <sheetView topLeftCell="B4" zoomScale="70" zoomScaleNormal="70" workbookViewId="0">
      <selection activeCell="N2" sqref="N2"/>
    </sheetView>
  </sheetViews>
  <sheetFormatPr defaultRowHeight="18"/>
  <cols>
    <col min="1" max="1" width="12.33203125" bestFit="1" customWidth="1"/>
    <col min="2" max="2" width="15.109375" customWidth="1"/>
    <col min="3" max="3" width="16.21875" customWidth="1"/>
    <col min="4" max="4" width="14.33203125" customWidth="1"/>
    <col min="5" max="5" width="4.109375" customWidth="1"/>
    <col min="6" max="6" width="12.33203125" bestFit="1" customWidth="1"/>
    <col min="7" max="7" width="12.88671875" bestFit="1" customWidth="1"/>
    <col min="8" max="8" width="16.21875" customWidth="1"/>
    <col min="9" max="9" width="14.6640625" bestFit="1" customWidth="1"/>
    <col min="10" max="10" width="4.44140625" customWidth="1"/>
    <col min="11" max="11" width="12.33203125" bestFit="1" customWidth="1"/>
    <col min="12" max="12" width="18" style="80" bestFit="1" customWidth="1"/>
    <col min="13" max="13" width="12.77734375" customWidth="1"/>
    <col min="14" max="14" width="13.44140625" bestFit="1" customWidth="1"/>
    <col min="15" max="15" width="4.33203125" customWidth="1"/>
    <col min="16" max="16" width="12.33203125" bestFit="1" customWidth="1"/>
    <col min="17" max="17" width="12.88671875" bestFit="1" customWidth="1"/>
    <col min="18" max="18" width="15.109375" customWidth="1"/>
    <col min="19" max="19" width="14.5546875" customWidth="1"/>
    <col min="20" max="20" width="4.109375" customWidth="1"/>
    <col min="21" max="21" width="12.33203125" bestFit="1" customWidth="1"/>
    <col min="22" max="22" width="18.77734375" customWidth="1"/>
    <col min="23" max="23" width="15.21875" customWidth="1"/>
    <col min="24" max="24" width="13.44140625" bestFit="1" customWidth="1"/>
    <col min="25" max="25" width="4" customWidth="1"/>
    <col min="26" max="26" width="12.33203125" bestFit="1" customWidth="1"/>
    <col min="27" max="27" width="23.33203125" bestFit="1" customWidth="1"/>
    <col min="28" max="28" width="17.77734375" bestFit="1" customWidth="1"/>
    <col min="29" max="29" width="18.88671875" bestFit="1" customWidth="1"/>
  </cols>
  <sheetData>
    <row r="1" spans="1:29" s="67" customFormat="1" ht="24" customHeight="1" thickBot="1">
      <c r="A1" s="76" t="s">
        <v>44</v>
      </c>
      <c r="B1" s="77" t="s">
        <v>61</v>
      </c>
      <c r="C1" s="79" t="s">
        <v>55</v>
      </c>
      <c r="D1" s="78" t="s">
        <v>33</v>
      </c>
      <c r="E1"/>
      <c r="F1" s="76" t="s">
        <v>44</v>
      </c>
      <c r="G1" s="77" t="s">
        <v>62</v>
      </c>
      <c r="H1" s="79" t="s">
        <v>55</v>
      </c>
      <c r="I1" s="78" t="s">
        <v>33</v>
      </c>
      <c r="J1"/>
      <c r="K1" s="76" t="s">
        <v>44</v>
      </c>
      <c r="L1" s="84" t="s">
        <v>64</v>
      </c>
      <c r="M1" s="84" t="s">
        <v>59</v>
      </c>
      <c r="N1" s="85" t="s">
        <v>66</v>
      </c>
      <c r="O1"/>
      <c r="P1" s="76" t="s">
        <v>44</v>
      </c>
      <c r="Q1" s="77" t="s">
        <v>63</v>
      </c>
      <c r="R1" s="79" t="s">
        <v>55</v>
      </c>
      <c r="S1" s="81" t="s">
        <v>33</v>
      </c>
      <c r="T1"/>
      <c r="U1" s="76" t="s">
        <v>44</v>
      </c>
      <c r="V1" s="84" t="s">
        <v>65</v>
      </c>
      <c r="W1" s="84" t="s">
        <v>59</v>
      </c>
      <c r="X1" s="85" t="s">
        <v>60</v>
      </c>
      <c r="Y1"/>
      <c r="Z1" s="76" t="s">
        <v>44</v>
      </c>
      <c r="AA1" s="86" t="s">
        <v>56</v>
      </c>
      <c r="AB1" s="85" t="s">
        <v>57</v>
      </c>
      <c r="AC1" s="85" t="s">
        <v>58</v>
      </c>
    </row>
    <row r="2" spans="1:29" ht="15.6">
      <c r="A2" s="48">
        <v>43892</v>
      </c>
      <c r="B2" s="49">
        <v>1</v>
      </c>
      <c r="C2" s="50">
        <v>3</v>
      </c>
      <c r="D2" s="65"/>
      <c r="F2" s="48">
        <v>43892</v>
      </c>
      <c r="G2" s="49">
        <v>1</v>
      </c>
      <c r="H2" s="50">
        <v>10</v>
      </c>
      <c r="I2" s="65"/>
      <c r="K2" s="48">
        <v>43892</v>
      </c>
      <c r="L2" s="87">
        <f t="shared" ref="L2:L37" si="0">G2-B2</f>
        <v>0</v>
      </c>
      <c r="M2" s="82">
        <f t="shared" ref="M2:M37" si="1">H2-C2</f>
        <v>7</v>
      </c>
      <c r="N2" s="87">
        <f t="shared" ref="N2:N37" si="2">I2-D2</f>
        <v>0</v>
      </c>
      <c r="P2" s="48">
        <v>43892</v>
      </c>
      <c r="Q2" s="49">
        <v>1</v>
      </c>
      <c r="R2" s="50">
        <v>10</v>
      </c>
      <c r="S2" s="65"/>
      <c r="U2" s="48">
        <v>43892</v>
      </c>
      <c r="V2" s="87">
        <f t="shared" ref="V2:V37" si="3">Q2-G2</f>
        <v>0</v>
      </c>
      <c r="W2" s="82">
        <f t="shared" ref="W2:W38" si="4">R2-H2</f>
        <v>0</v>
      </c>
      <c r="X2" s="87">
        <f t="shared" ref="X2:X38" si="5">S2-I2</f>
        <v>0</v>
      </c>
      <c r="Z2" s="48">
        <v>43892</v>
      </c>
      <c r="AA2" s="92">
        <f t="shared" ref="AA2:AA37" si="6">Q2-B2</f>
        <v>0</v>
      </c>
      <c r="AB2" s="22">
        <f t="shared" ref="AB2:AB37" si="7">R2-C2</f>
        <v>7</v>
      </c>
      <c r="AC2" s="92">
        <f t="shared" ref="AC2:AC37" si="8">S2-D2</f>
        <v>0</v>
      </c>
    </row>
    <row r="3" spans="1:29" ht="15.6">
      <c r="A3" s="48">
        <v>43893</v>
      </c>
      <c r="B3" s="49">
        <v>2</v>
      </c>
      <c r="C3" s="50">
        <v>3</v>
      </c>
      <c r="D3" s="65"/>
      <c r="F3" s="48">
        <v>43893</v>
      </c>
      <c r="G3" s="49">
        <v>2</v>
      </c>
      <c r="H3" s="50">
        <v>8</v>
      </c>
      <c r="I3" s="65"/>
      <c r="K3" s="48">
        <v>43893</v>
      </c>
      <c r="L3" s="88">
        <f t="shared" si="0"/>
        <v>0</v>
      </c>
      <c r="M3" s="82">
        <f t="shared" si="1"/>
        <v>5</v>
      </c>
      <c r="N3" s="88">
        <f t="shared" si="2"/>
        <v>0</v>
      </c>
      <c r="P3" s="48">
        <v>43893</v>
      </c>
      <c r="Q3" s="49">
        <v>3</v>
      </c>
      <c r="R3" s="50">
        <v>8</v>
      </c>
      <c r="S3" s="65"/>
      <c r="U3" s="48">
        <v>43893</v>
      </c>
      <c r="V3" s="88">
        <f t="shared" si="3"/>
        <v>1</v>
      </c>
      <c r="W3" s="82">
        <f t="shared" si="4"/>
        <v>0</v>
      </c>
      <c r="X3" s="88">
        <f t="shared" si="5"/>
        <v>0</v>
      </c>
      <c r="Z3" s="48">
        <v>43893</v>
      </c>
      <c r="AA3" s="93">
        <f t="shared" si="6"/>
        <v>1</v>
      </c>
      <c r="AB3" s="22">
        <f t="shared" si="7"/>
        <v>5</v>
      </c>
      <c r="AC3" s="93">
        <f t="shared" si="8"/>
        <v>0</v>
      </c>
    </row>
    <row r="4" spans="1:29" ht="15.6">
      <c r="A4" s="48">
        <v>43894</v>
      </c>
      <c r="B4" s="49">
        <v>10</v>
      </c>
      <c r="C4" s="50">
        <v>5</v>
      </c>
      <c r="D4" s="65"/>
      <c r="F4" s="48">
        <v>43894</v>
      </c>
      <c r="G4" s="49">
        <v>10</v>
      </c>
      <c r="H4" s="50">
        <v>9</v>
      </c>
      <c r="I4" s="65"/>
      <c r="K4" s="48">
        <v>43894</v>
      </c>
      <c r="L4" s="88">
        <f t="shared" si="0"/>
        <v>0</v>
      </c>
      <c r="M4" s="82">
        <f t="shared" si="1"/>
        <v>4</v>
      </c>
      <c r="N4" s="88">
        <f t="shared" si="2"/>
        <v>0</v>
      </c>
      <c r="P4" s="48">
        <v>43894</v>
      </c>
      <c r="Q4" s="49">
        <v>10</v>
      </c>
      <c r="R4" s="50">
        <v>9</v>
      </c>
      <c r="S4" s="65"/>
      <c r="U4" s="48">
        <v>43894</v>
      </c>
      <c r="V4" s="88">
        <f t="shared" si="3"/>
        <v>0</v>
      </c>
      <c r="W4" s="82">
        <f t="shared" si="4"/>
        <v>0</v>
      </c>
      <c r="X4" s="88">
        <f t="shared" si="5"/>
        <v>0</v>
      </c>
      <c r="Z4" s="48">
        <v>43894</v>
      </c>
      <c r="AA4" s="93">
        <f t="shared" si="6"/>
        <v>0</v>
      </c>
      <c r="AB4" s="22">
        <f t="shared" si="7"/>
        <v>4</v>
      </c>
      <c r="AC4" s="93">
        <f t="shared" si="8"/>
        <v>0</v>
      </c>
    </row>
    <row r="5" spans="1:29" ht="15.6">
      <c r="A5" s="48">
        <v>43895</v>
      </c>
      <c r="B5" s="49">
        <v>2</v>
      </c>
      <c r="C5" s="50">
        <v>4</v>
      </c>
      <c r="D5" s="65"/>
      <c r="F5" s="48">
        <v>43895</v>
      </c>
      <c r="G5" s="49">
        <v>2</v>
      </c>
      <c r="H5" s="50">
        <v>13</v>
      </c>
      <c r="I5" s="65"/>
      <c r="K5" s="48">
        <v>43895</v>
      </c>
      <c r="L5" s="88">
        <f t="shared" si="0"/>
        <v>0</v>
      </c>
      <c r="M5" s="82">
        <f t="shared" si="1"/>
        <v>9</v>
      </c>
      <c r="N5" s="88">
        <f t="shared" si="2"/>
        <v>0</v>
      </c>
      <c r="P5" s="48">
        <v>43895</v>
      </c>
      <c r="Q5" s="49">
        <v>2</v>
      </c>
      <c r="R5" s="50">
        <v>13</v>
      </c>
      <c r="S5" s="65"/>
      <c r="U5" s="48">
        <v>43895</v>
      </c>
      <c r="V5" s="88">
        <f t="shared" si="3"/>
        <v>0</v>
      </c>
      <c r="W5" s="82">
        <f t="shared" si="4"/>
        <v>0</v>
      </c>
      <c r="X5" s="88">
        <f t="shared" si="5"/>
        <v>0</v>
      </c>
      <c r="Z5" s="48">
        <v>43895</v>
      </c>
      <c r="AA5" s="93">
        <f t="shared" si="6"/>
        <v>0</v>
      </c>
      <c r="AB5" s="22">
        <f t="shared" si="7"/>
        <v>9</v>
      </c>
      <c r="AC5" s="93">
        <f t="shared" si="8"/>
        <v>0</v>
      </c>
    </row>
    <row r="6" spans="1:29" ht="15.6">
      <c r="A6" s="48">
        <v>43896</v>
      </c>
      <c r="B6" s="49">
        <v>8</v>
      </c>
      <c r="C6" s="50">
        <v>5</v>
      </c>
      <c r="D6" s="65"/>
      <c r="F6" s="48">
        <v>43896</v>
      </c>
      <c r="G6" s="49">
        <v>8</v>
      </c>
      <c r="H6" s="50">
        <v>10</v>
      </c>
      <c r="I6" s="65"/>
      <c r="K6" s="48">
        <v>43896</v>
      </c>
      <c r="L6" s="88">
        <f t="shared" si="0"/>
        <v>0</v>
      </c>
      <c r="M6" s="82">
        <f t="shared" si="1"/>
        <v>5</v>
      </c>
      <c r="N6" s="88">
        <f t="shared" si="2"/>
        <v>0</v>
      </c>
      <c r="P6" s="48">
        <v>43896</v>
      </c>
      <c r="Q6" s="49">
        <v>8</v>
      </c>
      <c r="R6" s="50">
        <v>10</v>
      </c>
      <c r="S6" s="65"/>
      <c r="U6" s="48">
        <v>43896</v>
      </c>
      <c r="V6" s="88">
        <f t="shared" si="3"/>
        <v>0</v>
      </c>
      <c r="W6" s="82">
        <f t="shared" si="4"/>
        <v>0</v>
      </c>
      <c r="X6" s="88">
        <f t="shared" si="5"/>
        <v>0</v>
      </c>
      <c r="Z6" s="48">
        <v>43896</v>
      </c>
      <c r="AA6" s="93">
        <f t="shared" si="6"/>
        <v>0</v>
      </c>
      <c r="AB6" s="22">
        <f t="shared" si="7"/>
        <v>5</v>
      </c>
      <c r="AC6" s="93">
        <f t="shared" si="8"/>
        <v>0</v>
      </c>
    </row>
    <row r="7" spans="1:29" ht="15.6">
      <c r="A7" s="48">
        <v>43897</v>
      </c>
      <c r="B7" s="49">
        <v>13</v>
      </c>
      <c r="C7" s="50">
        <v>9</v>
      </c>
      <c r="D7" s="65"/>
      <c r="F7" s="48">
        <v>43897</v>
      </c>
      <c r="G7" s="49">
        <v>13</v>
      </c>
      <c r="H7" s="50">
        <v>9</v>
      </c>
      <c r="I7" s="65"/>
      <c r="K7" s="48">
        <v>43897</v>
      </c>
      <c r="L7" s="88">
        <f t="shared" si="0"/>
        <v>0</v>
      </c>
      <c r="M7" s="82">
        <f t="shared" si="1"/>
        <v>0</v>
      </c>
      <c r="N7" s="88">
        <f t="shared" si="2"/>
        <v>0</v>
      </c>
      <c r="P7" s="48">
        <v>43897</v>
      </c>
      <c r="Q7" s="49">
        <v>13</v>
      </c>
      <c r="R7" s="50">
        <v>9</v>
      </c>
      <c r="S7" s="65"/>
      <c r="U7" s="48">
        <v>43897</v>
      </c>
      <c r="V7" s="88">
        <f t="shared" si="3"/>
        <v>0</v>
      </c>
      <c r="W7" s="82">
        <f t="shared" si="4"/>
        <v>0</v>
      </c>
      <c r="X7" s="88">
        <f t="shared" si="5"/>
        <v>0</v>
      </c>
      <c r="Z7" s="48">
        <v>43897</v>
      </c>
      <c r="AA7" s="93">
        <f t="shared" si="6"/>
        <v>0</v>
      </c>
      <c r="AB7" s="22">
        <f t="shared" si="7"/>
        <v>0</v>
      </c>
      <c r="AC7" s="93">
        <f t="shared" si="8"/>
        <v>0</v>
      </c>
    </row>
    <row r="8" spans="1:29" ht="15.6">
      <c r="A8" s="48">
        <v>43898</v>
      </c>
      <c r="B8" s="49">
        <v>20</v>
      </c>
      <c r="C8" s="50">
        <v>12</v>
      </c>
      <c r="D8" s="65"/>
      <c r="F8" s="48">
        <v>43898</v>
      </c>
      <c r="G8" s="49">
        <v>20</v>
      </c>
      <c r="H8" s="50">
        <v>14</v>
      </c>
      <c r="I8" s="65"/>
      <c r="K8" s="48">
        <v>43898</v>
      </c>
      <c r="L8" s="88">
        <f t="shared" si="0"/>
        <v>0</v>
      </c>
      <c r="M8" s="82">
        <f t="shared" si="1"/>
        <v>2</v>
      </c>
      <c r="N8" s="88">
        <f t="shared" si="2"/>
        <v>0</v>
      </c>
      <c r="P8" s="48">
        <v>43898</v>
      </c>
      <c r="Q8" s="49">
        <v>20</v>
      </c>
      <c r="R8" s="50">
        <v>14</v>
      </c>
      <c r="S8" s="65"/>
      <c r="U8" s="48">
        <v>43898</v>
      </c>
      <c r="V8" s="88">
        <f t="shared" si="3"/>
        <v>0</v>
      </c>
      <c r="W8" s="82">
        <f t="shared" si="4"/>
        <v>0</v>
      </c>
      <c r="X8" s="88">
        <f t="shared" si="5"/>
        <v>0</v>
      </c>
      <c r="Z8" s="48">
        <v>43898</v>
      </c>
      <c r="AA8" s="93">
        <f t="shared" si="6"/>
        <v>0</v>
      </c>
      <c r="AB8" s="22">
        <f t="shared" si="7"/>
        <v>2</v>
      </c>
      <c r="AC8" s="93">
        <f t="shared" si="8"/>
        <v>0</v>
      </c>
    </row>
    <row r="9" spans="1:29" ht="15.6">
      <c r="A9" s="48">
        <v>43899</v>
      </c>
      <c r="B9" s="49">
        <v>53</v>
      </c>
      <c r="C9" s="50">
        <v>24</v>
      </c>
      <c r="D9" s="65"/>
      <c r="F9" s="48">
        <v>43899</v>
      </c>
      <c r="G9" s="49">
        <v>53</v>
      </c>
      <c r="H9" s="50">
        <v>29</v>
      </c>
      <c r="I9" s="65"/>
      <c r="K9" s="48">
        <v>43899</v>
      </c>
      <c r="L9" s="88">
        <f t="shared" si="0"/>
        <v>0</v>
      </c>
      <c r="M9" s="82">
        <f t="shared" si="1"/>
        <v>5</v>
      </c>
      <c r="N9" s="88">
        <f t="shared" si="2"/>
        <v>0</v>
      </c>
      <c r="P9" s="48">
        <v>43899</v>
      </c>
      <c r="Q9" s="49">
        <v>53</v>
      </c>
      <c r="R9" s="50">
        <v>29</v>
      </c>
      <c r="S9" s="65"/>
      <c r="U9" s="48">
        <v>43899</v>
      </c>
      <c r="V9" s="88">
        <f t="shared" si="3"/>
        <v>0</v>
      </c>
      <c r="W9" s="82">
        <f t="shared" si="4"/>
        <v>0</v>
      </c>
      <c r="X9" s="88">
        <f t="shared" si="5"/>
        <v>0</v>
      </c>
      <c r="Z9" s="48">
        <v>43899</v>
      </c>
      <c r="AA9" s="93">
        <f t="shared" si="6"/>
        <v>0</v>
      </c>
      <c r="AB9" s="22">
        <f t="shared" si="7"/>
        <v>5</v>
      </c>
      <c r="AC9" s="93">
        <f t="shared" si="8"/>
        <v>0</v>
      </c>
    </row>
    <row r="10" spans="1:29" ht="15.6">
      <c r="A10" s="48">
        <v>43900</v>
      </c>
      <c r="B10" s="49">
        <v>71</v>
      </c>
      <c r="C10" s="50">
        <v>38</v>
      </c>
      <c r="D10" s="65"/>
      <c r="F10" s="48">
        <v>43900</v>
      </c>
      <c r="G10" s="49">
        <v>73</v>
      </c>
      <c r="H10" s="50">
        <v>43</v>
      </c>
      <c r="I10" s="65"/>
      <c r="K10" s="48">
        <v>43900</v>
      </c>
      <c r="L10" s="88">
        <f t="shared" si="0"/>
        <v>2</v>
      </c>
      <c r="M10" s="82">
        <f t="shared" si="1"/>
        <v>5</v>
      </c>
      <c r="N10" s="88">
        <f t="shared" si="2"/>
        <v>0</v>
      </c>
      <c r="P10" s="48">
        <v>43900</v>
      </c>
      <c r="Q10" s="49">
        <v>73</v>
      </c>
      <c r="R10" s="50">
        <v>43</v>
      </c>
      <c r="S10" s="65"/>
      <c r="U10" s="48">
        <v>43900</v>
      </c>
      <c r="V10" s="88">
        <f t="shared" si="3"/>
        <v>0</v>
      </c>
      <c r="W10" s="82">
        <f t="shared" si="4"/>
        <v>0</v>
      </c>
      <c r="X10" s="88">
        <f t="shared" si="5"/>
        <v>0</v>
      </c>
      <c r="Z10" s="48">
        <v>43900</v>
      </c>
      <c r="AA10" s="93">
        <f t="shared" si="6"/>
        <v>2</v>
      </c>
      <c r="AB10" s="22">
        <f t="shared" si="7"/>
        <v>5</v>
      </c>
      <c r="AC10" s="93">
        <f t="shared" si="8"/>
        <v>0</v>
      </c>
    </row>
    <row r="11" spans="1:29" ht="15.6">
      <c r="A11" s="48">
        <v>43901</v>
      </c>
      <c r="B11" s="49">
        <v>156</v>
      </c>
      <c r="C11" s="50">
        <v>57</v>
      </c>
      <c r="D11" s="65">
        <v>1</v>
      </c>
      <c r="F11" s="48">
        <v>43901</v>
      </c>
      <c r="G11" s="49">
        <v>156</v>
      </c>
      <c r="H11" s="50">
        <v>66</v>
      </c>
      <c r="I11" s="65">
        <v>1</v>
      </c>
      <c r="K11" s="48">
        <v>43901</v>
      </c>
      <c r="L11" s="88">
        <f t="shared" si="0"/>
        <v>0</v>
      </c>
      <c r="M11" s="82">
        <f t="shared" si="1"/>
        <v>9</v>
      </c>
      <c r="N11" s="88">
        <f t="shared" si="2"/>
        <v>0</v>
      </c>
      <c r="P11" s="48">
        <v>43901</v>
      </c>
      <c r="Q11" s="49">
        <v>156</v>
      </c>
      <c r="R11" s="50">
        <v>66</v>
      </c>
      <c r="S11" s="65">
        <v>1</v>
      </c>
      <c r="U11" s="48">
        <v>43901</v>
      </c>
      <c r="V11" s="88">
        <f t="shared" si="3"/>
        <v>0</v>
      </c>
      <c r="W11" s="82">
        <f t="shared" si="4"/>
        <v>0</v>
      </c>
      <c r="X11" s="88">
        <f t="shared" si="5"/>
        <v>0</v>
      </c>
      <c r="Z11" s="48">
        <v>43901</v>
      </c>
      <c r="AA11" s="93">
        <f t="shared" si="6"/>
        <v>0</v>
      </c>
      <c r="AB11" s="22">
        <f t="shared" si="7"/>
        <v>9</v>
      </c>
      <c r="AC11" s="93">
        <f t="shared" si="8"/>
        <v>0</v>
      </c>
    </row>
    <row r="12" spans="1:29" ht="15.6">
      <c r="A12" s="48">
        <v>43902</v>
      </c>
      <c r="B12" s="49">
        <v>357</v>
      </c>
      <c r="C12" s="50">
        <v>62</v>
      </c>
      <c r="D12" s="65"/>
      <c r="F12" s="48">
        <v>43902</v>
      </c>
      <c r="G12" s="49">
        <v>358</v>
      </c>
      <c r="H12" s="50">
        <v>69</v>
      </c>
      <c r="I12" s="65">
        <v>1</v>
      </c>
      <c r="K12" s="48">
        <v>43902</v>
      </c>
      <c r="L12" s="88">
        <f t="shared" si="0"/>
        <v>1</v>
      </c>
      <c r="M12" s="82">
        <f t="shared" si="1"/>
        <v>7</v>
      </c>
      <c r="N12" s="88">
        <f t="shared" si="2"/>
        <v>1</v>
      </c>
      <c r="P12" s="48">
        <v>43902</v>
      </c>
      <c r="Q12" s="49">
        <v>358</v>
      </c>
      <c r="R12" s="50">
        <v>69</v>
      </c>
      <c r="S12" s="65">
        <v>1</v>
      </c>
      <c r="U12" s="48">
        <v>43902</v>
      </c>
      <c r="V12" s="88">
        <f t="shared" si="3"/>
        <v>0</v>
      </c>
      <c r="W12" s="82">
        <f t="shared" si="4"/>
        <v>0</v>
      </c>
      <c r="X12" s="88">
        <f t="shared" si="5"/>
        <v>0</v>
      </c>
      <c r="Z12" s="48">
        <v>43902</v>
      </c>
      <c r="AA12" s="93">
        <f t="shared" si="6"/>
        <v>1</v>
      </c>
      <c r="AB12" s="22">
        <f t="shared" si="7"/>
        <v>7</v>
      </c>
      <c r="AC12" s="93">
        <f t="shared" si="8"/>
        <v>1</v>
      </c>
    </row>
    <row r="13" spans="1:29" ht="15.6">
      <c r="A13" s="48">
        <v>43903</v>
      </c>
      <c r="B13" s="49">
        <v>614</v>
      </c>
      <c r="C13" s="50">
        <v>123</v>
      </c>
      <c r="D13" s="65"/>
      <c r="F13" s="48">
        <v>43903</v>
      </c>
      <c r="G13" s="49">
        <v>617</v>
      </c>
      <c r="H13" s="50">
        <v>128</v>
      </c>
      <c r="I13" s="65"/>
      <c r="K13" s="48">
        <v>43903</v>
      </c>
      <c r="L13" s="88">
        <f t="shared" si="0"/>
        <v>3</v>
      </c>
      <c r="M13" s="82">
        <f t="shared" si="1"/>
        <v>5</v>
      </c>
      <c r="N13" s="88">
        <f t="shared" si="2"/>
        <v>0</v>
      </c>
      <c r="P13" s="48">
        <v>43903</v>
      </c>
      <c r="Q13" s="49">
        <v>619</v>
      </c>
      <c r="R13" s="50">
        <v>129</v>
      </c>
      <c r="S13" s="65"/>
      <c r="U13" s="48">
        <v>43903</v>
      </c>
      <c r="V13" s="88">
        <f t="shared" si="3"/>
        <v>2</v>
      </c>
      <c r="W13" s="82">
        <f t="shared" si="4"/>
        <v>1</v>
      </c>
      <c r="X13" s="88">
        <f t="shared" si="5"/>
        <v>0</v>
      </c>
      <c r="Z13" s="48">
        <v>43903</v>
      </c>
      <c r="AA13" s="93">
        <f t="shared" si="6"/>
        <v>5</v>
      </c>
      <c r="AB13" s="22">
        <f t="shared" si="7"/>
        <v>6</v>
      </c>
      <c r="AC13" s="93">
        <f t="shared" si="8"/>
        <v>0</v>
      </c>
    </row>
    <row r="14" spans="1:29" ht="15.6">
      <c r="A14" s="48">
        <v>43904</v>
      </c>
      <c r="B14" s="49">
        <v>630</v>
      </c>
      <c r="C14" s="50">
        <v>149</v>
      </c>
      <c r="D14" s="65">
        <v>2</v>
      </c>
      <c r="F14" s="48">
        <v>43904</v>
      </c>
      <c r="G14" s="49">
        <v>637</v>
      </c>
      <c r="H14" s="50">
        <v>151</v>
      </c>
      <c r="I14" s="65">
        <v>2</v>
      </c>
      <c r="K14" s="48">
        <v>43904</v>
      </c>
      <c r="L14" s="88">
        <f t="shared" si="0"/>
        <v>7</v>
      </c>
      <c r="M14" s="82">
        <f t="shared" si="1"/>
        <v>2</v>
      </c>
      <c r="N14" s="88">
        <f t="shared" si="2"/>
        <v>0</v>
      </c>
      <c r="P14" s="48">
        <v>43904</v>
      </c>
      <c r="Q14" s="49">
        <v>641</v>
      </c>
      <c r="R14" s="50">
        <v>151</v>
      </c>
      <c r="S14" s="65">
        <v>2</v>
      </c>
      <c r="U14" s="48">
        <v>43904</v>
      </c>
      <c r="V14" s="88">
        <f t="shared" si="3"/>
        <v>4</v>
      </c>
      <c r="W14" s="82">
        <f t="shared" si="4"/>
        <v>0</v>
      </c>
      <c r="X14" s="88">
        <f t="shared" si="5"/>
        <v>0</v>
      </c>
      <c r="Z14" s="48">
        <v>43904</v>
      </c>
      <c r="AA14" s="93">
        <f t="shared" si="6"/>
        <v>11</v>
      </c>
      <c r="AB14" s="22">
        <f t="shared" si="7"/>
        <v>2</v>
      </c>
      <c r="AC14" s="93">
        <f t="shared" si="8"/>
        <v>0</v>
      </c>
    </row>
    <row r="15" spans="1:29" ht="15.6">
      <c r="A15" s="48">
        <v>43905</v>
      </c>
      <c r="B15" s="49">
        <v>1009</v>
      </c>
      <c r="C15" s="50">
        <v>191</v>
      </c>
      <c r="D15" s="65">
        <v>5</v>
      </c>
      <c r="F15" s="48">
        <v>43905</v>
      </c>
      <c r="G15" s="49">
        <v>1026</v>
      </c>
      <c r="H15" s="50">
        <v>185</v>
      </c>
      <c r="I15" s="65">
        <v>6</v>
      </c>
      <c r="K15" s="48">
        <v>43905</v>
      </c>
      <c r="L15" s="88">
        <f t="shared" si="0"/>
        <v>17</v>
      </c>
      <c r="M15" s="82">
        <f t="shared" si="1"/>
        <v>-6</v>
      </c>
      <c r="N15" s="88">
        <f t="shared" si="2"/>
        <v>1</v>
      </c>
      <c r="P15" s="48">
        <v>43905</v>
      </c>
      <c r="Q15" s="49">
        <v>1027</v>
      </c>
      <c r="R15" s="50">
        <v>185</v>
      </c>
      <c r="S15" s="65">
        <v>6</v>
      </c>
      <c r="U15" s="48">
        <v>43905</v>
      </c>
      <c r="V15" s="88">
        <f t="shared" si="3"/>
        <v>1</v>
      </c>
      <c r="W15" s="82">
        <f t="shared" si="4"/>
        <v>0</v>
      </c>
      <c r="X15" s="88">
        <f t="shared" si="5"/>
        <v>0</v>
      </c>
      <c r="Z15" s="48">
        <v>43905</v>
      </c>
      <c r="AA15" s="93">
        <f t="shared" si="6"/>
        <v>18</v>
      </c>
      <c r="AB15" s="22">
        <f t="shared" si="7"/>
        <v>-6</v>
      </c>
      <c r="AC15" s="93">
        <f t="shared" si="8"/>
        <v>1</v>
      </c>
    </row>
    <row r="16" spans="1:29" ht="15.6">
      <c r="A16" s="48">
        <v>43906</v>
      </c>
      <c r="B16" s="49">
        <v>2033</v>
      </c>
      <c r="C16" s="50">
        <v>305</v>
      </c>
      <c r="D16" s="65">
        <v>9</v>
      </c>
      <c r="F16" s="48">
        <v>43906</v>
      </c>
      <c r="G16" s="49">
        <v>2095</v>
      </c>
      <c r="H16" s="50">
        <v>305</v>
      </c>
      <c r="I16" s="65">
        <v>9</v>
      </c>
      <c r="K16" s="48">
        <v>43906</v>
      </c>
      <c r="L16" s="88">
        <f t="shared" si="0"/>
        <v>62</v>
      </c>
      <c r="M16" s="82">
        <f t="shared" si="1"/>
        <v>0</v>
      </c>
      <c r="N16" s="88">
        <f t="shared" si="2"/>
        <v>0</v>
      </c>
      <c r="P16" s="48">
        <v>43906</v>
      </c>
      <c r="Q16" s="49">
        <v>2105</v>
      </c>
      <c r="R16" s="50">
        <v>304</v>
      </c>
      <c r="S16" s="65">
        <v>9</v>
      </c>
      <c r="U16" s="48">
        <v>43906</v>
      </c>
      <c r="V16" s="88">
        <f t="shared" si="3"/>
        <v>10</v>
      </c>
      <c r="W16" s="82">
        <f t="shared" si="4"/>
        <v>-1</v>
      </c>
      <c r="X16" s="88">
        <f t="shared" si="5"/>
        <v>0</v>
      </c>
      <c r="Z16" s="48">
        <v>43906</v>
      </c>
      <c r="AA16" s="93">
        <f t="shared" si="6"/>
        <v>72</v>
      </c>
      <c r="AB16" s="22">
        <f t="shared" si="7"/>
        <v>-1</v>
      </c>
      <c r="AC16" s="93">
        <f t="shared" si="8"/>
        <v>0</v>
      </c>
    </row>
    <row r="17" spans="1:29" ht="15.6">
      <c r="A17" s="48">
        <v>43907</v>
      </c>
      <c r="B17" s="49">
        <v>2337</v>
      </c>
      <c r="C17" s="50">
        <v>326</v>
      </c>
      <c r="D17" s="65">
        <v>7</v>
      </c>
      <c r="F17" s="48">
        <v>43907</v>
      </c>
      <c r="G17" s="49">
        <v>2389</v>
      </c>
      <c r="H17" s="50">
        <v>339</v>
      </c>
      <c r="I17" s="65">
        <v>7</v>
      </c>
      <c r="K17" s="48">
        <v>43907</v>
      </c>
      <c r="L17" s="88">
        <f t="shared" si="0"/>
        <v>52</v>
      </c>
      <c r="M17" s="82">
        <f t="shared" si="1"/>
        <v>13</v>
      </c>
      <c r="N17" s="88">
        <f t="shared" si="2"/>
        <v>0</v>
      </c>
      <c r="P17" s="48">
        <v>43907</v>
      </c>
      <c r="Q17" s="49">
        <v>2387</v>
      </c>
      <c r="R17" s="50">
        <v>342</v>
      </c>
      <c r="S17" s="65">
        <v>7</v>
      </c>
      <c r="U17" s="48">
        <v>43907</v>
      </c>
      <c r="V17" s="88">
        <f t="shared" si="3"/>
        <v>-2</v>
      </c>
      <c r="W17" s="82">
        <f t="shared" si="4"/>
        <v>3</v>
      </c>
      <c r="X17" s="88">
        <f t="shared" si="5"/>
        <v>0</v>
      </c>
      <c r="Z17" s="48">
        <v>43907</v>
      </c>
      <c r="AA17" s="93">
        <f t="shared" si="6"/>
        <v>50</v>
      </c>
      <c r="AB17" s="22">
        <f t="shared" si="7"/>
        <v>16</v>
      </c>
      <c r="AC17" s="93">
        <f t="shared" si="8"/>
        <v>0</v>
      </c>
    </row>
    <row r="18" spans="1:29" ht="15.6">
      <c r="A18" s="48">
        <v>43908</v>
      </c>
      <c r="B18" s="49">
        <v>2799</v>
      </c>
      <c r="C18" s="50">
        <v>395</v>
      </c>
      <c r="D18" s="65">
        <v>21</v>
      </c>
      <c r="F18" s="48">
        <v>43908</v>
      </c>
      <c r="G18" s="49">
        <v>2892</v>
      </c>
      <c r="H18" s="50">
        <v>420</v>
      </c>
      <c r="I18" s="65">
        <v>21</v>
      </c>
      <c r="K18" s="48">
        <v>43908</v>
      </c>
      <c r="L18" s="88">
        <f t="shared" si="0"/>
        <v>93</v>
      </c>
      <c r="M18" s="82">
        <f t="shared" si="1"/>
        <v>25</v>
      </c>
      <c r="N18" s="88">
        <f t="shared" si="2"/>
        <v>0</v>
      </c>
      <c r="P18" s="48">
        <v>43908</v>
      </c>
      <c r="Q18" s="49">
        <v>2893</v>
      </c>
      <c r="R18" s="50">
        <v>422</v>
      </c>
      <c r="S18" s="65">
        <v>21</v>
      </c>
      <c r="U18" s="48">
        <v>43908</v>
      </c>
      <c r="V18" s="88">
        <f t="shared" si="3"/>
        <v>1</v>
      </c>
      <c r="W18" s="82">
        <f t="shared" si="4"/>
        <v>2</v>
      </c>
      <c r="X18" s="88">
        <f t="shared" si="5"/>
        <v>0</v>
      </c>
      <c r="Z18" s="48">
        <v>43908</v>
      </c>
      <c r="AA18" s="93">
        <f t="shared" si="6"/>
        <v>94</v>
      </c>
      <c r="AB18" s="22">
        <f t="shared" si="7"/>
        <v>27</v>
      </c>
      <c r="AC18" s="93">
        <f t="shared" si="8"/>
        <v>0</v>
      </c>
    </row>
    <row r="19" spans="1:29" ht="15.6">
      <c r="A19" s="48">
        <v>43909</v>
      </c>
      <c r="B19" s="49">
        <v>3465</v>
      </c>
      <c r="C19" s="50">
        <v>487</v>
      </c>
      <c r="D19" s="65">
        <v>25</v>
      </c>
      <c r="F19" s="48">
        <v>43909</v>
      </c>
      <c r="G19" s="49">
        <v>3573</v>
      </c>
      <c r="H19" s="50">
        <v>504</v>
      </c>
      <c r="I19" s="65">
        <v>25</v>
      </c>
      <c r="K19" s="48">
        <v>43909</v>
      </c>
      <c r="L19" s="88">
        <f t="shared" si="0"/>
        <v>108</v>
      </c>
      <c r="M19" s="82">
        <f t="shared" si="1"/>
        <v>17</v>
      </c>
      <c r="N19" s="88">
        <f t="shared" si="2"/>
        <v>0</v>
      </c>
      <c r="P19" s="48">
        <v>43909</v>
      </c>
      <c r="Q19" s="49">
        <v>3573</v>
      </c>
      <c r="R19" s="50">
        <v>506</v>
      </c>
      <c r="S19" s="65">
        <v>25</v>
      </c>
      <c r="U19" s="48">
        <v>43909</v>
      </c>
      <c r="V19" s="88">
        <f t="shared" si="3"/>
        <v>0</v>
      </c>
      <c r="W19" s="82">
        <f t="shared" si="4"/>
        <v>2</v>
      </c>
      <c r="X19" s="88">
        <f t="shared" si="5"/>
        <v>0</v>
      </c>
      <c r="Z19" s="48">
        <v>43909</v>
      </c>
      <c r="AA19" s="93">
        <f t="shared" si="6"/>
        <v>108</v>
      </c>
      <c r="AB19" s="22">
        <f t="shared" si="7"/>
        <v>19</v>
      </c>
      <c r="AC19" s="93">
        <f t="shared" si="8"/>
        <v>0</v>
      </c>
    </row>
    <row r="20" spans="1:29" ht="15.6">
      <c r="A20" s="48">
        <v>43910</v>
      </c>
      <c r="B20" s="49">
        <v>3699</v>
      </c>
      <c r="C20" s="50">
        <v>557</v>
      </c>
      <c r="D20" s="65">
        <v>43</v>
      </c>
      <c r="F20" s="48">
        <v>43910</v>
      </c>
      <c r="G20" s="49">
        <v>3762</v>
      </c>
      <c r="H20" s="50">
        <v>572</v>
      </c>
      <c r="I20" s="65">
        <v>44</v>
      </c>
      <c r="K20" s="48">
        <v>43910</v>
      </c>
      <c r="L20" s="88">
        <f t="shared" si="0"/>
        <v>63</v>
      </c>
      <c r="M20" s="82">
        <f t="shared" si="1"/>
        <v>15</v>
      </c>
      <c r="N20" s="88">
        <f t="shared" si="2"/>
        <v>1</v>
      </c>
      <c r="P20" s="48">
        <v>43910</v>
      </c>
      <c r="Q20" s="49">
        <v>3804</v>
      </c>
      <c r="R20" s="50">
        <v>570</v>
      </c>
      <c r="S20" s="65">
        <v>44</v>
      </c>
      <c r="U20" s="48">
        <v>43910</v>
      </c>
      <c r="V20" s="88">
        <f t="shared" si="3"/>
        <v>42</v>
      </c>
      <c r="W20" s="82">
        <f t="shared" si="4"/>
        <v>-2</v>
      </c>
      <c r="X20" s="88">
        <f t="shared" si="5"/>
        <v>0</v>
      </c>
      <c r="Z20" s="48">
        <v>43910</v>
      </c>
      <c r="AA20" s="93">
        <f t="shared" si="6"/>
        <v>105</v>
      </c>
      <c r="AB20" s="22">
        <f t="shared" si="7"/>
        <v>13</v>
      </c>
      <c r="AC20" s="93">
        <f t="shared" si="8"/>
        <v>1</v>
      </c>
    </row>
    <row r="21" spans="1:29" ht="15.6">
      <c r="A21" s="48">
        <v>43911</v>
      </c>
      <c r="B21" s="49">
        <v>2179</v>
      </c>
      <c r="C21" s="50">
        <v>554</v>
      </c>
      <c r="D21" s="65">
        <v>34</v>
      </c>
      <c r="F21" s="48">
        <v>43911</v>
      </c>
      <c r="G21" s="49">
        <v>2209</v>
      </c>
      <c r="H21" s="50">
        <v>623</v>
      </c>
      <c r="I21" s="65">
        <v>36</v>
      </c>
      <c r="K21" s="48">
        <v>43911</v>
      </c>
      <c r="L21" s="88">
        <f t="shared" si="0"/>
        <v>30</v>
      </c>
      <c r="M21" s="82">
        <f t="shared" si="1"/>
        <v>69</v>
      </c>
      <c r="N21" s="88">
        <f t="shared" si="2"/>
        <v>2</v>
      </c>
      <c r="P21" s="48">
        <v>43911</v>
      </c>
      <c r="Q21" s="49">
        <v>2239</v>
      </c>
      <c r="R21" s="50">
        <v>626</v>
      </c>
      <c r="S21" s="65">
        <v>36</v>
      </c>
      <c r="U21" s="48">
        <v>43911</v>
      </c>
      <c r="V21" s="88">
        <f t="shared" si="3"/>
        <v>30</v>
      </c>
      <c r="W21" s="82">
        <f t="shared" si="4"/>
        <v>3</v>
      </c>
      <c r="X21" s="88">
        <f t="shared" si="5"/>
        <v>0</v>
      </c>
      <c r="Z21" s="48">
        <v>43911</v>
      </c>
      <c r="AA21" s="93">
        <f t="shared" si="6"/>
        <v>60</v>
      </c>
      <c r="AB21" s="22">
        <f t="shared" si="7"/>
        <v>72</v>
      </c>
      <c r="AC21" s="93">
        <f t="shared" si="8"/>
        <v>2</v>
      </c>
    </row>
    <row r="22" spans="1:29" ht="15.6">
      <c r="A22" s="48">
        <v>43912</v>
      </c>
      <c r="B22" s="49">
        <v>2062</v>
      </c>
      <c r="C22" s="50">
        <v>584</v>
      </c>
      <c r="D22" s="65">
        <v>44</v>
      </c>
      <c r="F22" s="48">
        <v>43912</v>
      </c>
      <c r="G22" s="49">
        <v>2075</v>
      </c>
      <c r="H22" s="50">
        <v>660</v>
      </c>
      <c r="I22" s="65">
        <v>45</v>
      </c>
      <c r="K22" s="48">
        <v>43912</v>
      </c>
      <c r="L22" s="88">
        <f t="shared" si="0"/>
        <v>13</v>
      </c>
      <c r="M22" s="82">
        <f t="shared" si="1"/>
        <v>76</v>
      </c>
      <c r="N22" s="88">
        <f t="shared" si="2"/>
        <v>1</v>
      </c>
      <c r="P22" s="48">
        <v>43912</v>
      </c>
      <c r="Q22" s="49">
        <v>2191</v>
      </c>
      <c r="R22" s="50">
        <v>664</v>
      </c>
      <c r="S22" s="65">
        <v>45</v>
      </c>
      <c r="U22" s="48">
        <v>43912</v>
      </c>
      <c r="V22" s="88">
        <f t="shared" si="3"/>
        <v>116</v>
      </c>
      <c r="W22" s="82">
        <f t="shared" si="4"/>
        <v>4</v>
      </c>
      <c r="X22" s="88">
        <f t="shared" si="5"/>
        <v>0</v>
      </c>
      <c r="Z22" s="48">
        <v>43912</v>
      </c>
      <c r="AA22" s="93">
        <f t="shared" si="6"/>
        <v>129</v>
      </c>
      <c r="AB22" s="22">
        <f t="shared" si="7"/>
        <v>80</v>
      </c>
      <c r="AC22" s="93">
        <f t="shared" si="8"/>
        <v>1</v>
      </c>
    </row>
    <row r="23" spans="1:29" ht="15.6">
      <c r="A23" s="48">
        <v>43913</v>
      </c>
      <c r="B23" s="49">
        <v>3115</v>
      </c>
      <c r="C23" s="50">
        <v>793</v>
      </c>
      <c r="D23" s="65">
        <v>77</v>
      </c>
      <c r="F23" s="48">
        <v>43913</v>
      </c>
      <c r="G23" s="49">
        <v>3151</v>
      </c>
      <c r="H23" s="50">
        <v>936</v>
      </c>
      <c r="I23" s="65">
        <v>79</v>
      </c>
      <c r="K23" s="48">
        <v>43913</v>
      </c>
      <c r="L23" s="88">
        <f t="shared" si="0"/>
        <v>36</v>
      </c>
      <c r="M23" s="82">
        <f t="shared" si="1"/>
        <v>143</v>
      </c>
      <c r="N23" s="88">
        <f t="shared" si="2"/>
        <v>2</v>
      </c>
      <c r="P23" s="48">
        <v>43913</v>
      </c>
      <c r="Q23" s="49">
        <v>3242</v>
      </c>
      <c r="R23" s="50">
        <v>939</v>
      </c>
      <c r="S23" s="65">
        <v>80</v>
      </c>
      <c r="U23" s="48">
        <v>43913</v>
      </c>
      <c r="V23" s="88">
        <f t="shared" si="3"/>
        <v>91</v>
      </c>
      <c r="W23" s="82">
        <f t="shared" si="4"/>
        <v>3</v>
      </c>
      <c r="X23" s="88">
        <f t="shared" si="5"/>
        <v>1</v>
      </c>
      <c r="Z23" s="48">
        <v>43913</v>
      </c>
      <c r="AA23" s="93">
        <f t="shared" si="6"/>
        <v>127</v>
      </c>
      <c r="AB23" s="22">
        <f t="shared" si="7"/>
        <v>146</v>
      </c>
      <c r="AC23" s="93">
        <f t="shared" si="8"/>
        <v>3</v>
      </c>
    </row>
    <row r="24" spans="1:29" ht="15.6">
      <c r="A24" s="48">
        <v>43914</v>
      </c>
      <c r="B24" s="49">
        <v>3534</v>
      </c>
      <c r="C24" s="50">
        <v>780</v>
      </c>
      <c r="D24" s="65">
        <v>84</v>
      </c>
      <c r="F24" s="48">
        <v>43914</v>
      </c>
      <c r="G24" s="49">
        <v>3670</v>
      </c>
      <c r="H24" s="50">
        <v>979</v>
      </c>
      <c r="I24" s="65">
        <v>88</v>
      </c>
      <c r="K24" s="48">
        <v>43914</v>
      </c>
      <c r="L24" s="88">
        <f t="shared" si="0"/>
        <v>136</v>
      </c>
      <c r="M24" s="82">
        <f t="shared" si="1"/>
        <v>199</v>
      </c>
      <c r="N24" s="88">
        <f t="shared" si="2"/>
        <v>4</v>
      </c>
      <c r="P24" s="48">
        <v>43914</v>
      </c>
      <c r="Q24" s="49">
        <v>3857</v>
      </c>
      <c r="R24" s="50">
        <v>981</v>
      </c>
      <c r="S24" s="65">
        <v>89</v>
      </c>
      <c r="U24" s="48">
        <v>43914</v>
      </c>
      <c r="V24" s="88">
        <f t="shared" si="3"/>
        <v>187</v>
      </c>
      <c r="W24" s="82">
        <f t="shared" si="4"/>
        <v>2</v>
      </c>
      <c r="X24" s="88">
        <f t="shared" si="5"/>
        <v>1</v>
      </c>
      <c r="Z24" s="48">
        <v>43914</v>
      </c>
      <c r="AA24" s="93">
        <f t="shared" si="6"/>
        <v>323</v>
      </c>
      <c r="AB24" s="22">
        <f t="shared" si="7"/>
        <v>201</v>
      </c>
      <c r="AC24" s="93">
        <f t="shared" si="8"/>
        <v>5</v>
      </c>
    </row>
    <row r="25" spans="1:29" ht="15.6">
      <c r="A25" s="48">
        <v>43915</v>
      </c>
      <c r="B25" s="49">
        <v>3844</v>
      </c>
      <c r="C25" s="50">
        <v>855</v>
      </c>
      <c r="D25" s="65">
        <v>106</v>
      </c>
      <c r="F25" s="48">
        <v>43915</v>
      </c>
      <c r="G25" s="49">
        <v>3924</v>
      </c>
      <c r="H25" s="50">
        <v>1149</v>
      </c>
      <c r="I25" s="65">
        <v>109</v>
      </c>
      <c r="K25" s="48">
        <v>43915</v>
      </c>
      <c r="L25" s="88">
        <f t="shared" si="0"/>
        <v>80</v>
      </c>
      <c r="M25" s="82">
        <f t="shared" si="1"/>
        <v>294</v>
      </c>
      <c r="N25" s="88">
        <f t="shared" si="2"/>
        <v>3</v>
      </c>
      <c r="P25" s="48">
        <v>43915</v>
      </c>
      <c r="Q25" s="49">
        <v>4075</v>
      </c>
      <c r="R25" s="50">
        <v>1155</v>
      </c>
      <c r="S25" s="65">
        <v>110</v>
      </c>
      <c r="U25" s="48">
        <v>43915</v>
      </c>
      <c r="V25" s="88">
        <f t="shared" si="3"/>
        <v>151</v>
      </c>
      <c r="W25" s="82">
        <f t="shared" si="4"/>
        <v>6</v>
      </c>
      <c r="X25" s="88">
        <f t="shared" si="5"/>
        <v>1</v>
      </c>
      <c r="Z25" s="48">
        <v>43915</v>
      </c>
      <c r="AA25" s="93">
        <f t="shared" si="6"/>
        <v>231</v>
      </c>
      <c r="AB25" s="22">
        <f t="shared" si="7"/>
        <v>300</v>
      </c>
      <c r="AC25" s="93">
        <f t="shared" si="8"/>
        <v>4</v>
      </c>
    </row>
    <row r="26" spans="1:29" ht="15.6">
      <c r="A26" s="48">
        <v>43916</v>
      </c>
      <c r="B26" s="49">
        <v>3982</v>
      </c>
      <c r="C26" s="50">
        <v>882</v>
      </c>
      <c r="D26" s="65">
        <v>156</v>
      </c>
      <c r="F26" s="48">
        <v>43916</v>
      </c>
      <c r="G26" s="49">
        <v>4084</v>
      </c>
      <c r="H26" s="50">
        <v>1232</v>
      </c>
      <c r="I26" s="65">
        <v>164</v>
      </c>
      <c r="K26" s="48">
        <v>43916</v>
      </c>
      <c r="L26" s="88">
        <f t="shared" si="0"/>
        <v>102</v>
      </c>
      <c r="M26" s="82">
        <f t="shared" si="1"/>
        <v>350</v>
      </c>
      <c r="N26" s="88">
        <f t="shared" si="2"/>
        <v>8</v>
      </c>
      <c r="P26" s="48">
        <v>43916</v>
      </c>
      <c r="Q26" s="49">
        <v>4146</v>
      </c>
      <c r="R26" s="50">
        <v>1239</v>
      </c>
      <c r="S26" s="65">
        <v>167</v>
      </c>
      <c r="U26" s="48">
        <v>43916</v>
      </c>
      <c r="V26" s="88">
        <f t="shared" si="3"/>
        <v>62</v>
      </c>
      <c r="W26" s="82">
        <f t="shared" si="4"/>
        <v>7</v>
      </c>
      <c r="X26" s="88">
        <f t="shared" si="5"/>
        <v>3</v>
      </c>
      <c r="Z26" s="48">
        <v>43916</v>
      </c>
      <c r="AA26" s="93">
        <f t="shared" si="6"/>
        <v>164</v>
      </c>
      <c r="AB26" s="22">
        <f t="shared" si="7"/>
        <v>357</v>
      </c>
      <c r="AC26" s="93">
        <f t="shared" si="8"/>
        <v>11</v>
      </c>
    </row>
    <row r="27" spans="1:29" ht="15.6">
      <c r="A27" s="48">
        <v>43917</v>
      </c>
      <c r="B27" s="49">
        <v>4046</v>
      </c>
      <c r="C27" s="50">
        <v>904</v>
      </c>
      <c r="D27" s="65">
        <v>167</v>
      </c>
      <c r="F27" s="48">
        <v>43917</v>
      </c>
      <c r="G27" s="49">
        <v>4138</v>
      </c>
      <c r="H27" s="50">
        <v>1187</v>
      </c>
      <c r="I27" s="65">
        <v>175</v>
      </c>
      <c r="K27" s="48">
        <v>43917</v>
      </c>
      <c r="L27" s="88">
        <f t="shared" si="0"/>
        <v>92</v>
      </c>
      <c r="M27" s="82">
        <f t="shared" si="1"/>
        <v>283</v>
      </c>
      <c r="N27" s="88">
        <f t="shared" si="2"/>
        <v>8</v>
      </c>
      <c r="P27" s="48">
        <v>43917</v>
      </c>
      <c r="Q27" s="49">
        <v>4235</v>
      </c>
      <c r="R27" s="50">
        <v>1209</v>
      </c>
      <c r="S27" s="65">
        <v>179</v>
      </c>
      <c r="U27" s="48">
        <v>43917</v>
      </c>
      <c r="V27" s="88">
        <f t="shared" si="3"/>
        <v>97</v>
      </c>
      <c r="W27" s="82">
        <f t="shared" si="4"/>
        <v>22</v>
      </c>
      <c r="X27" s="88">
        <f t="shared" si="5"/>
        <v>4</v>
      </c>
      <c r="Z27" s="48">
        <v>43917</v>
      </c>
      <c r="AA27" s="93">
        <f t="shared" si="6"/>
        <v>189</v>
      </c>
      <c r="AB27" s="22">
        <f t="shared" si="7"/>
        <v>305</v>
      </c>
      <c r="AC27" s="93">
        <f t="shared" si="8"/>
        <v>12</v>
      </c>
    </row>
    <row r="28" spans="1:29" ht="15.6">
      <c r="A28" s="48">
        <v>43918</v>
      </c>
      <c r="B28" s="49">
        <v>2673</v>
      </c>
      <c r="C28" s="50">
        <v>753</v>
      </c>
      <c r="D28" s="65">
        <v>191</v>
      </c>
      <c r="F28" s="48">
        <v>43918</v>
      </c>
      <c r="G28" s="49">
        <v>2817</v>
      </c>
      <c r="H28" s="50">
        <v>1079</v>
      </c>
      <c r="I28" s="65">
        <v>220</v>
      </c>
      <c r="K28" s="48">
        <v>43918</v>
      </c>
      <c r="L28" s="88">
        <f t="shared" si="0"/>
        <v>144</v>
      </c>
      <c r="M28" s="82">
        <f t="shared" si="1"/>
        <v>326</v>
      </c>
      <c r="N28" s="88">
        <f t="shared" si="2"/>
        <v>29</v>
      </c>
      <c r="P28" s="48">
        <v>43918</v>
      </c>
      <c r="Q28" s="49">
        <v>2851</v>
      </c>
      <c r="R28" s="50">
        <v>1098</v>
      </c>
      <c r="S28" s="65">
        <v>230</v>
      </c>
      <c r="U28" s="48">
        <v>43918</v>
      </c>
      <c r="V28" s="88">
        <f t="shared" si="3"/>
        <v>34</v>
      </c>
      <c r="W28" s="82">
        <f t="shared" si="4"/>
        <v>19</v>
      </c>
      <c r="X28" s="88">
        <f t="shared" si="5"/>
        <v>10</v>
      </c>
      <c r="Z28" s="48">
        <v>43918</v>
      </c>
      <c r="AA28" s="93">
        <f t="shared" si="6"/>
        <v>178</v>
      </c>
      <c r="AB28" s="22">
        <f t="shared" si="7"/>
        <v>345</v>
      </c>
      <c r="AC28" s="93">
        <f t="shared" si="8"/>
        <v>39</v>
      </c>
    </row>
    <row r="29" spans="1:29" ht="15.6">
      <c r="A29" s="48">
        <v>43919</v>
      </c>
      <c r="B29" s="49">
        <v>2714</v>
      </c>
      <c r="C29" s="50">
        <v>846</v>
      </c>
      <c r="D29" s="65">
        <v>215</v>
      </c>
      <c r="F29" s="48">
        <v>43919</v>
      </c>
      <c r="G29" s="49">
        <v>2857</v>
      </c>
      <c r="H29" s="50">
        <v>1177</v>
      </c>
      <c r="I29" s="65">
        <v>241</v>
      </c>
      <c r="K29" s="48">
        <v>43919</v>
      </c>
      <c r="L29" s="88">
        <f t="shared" si="0"/>
        <v>143</v>
      </c>
      <c r="M29" s="82">
        <f t="shared" si="1"/>
        <v>331</v>
      </c>
      <c r="N29" s="88">
        <f t="shared" si="2"/>
        <v>26</v>
      </c>
      <c r="P29" s="48">
        <v>43919</v>
      </c>
      <c r="Q29" s="49">
        <v>2956</v>
      </c>
      <c r="R29" s="50">
        <v>1184</v>
      </c>
      <c r="S29" s="65">
        <v>247</v>
      </c>
      <c r="U29" s="48">
        <v>43919</v>
      </c>
      <c r="V29" s="88">
        <f t="shared" si="3"/>
        <v>99</v>
      </c>
      <c r="W29" s="82">
        <f t="shared" si="4"/>
        <v>7</v>
      </c>
      <c r="X29" s="88">
        <f t="shared" si="5"/>
        <v>6</v>
      </c>
      <c r="Z29" s="48">
        <v>43919</v>
      </c>
      <c r="AA29" s="93">
        <f t="shared" si="6"/>
        <v>242</v>
      </c>
      <c r="AB29" s="22">
        <f t="shared" si="7"/>
        <v>338</v>
      </c>
      <c r="AC29" s="93">
        <f t="shared" si="8"/>
        <v>32</v>
      </c>
    </row>
    <row r="30" spans="1:29" ht="15.6">
      <c r="A30" s="48">
        <v>43920</v>
      </c>
      <c r="B30" s="49">
        <v>4374</v>
      </c>
      <c r="C30" s="50">
        <v>984</v>
      </c>
      <c r="D30" s="65">
        <v>220</v>
      </c>
      <c r="F30" s="48">
        <v>43920</v>
      </c>
      <c r="G30" s="49">
        <v>4572</v>
      </c>
      <c r="H30" s="50">
        <v>1375</v>
      </c>
      <c r="I30" s="65">
        <v>254</v>
      </c>
      <c r="K30" s="48">
        <v>43920</v>
      </c>
      <c r="L30" s="88">
        <f t="shared" si="0"/>
        <v>198</v>
      </c>
      <c r="M30" s="82">
        <f t="shared" si="1"/>
        <v>391</v>
      </c>
      <c r="N30" s="88">
        <f t="shared" si="2"/>
        <v>34</v>
      </c>
      <c r="P30" s="48">
        <v>43920</v>
      </c>
      <c r="Q30" s="49">
        <v>4899</v>
      </c>
      <c r="R30" s="50">
        <v>1384</v>
      </c>
      <c r="S30" s="65">
        <v>266</v>
      </c>
      <c r="U30" s="48">
        <v>43920</v>
      </c>
      <c r="V30" s="88">
        <f t="shared" si="3"/>
        <v>327</v>
      </c>
      <c r="W30" s="82">
        <f t="shared" si="4"/>
        <v>9</v>
      </c>
      <c r="X30" s="88">
        <f t="shared" si="5"/>
        <v>12</v>
      </c>
      <c r="Z30" s="48">
        <v>43920</v>
      </c>
      <c r="AA30" s="93">
        <f t="shared" si="6"/>
        <v>525</v>
      </c>
      <c r="AB30" s="22">
        <f t="shared" si="7"/>
        <v>400</v>
      </c>
      <c r="AC30" s="93">
        <f t="shared" si="8"/>
        <v>46</v>
      </c>
    </row>
    <row r="31" spans="1:29" ht="15.6">
      <c r="A31" s="48">
        <v>43921</v>
      </c>
      <c r="B31" s="49">
        <v>3735</v>
      </c>
      <c r="C31" s="50">
        <v>848</v>
      </c>
      <c r="D31" s="65">
        <v>262</v>
      </c>
      <c r="F31" s="48">
        <v>43921</v>
      </c>
      <c r="G31" s="49">
        <v>3854</v>
      </c>
      <c r="H31" s="50">
        <v>1205</v>
      </c>
      <c r="I31" s="65">
        <v>309</v>
      </c>
      <c r="K31" s="48">
        <v>43921</v>
      </c>
      <c r="L31" s="88">
        <f t="shared" si="0"/>
        <v>119</v>
      </c>
      <c r="M31" s="82">
        <f t="shared" si="1"/>
        <v>357</v>
      </c>
      <c r="N31" s="88">
        <f t="shared" si="2"/>
        <v>47</v>
      </c>
      <c r="P31" s="48">
        <v>43921</v>
      </c>
      <c r="Q31" s="49">
        <v>3986</v>
      </c>
      <c r="R31" s="50">
        <v>1226</v>
      </c>
      <c r="S31" s="65">
        <v>319</v>
      </c>
      <c r="U31" s="48">
        <v>43921</v>
      </c>
      <c r="V31" s="88">
        <f t="shared" si="3"/>
        <v>132</v>
      </c>
      <c r="W31" s="82">
        <f t="shared" si="4"/>
        <v>21</v>
      </c>
      <c r="X31" s="88">
        <f t="shared" si="5"/>
        <v>10</v>
      </c>
      <c r="Z31" s="48">
        <v>43921</v>
      </c>
      <c r="AA31" s="93">
        <f t="shared" si="6"/>
        <v>251</v>
      </c>
      <c r="AB31" s="22">
        <f t="shared" si="7"/>
        <v>378</v>
      </c>
      <c r="AC31" s="93">
        <f t="shared" si="8"/>
        <v>57</v>
      </c>
    </row>
    <row r="32" spans="1:29" ht="15.6">
      <c r="A32" s="48">
        <v>43922</v>
      </c>
      <c r="B32" s="49">
        <v>3823</v>
      </c>
      <c r="C32" s="50">
        <v>944</v>
      </c>
      <c r="D32" s="65">
        <v>225</v>
      </c>
      <c r="F32" s="48">
        <v>43922</v>
      </c>
      <c r="G32" s="49">
        <v>4017</v>
      </c>
      <c r="H32" s="50">
        <v>1138</v>
      </c>
      <c r="I32" s="65">
        <v>311</v>
      </c>
      <c r="K32" s="48">
        <v>43922</v>
      </c>
      <c r="L32" s="88">
        <f t="shared" si="0"/>
        <v>194</v>
      </c>
      <c r="M32" s="82">
        <f t="shared" si="1"/>
        <v>194</v>
      </c>
      <c r="N32" s="88">
        <f t="shared" si="2"/>
        <v>86</v>
      </c>
      <c r="P32" s="48">
        <v>43922</v>
      </c>
      <c r="Q32" s="49">
        <v>4089</v>
      </c>
      <c r="R32" s="50">
        <v>1157</v>
      </c>
      <c r="S32" s="65">
        <v>337</v>
      </c>
      <c r="U32" s="48">
        <v>43922</v>
      </c>
      <c r="V32" s="88">
        <f t="shared" si="3"/>
        <v>72</v>
      </c>
      <c r="W32" s="82">
        <f t="shared" si="4"/>
        <v>19</v>
      </c>
      <c r="X32" s="88">
        <f t="shared" si="5"/>
        <v>26</v>
      </c>
      <c r="Z32" s="48">
        <v>43922</v>
      </c>
      <c r="AA32" s="93">
        <f t="shared" si="6"/>
        <v>266</v>
      </c>
      <c r="AB32" s="22">
        <f t="shared" si="7"/>
        <v>213</v>
      </c>
      <c r="AC32" s="93">
        <f t="shared" si="8"/>
        <v>112</v>
      </c>
    </row>
    <row r="33" spans="1:29" ht="15.6">
      <c r="A33" s="48">
        <v>43923</v>
      </c>
      <c r="B33" s="49">
        <v>4461</v>
      </c>
      <c r="C33" s="50">
        <v>1014</v>
      </c>
      <c r="D33" s="65">
        <v>225</v>
      </c>
      <c r="F33" s="48">
        <v>43923</v>
      </c>
      <c r="G33" s="49">
        <v>4739</v>
      </c>
      <c r="H33" s="50">
        <v>1184</v>
      </c>
      <c r="I33" s="65">
        <v>325</v>
      </c>
      <c r="K33" s="48">
        <v>43923</v>
      </c>
      <c r="L33" s="88">
        <f t="shared" si="0"/>
        <v>278</v>
      </c>
      <c r="M33" s="82">
        <f t="shared" si="1"/>
        <v>170</v>
      </c>
      <c r="N33" s="88">
        <f t="shared" si="2"/>
        <v>100</v>
      </c>
      <c r="P33" s="48">
        <v>43923</v>
      </c>
      <c r="Q33" s="49">
        <v>5013</v>
      </c>
      <c r="R33" s="50">
        <v>1213</v>
      </c>
      <c r="S33" s="65">
        <v>361</v>
      </c>
      <c r="U33" s="48">
        <v>43923</v>
      </c>
      <c r="V33" s="88">
        <f>Q33-G33</f>
        <v>274</v>
      </c>
      <c r="W33" s="82">
        <f t="shared" si="4"/>
        <v>29</v>
      </c>
      <c r="X33" s="88">
        <f t="shared" si="5"/>
        <v>36</v>
      </c>
      <c r="Z33" s="48">
        <v>43923</v>
      </c>
      <c r="AA33" s="93">
        <f t="shared" si="6"/>
        <v>552</v>
      </c>
      <c r="AB33" s="22">
        <f t="shared" si="7"/>
        <v>199</v>
      </c>
      <c r="AC33" s="93">
        <f t="shared" si="8"/>
        <v>136</v>
      </c>
    </row>
    <row r="34" spans="1:29" ht="15.6">
      <c r="A34" s="48">
        <v>43924</v>
      </c>
      <c r="B34" s="49">
        <v>3711</v>
      </c>
      <c r="C34" s="50">
        <v>994</v>
      </c>
      <c r="D34" s="65">
        <v>217</v>
      </c>
      <c r="F34" s="48">
        <v>43924</v>
      </c>
      <c r="G34" s="49">
        <v>4173</v>
      </c>
      <c r="H34" s="50">
        <v>1137</v>
      </c>
      <c r="I34" s="65">
        <v>285</v>
      </c>
      <c r="K34" s="48">
        <v>43924</v>
      </c>
      <c r="L34" s="88">
        <f t="shared" si="0"/>
        <v>462</v>
      </c>
      <c r="M34" s="82">
        <f t="shared" si="1"/>
        <v>143</v>
      </c>
      <c r="N34" s="88">
        <f t="shared" si="2"/>
        <v>68</v>
      </c>
      <c r="P34" s="48">
        <v>43924</v>
      </c>
      <c r="Q34" s="49">
        <v>4464</v>
      </c>
      <c r="R34" s="50">
        <v>1191</v>
      </c>
      <c r="S34" s="65">
        <v>362</v>
      </c>
      <c r="U34" s="48">
        <v>43924</v>
      </c>
      <c r="V34" s="88">
        <f t="shared" si="3"/>
        <v>291</v>
      </c>
      <c r="W34" s="82">
        <f t="shared" si="4"/>
        <v>54</v>
      </c>
      <c r="X34" s="88">
        <f t="shared" si="5"/>
        <v>77</v>
      </c>
      <c r="Z34" s="48">
        <v>43924</v>
      </c>
      <c r="AA34" s="93">
        <f t="shared" si="6"/>
        <v>753</v>
      </c>
      <c r="AB34" s="22">
        <f t="shared" si="7"/>
        <v>197</v>
      </c>
      <c r="AC34" s="93">
        <f t="shared" si="8"/>
        <v>145</v>
      </c>
    </row>
    <row r="35" spans="1:29" ht="15.6">
      <c r="A35" s="48">
        <v>43925</v>
      </c>
      <c r="B35" s="49">
        <v>2112</v>
      </c>
      <c r="C35" s="50">
        <v>679</v>
      </c>
      <c r="D35" s="65">
        <v>190</v>
      </c>
      <c r="F35" s="48">
        <v>43925</v>
      </c>
      <c r="G35" s="49">
        <v>2730</v>
      </c>
      <c r="H35" s="50">
        <v>788</v>
      </c>
      <c r="I35" s="65">
        <v>272</v>
      </c>
      <c r="K35" s="48">
        <v>43925</v>
      </c>
      <c r="L35" s="88">
        <f t="shared" si="0"/>
        <v>618</v>
      </c>
      <c r="M35" s="82">
        <f t="shared" si="1"/>
        <v>109</v>
      </c>
      <c r="N35" s="88">
        <f t="shared" si="2"/>
        <v>82</v>
      </c>
      <c r="P35" s="48">
        <v>43925</v>
      </c>
      <c r="Q35" s="49">
        <v>3026</v>
      </c>
      <c r="R35" s="50">
        <v>972</v>
      </c>
      <c r="S35" s="65">
        <v>336</v>
      </c>
      <c r="U35" s="48">
        <v>43925</v>
      </c>
      <c r="V35" s="88">
        <f t="shared" si="3"/>
        <v>296</v>
      </c>
      <c r="W35" s="82">
        <f t="shared" si="4"/>
        <v>184</v>
      </c>
      <c r="X35" s="88">
        <f t="shared" si="5"/>
        <v>64</v>
      </c>
      <c r="Z35" s="48">
        <v>43925</v>
      </c>
      <c r="AA35" s="93">
        <f t="shared" si="6"/>
        <v>914</v>
      </c>
      <c r="AB35" s="22">
        <f t="shared" si="7"/>
        <v>293</v>
      </c>
      <c r="AC35" s="93">
        <f t="shared" si="8"/>
        <v>146</v>
      </c>
    </row>
    <row r="36" spans="1:29" ht="15.6">
      <c r="A36" s="48">
        <v>43926</v>
      </c>
      <c r="B36" s="49">
        <v>1054</v>
      </c>
      <c r="C36" s="50">
        <v>139</v>
      </c>
      <c r="D36" s="65">
        <v>184</v>
      </c>
      <c r="F36" s="48">
        <v>43926</v>
      </c>
      <c r="G36" s="49">
        <v>2212</v>
      </c>
      <c r="H36" s="50">
        <v>302</v>
      </c>
      <c r="I36" s="65">
        <v>290</v>
      </c>
      <c r="K36" s="48">
        <v>43926</v>
      </c>
      <c r="L36" s="88">
        <f t="shared" si="0"/>
        <v>1158</v>
      </c>
      <c r="M36" s="82">
        <f t="shared" si="1"/>
        <v>163</v>
      </c>
      <c r="N36" s="88">
        <f t="shared" si="2"/>
        <v>106</v>
      </c>
      <c r="P36" s="48">
        <v>43926</v>
      </c>
      <c r="Q36" s="49">
        <v>2614</v>
      </c>
      <c r="R36" s="50">
        <v>819</v>
      </c>
      <c r="S36" s="65">
        <v>379</v>
      </c>
      <c r="U36" s="48">
        <v>43926</v>
      </c>
      <c r="V36" s="88">
        <f t="shared" si="3"/>
        <v>402</v>
      </c>
      <c r="W36" s="82">
        <f t="shared" si="4"/>
        <v>517</v>
      </c>
      <c r="X36" s="88">
        <f t="shared" si="5"/>
        <v>89</v>
      </c>
      <c r="Z36" s="48">
        <v>43926</v>
      </c>
      <c r="AA36" s="93">
        <f t="shared" si="6"/>
        <v>1560</v>
      </c>
      <c r="AB36" s="22">
        <f t="shared" si="7"/>
        <v>680</v>
      </c>
      <c r="AC36" s="93">
        <f t="shared" si="8"/>
        <v>195</v>
      </c>
    </row>
    <row r="37" spans="1:29" ht="15.6">
      <c r="A37" s="48">
        <v>43927</v>
      </c>
      <c r="B37" s="49">
        <v>75</v>
      </c>
      <c r="C37" s="50">
        <v>1</v>
      </c>
      <c r="D37" s="65">
        <v>26</v>
      </c>
      <c r="F37" s="48">
        <v>43927</v>
      </c>
      <c r="G37" s="49">
        <v>1587</v>
      </c>
      <c r="H37" s="50">
        <v>17</v>
      </c>
      <c r="I37" s="65">
        <v>199</v>
      </c>
      <c r="K37" s="48">
        <v>43927</v>
      </c>
      <c r="L37" s="88">
        <f t="shared" si="0"/>
        <v>1512</v>
      </c>
      <c r="M37" s="82">
        <f t="shared" si="1"/>
        <v>16</v>
      </c>
      <c r="N37" s="88">
        <f t="shared" si="2"/>
        <v>173</v>
      </c>
      <c r="P37" s="48">
        <v>43927</v>
      </c>
      <c r="Q37" s="49">
        <v>3086</v>
      </c>
      <c r="R37" s="50">
        <v>391</v>
      </c>
      <c r="S37" s="65">
        <v>327</v>
      </c>
      <c r="U37" s="48">
        <v>43927</v>
      </c>
      <c r="V37" s="88">
        <f t="shared" si="3"/>
        <v>1499</v>
      </c>
      <c r="W37" s="82">
        <f t="shared" si="4"/>
        <v>374</v>
      </c>
      <c r="X37" s="88">
        <f t="shared" si="5"/>
        <v>128</v>
      </c>
      <c r="Z37" s="48">
        <v>43927</v>
      </c>
      <c r="AA37" s="93">
        <f t="shared" si="6"/>
        <v>3011</v>
      </c>
      <c r="AB37" s="22">
        <f t="shared" si="7"/>
        <v>390</v>
      </c>
      <c r="AC37" s="93">
        <f t="shared" si="8"/>
        <v>301</v>
      </c>
    </row>
    <row r="38" spans="1:29" ht="18.600000000000001" thickBot="1">
      <c r="A38" s="67"/>
      <c r="B38" s="67"/>
      <c r="C38" s="67"/>
      <c r="D38" s="67"/>
      <c r="F38" s="48">
        <v>43928</v>
      </c>
      <c r="G38" s="49">
        <v>101</v>
      </c>
      <c r="H38" s="68"/>
      <c r="I38" s="65">
        <v>22</v>
      </c>
      <c r="K38" s="48">
        <v>43928</v>
      </c>
      <c r="L38" s="89"/>
      <c r="M38" s="83"/>
      <c r="N38" s="90"/>
      <c r="P38" s="48">
        <v>43928</v>
      </c>
      <c r="Q38" s="49">
        <v>1378</v>
      </c>
      <c r="R38" s="50">
        <v>11</v>
      </c>
      <c r="S38" s="65">
        <v>235</v>
      </c>
      <c r="U38" s="48">
        <v>43928</v>
      </c>
      <c r="V38" s="91">
        <f>Q38-G38</f>
        <v>1277</v>
      </c>
      <c r="W38" s="82">
        <f t="shared" si="4"/>
        <v>11</v>
      </c>
      <c r="X38" s="91">
        <f t="shared" si="5"/>
        <v>213</v>
      </c>
      <c r="Z38" s="48">
        <v>43928</v>
      </c>
      <c r="AA38" s="94"/>
      <c r="AB38" s="22"/>
      <c r="AC38" s="94"/>
    </row>
    <row r="39" spans="1:29">
      <c r="A39" s="67"/>
      <c r="B39" s="67"/>
      <c r="C39" s="67"/>
      <c r="D39" s="67"/>
      <c r="F39" s="67"/>
      <c r="G39" s="67"/>
      <c r="H39" s="67"/>
      <c r="I39" s="67"/>
      <c r="K39" s="67"/>
      <c r="L39" s="88">
        <f>SUM(L2:L38)</f>
        <v>5723</v>
      </c>
      <c r="M39" s="88">
        <f>SUM(M2:M38)</f>
        <v>3743</v>
      </c>
      <c r="N39" s="88">
        <f>SUM(N2:N38)</f>
        <v>782</v>
      </c>
      <c r="P39" s="48">
        <v>43929</v>
      </c>
      <c r="Q39" s="49">
        <v>107</v>
      </c>
      <c r="R39" s="68"/>
      <c r="S39" s="65">
        <v>34</v>
      </c>
      <c r="V39" s="88">
        <f>SUM(V2:V38)</f>
        <v>5496</v>
      </c>
      <c r="W39" s="88">
        <f>SUM(W2:W38)</f>
        <v>1296</v>
      </c>
      <c r="X39" s="88">
        <f>SUM(X2:X38)</f>
        <v>681</v>
      </c>
      <c r="AA39" s="88">
        <f>SUM(AA2:AA38)</f>
        <v>9942</v>
      </c>
      <c r="AB39" s="88">
        <f>SUM(AB2:AB38)</f>
        <v>5028</v>
      </c>
      <c r="AC39" s="88">
        <f>SUM(AC2:AC38)</f>
        <v>1250</v>
      </c>
    </row>
    <row r="40" spans="1:29">
      <c r="A40" s="67"/>
      <c r="B40" s="67"/>
      <c r="C40" s="67"/>
      <c r="D40" s="67"/>
      <c r="F40" s="67"/>
      <c r="G40" s="67"/>
      <c r="H40" s="67"/>
      <c r="I40" s="67"/>
      <c r="K40" s="67"/>
      <c r="L40"/>
      <c r="M40" s="67"/>
      <c r="N40" s="67"/>
      <c r="P40" s="67"/>
      <c r="Q40" s="67"/>
      <c r="R40" s="67"/>
      <c r="S40" s="67"/>
      <c r="U40" s="67"/>
      <c r="V40" s="67"/>
      <c r="W40" s="67"/>
      <c r="X40" s="67"/>
      <c r="Z40" s="67"/>
      <c r="AA40" s="67"/>
      <c r="AB40" s="67"/>
      <c r="AC40" s="67"/>
    </row>
    <row r="41" spans="1:29" ht="14.4">
      <c r="L41">
        <f>SUM(L33:L37)</f>
        <v>4028</v>
      </c>
      <c r="M41">
        <f>SUM(M33:M37)</f>
        <v>601</v>
      </c>
      <c r="N41">
        <f>SUM(N33:N37)</f>
        <v>529</v>
      </c>
      <c r="V41">
        <f>SUM(V33:V38)</f>
        <v>4039</v>
      </c>
      <c r="W41">
        <f>SUM(W33:W38)</f>
        <v>1169</v>
      </c>
      <c r="X41">
        <f>SUM(X33:X38)</f>
        <v>607</v>
      </c>
      <c r="AA41">
        <f>SUM(AA33:AA38)</f>
        <v>6790</v>
      </c>
      <c r="AB41">
        <f>SUM(AB33:AB38)</f>
        <v>1759</v>
      </c>
      <c r="AC41">
        <f>SUM(AC33:AC38)</f>
        <v>923</v>
      </c>
    </row>
    <row r="42" spans="1:29" ht="14.4">
      <c r="L42"/>
    </row>
    <row r="43" spans="1:29" ht="14.4">
      <c r="L43"/>
    </row>
    <row r="44" spans="1:29" ht="14.4">
      <c r="L44"/>
    </row>
    <row r="45" spans="1:29" ht="14.4">
      <c r="L45"/>
    </row>
    <row r="46" spans="1:29" ht="14.4">
      <c r="L46"/>
    </row>
    <row r="47" spans="1:29" ht="14.4">
      <c r="L47"/>
    </row>
    <row r="48" spans="1:29" ht="14.4">
      <c r="L48"/>
    </row>
    <row r="49" spans="12:12" ht="14.4">
      <c r="L49"/>
    </row>
    <row r="50" spans="12:12" ht="14.4">
      <c r="L50"/>
    </row>
    <row r="51" spans="12:12" ht="14.4">
      <c r="L51"/>
    </row>
    <row r="52" spans="12:12" ht="14.4">
      <c r="L52"/>
    </row>
    <row r="53" spans="12:12" ht="14.4">
      <c r="L53"/>
    </row>
    <row r="54" spans="12:12" ht="14.4">
      <c r="L54"/>
    </row>
    <row r="55" spans="12:12" ht="14.4">
      <c r="L55"/>
    </row>
    <row r="56" spans="12:12" ht="14.4">
      <c r="L56"/>
    </row>
    <row r="57" spans="12:12" ht="14.4">
      <c r="L57"/>
    </row>
    <row r="58" spans="12:12" ht="14.4">
      <c r="L58"/>
    </row>
    <row r="59" spans="12:12" ht="14.4">
      <c r="L59"/>
    </row>
    <row r="60" spans="12:12" ht="14.4">
      <c r="L60"/>
    </row>
    <row r="61" spans="12:12" ht="14.4">
      <c r="L61"/>
    </row>
    <row r="62" spans="12:12" ht="14.4">
      <c r="L62"/>
    </row>
    <row r="63" spans="12:12" ht="14.4">
      <c r="L63"/>
    </row>
    <row r="64" spans="12:12" ht="14.4">
      <c r="L64"/>
    </row>
    <row r="65" spans="12:12" ht="14.4">
      <c r="L65"/>
    </row>
    <row r="66" spans="12:12" ht="14.4">
      <c r="L66"/>
    </row>
    <row r="67" spans="12:12" ht="14.4">
      <c r="L67"/>
    </row>
    <row r="68" spans="12:12" ht="14.4">
      <c r="L68"/>
    </row>
    <row r="69" spans="12:12" ht="14.4">
      <c r="L69"/>
    </row>
    <row r="70" spans="12:12" ht="14.4">
      <c r="L70"/>
    </row>
    <row r="71" spans="12:12" ht="14.4">
      <c r="L71"/>
    </row>
    <row r="72" spans="12:12" ht="14.4">
      <c r="L72"/>
    </row>
    <row r="73" spans="12:12" ht="14.4">
      <c r="L73"/>
    </row>
    <row r="74" spans="12:12" ht="14.4">
      <c r="L74"/>
    </row>
    <row r="75" spans="12:12" ht="14.4">
      <c r="L75"/>
    </row>
    <row r="76" spans="12:12" ht="14.4">
      <c r="L76"/>
    </row>
    <row r="77" spans="12:12" ht="14.4">
      <c r="L77"/>
    </row>
    <row r="78" spans="12:12" ht="14.4">
      <c r="L78"/>
    </row>
    <row r="79" spans="12:12" ht="14.4">
      <c r="L79"/>
    </row>
    <row r="80" spans="12:12" ht="14.4">
      <c r="L80"/>
    </row>
    <row r="81" spans="12:12" ht="14.4">
      <c r="L81"/>
    </row>
    <row r="82" spans="12:12" ht="14.4">
      <c r="L82"/>
    </row>
    <row r="83" spans="12:12" ht="14.4">
      <c r="L83"/>
    </row>
    <row r="84" spans="12:12" ht="14.4">
      <c r="L84"/>
    </row>
    <row r="85" spans="12:12" ht="14.4">
      <c r="L85"/>
    </row>
    <row r="86" spans="12:12" ht="14.4">
      <c r="L86"/>
    </row>
    <row r="87" spans="12:12" ht="14.4">
      <c r="L87"/>
    </row>
    <row r="88" spans="12:12" ht="14.4">
      <c r="L88"/>
    </row>
    <row r="89" spans="12:12" ht="14.4">
      <c r="L89"/>
    </row>
    <row r="90" spans="12:12" ht="14.4">
      <c r="L90"/>
    </row>
    <row r="91" spans="12:12" ht="14.4">
      <c r="L91"/>
    </row>
    <row r="92" spans="12:12" ht="14.4">
      <c r="L92"/>
    </row>
    <row r="93" spans="12:12" ht="14.4">
      <c r="L93"/>
    </row>
    <row r="94" spans="12:12" ht="14.4">
      <c r="L94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A5E09-2AAA-4D77-84EF-EF37591E20D6}">
  <dimension ref="A1:V40"/>
  <sheetViews>
    <sheetView zoomScale="70" zoomScaleNormal="70" workbookViewId="0">
      <selection activeCell="M62" sqref="M62"/>
    </sheetView>
  </sheetViews>
  <sheetFormatPr defaultRowHeight="14.4"/>
  <cols>
    <col min="1" max="1" width="10.5546875" bestFit="1" customWidth="1"/>
    <col min="2" max="2" width="18.5546875" bestFit="1" customWidth="1"/>
    <col min="3" max="3" width="18.44140625" bestFit="1" customWidth="1"/>
    <col min="4" max="4" width="18.5546875" bestFit="1" customWidth="1"/>
    <col min="5" max="5" width="18.44140625" bestFit="1" customWidth="1"/>
    <col min="6" max="6" width="16.21875" bestFit="1" customWidth="1"/>
    <col min="7" max="7" width="16.109375" bestFit="1" customWidth="1"/>
    <col min="8" max="8" width="9" bestFit="1" customWidth="1"/>
    <col min="9" max="9" width="10.77734375" bestFit="1" customWidth="1"/>
    <col min="10" max="10" width="20.33203125" bestFit="1" customWidth="1"/>
    <col min="11" max="11" width="25.5546875" bestFit="1" customWidth="1"/>
    <col min="12" max="12" width="20.44140625" bestFit="1" customWidth="1"/>
    <col min="13" max="13" width="18.109375" bestFit="1" customWidth="1"/>
    <col min="14" max="14" width="23.33203125" bestFit="1" customWidth="1"/>
    <col min="15" max="15" width="18.21875" bestFit="1" customWidth="1"/>
    <col min="16" max="16" width="6.6640625" bestFit="1" customWidth="1"/>
    <col min="17" max="17" width="24.6640625" bestFit="1" customWidth="1"/>
    <col min="18" max="18" width="10.109375" customWidth="1"/>
  </cols>
  <sheetData>
    <row r="1" spans="1:22" s="69" customFormat="1" ht="18">
      <c r="A1" s="70" t="s">
        <v>1</v>
      </c>
      <c r="B1" s="71" t="s">
        <v>49</v>
      </c>
      <c r="C1" s="71" t="s">
        <v>49</v>
      </c>
      <c r="D1" s="71" t="s">
        <v>50</v>
      </c>
      <c r="E1" s="71" t="s">
        <v>50</v>
      </c>
      <c r="F1" s="71" t="s">
        <v>51</v>
      </c>
      <c r="G1" s="71" t="s">
        <v>51</v>
      </c>
      <c r="H1" s="71" t="s">
        <v>2</v>
      </c>
      <c r="I1" s="70" t="s">
        <v>1</v>
      </c>
      <c r="J1" s="14" t="s">
        <v>52</v>
      </c>
      <c r="K1" s="14" t="s">
        <v>67</v>
      </c>
      <c r="L1" s="14" t="s">
        <v>52</v>
      </c>
      <c r="M1" s="14" t="s">
        <v>53</v>
      </c>
      <c r="N1" s="14" t="s">
        <v>68</v>
      </c>
      <c r="O1" s="14" t="s">
        <v>53</v>
      </c>
      <c r="P1" s="14" t="s">
        <v>2</v>
      </c>
      <c r="Q1" s="74" t="s">
        <v>54</v>
      </c>
      <c r="R1"/>
      <c r="S1">
        <v>100000</v>
      </c>
      <c r="T1" t="s">
        <v>3</v>
      </c>
      <c r="U1" t="s">
        <v>7</v>
      </c>
      <c r="V1" t="s">
        <v>17</v>
      </c>
    </row>
    <row r="2" spans="1:22" ht="15.6">
      <c r="A2" s="72">
        <v>43891</v>
      </c>
      <c r="B2" s="38">
        <f>(C2/$S$1)*$T$2</f>
        <v>340</v>
      </c>
      <c r="C2" s="24">
        <v>10</v>
      </c>
      <c r="D2" s="38">
        <f>(E2/$S$1)*$U$2</f>
        <v>210</v>
      </c>
      <c r="E2" s="24">
        <v>10</v>
      </c>
      <c r="F2" s="38">
        <f>(G2/$S$1)*$V$2</f>
        <v>232</v>
      </c>
      <c r="G2" s="24">
        <f>10*2</f>
        <v>20</v>
      </c>
      <c r="H2" s="38">
        <f>B2+D2+F2</f>
        <v>782</v>
      </c>
      <c r="I2" s="72">
        <v>43891</v>
      </c>
      <c r="J2" s="22"/>
      <c r="K2" s="22"/>
      <c r="L2" s="22"/>
      <c r="M2" s="73">
        <f>(O2/$S$1)*$V$2</f>
        <v>232</v>
      </c>
      <c r="N2" s="27">
        <f>M2/F2</f>
        <v>1</v>
      </c>
      <c r="O2" s="22">
        <f>20</f>
        <v>20</v>
      </c>
      <c r="P2" s="73">
        <f>J2+M2</f>
        <v>232</v>
      </c>
      <c r="Q2" s="75">
        <f>P2/H2</f>
        <v>0.29667519181585678</v>
      </c>
      <c r="T2" s="66">
        <v>3400000</v>
      </c>
      <c r="U2" s="66">
        <v>2100000</v>
      </c>
      <c r="V2" s="66">
        <v>1160000</v>
      </c>
    </row>
    <row r="3" spans="1:22" ht="15.6">
      <c r="A3" s="72">
        <v>43892</v>
      </c>
      <c r="B3" s="38">
        <f>(C3/$S$1)*$T$2</f>
        <v>374</v>
      </c>
      <c r="C3" s="24">
        <f>C2+1</f>
        <v>11</v>
      </c>
      <c r="D3" s="38">
        <f>(E3/$S$1)*$U$2</f>
        <v>252</v>
      </c>
      <c r="E3" s="24">
        <f>E2+2</f>
        <v>12</v>
      </c>
      <c r="F3" s="38">
        <f>(G3/$S$1)*$V$2</f>
        <v>266.8</v>
      </c>
      <c r="G3" s="24">
        <f>G2+3</f>
        <v>23</v>
      </c>
      <c r="H3" s="38">
        <f t="shared" ref="H3:H40" si="0">B3+D3+F3</f>
        <v>892.8</v>
      </c>
      <c r="I3" s="72">
        <v>43892</v>
      </c>
      <c r="J3" s="22"/>
      <c r="K3" s="22"/>
      <c r="L3" s="22"/>
      <c r="M3" s="73">
        <f t="shared" ref="M3:M40" si="1">(O3/$S$1)*$V$2</f>
        <v>243.60000000000002</v>
      </c>
      <c r="N3" s="27">
        <f>M3/F3</f>
        <v>0.91304347826086962</v>
      </c>
      <c r="O3" s="22">
        <f>O2+1</f>
        <v>21</v>
      </c>
      <c r="P3" s="73">
        <f t="shared" ref="P3:P40" si="2">J3+M3</f>
        <v>243.60000000000002</v>
      </c>
      <c r="Q3" s="75">
        <f>P3/H3</f>
        <v>0.27284946236559143</v>
      </c>
    </row>
    <row r="4" spans="1:22" ht="15.6">
      <c r="A4" s="72">
        <v>43893</v>
      </c>
      <c r="B4" s="38">
        <f>(C4/$S$1)*$T$2</f>
        <v>408</v>
      </c>
      <c r="C4" s="24">
        <f t="shared" ref="C4:C17" si="3">C3+1</f>
        <v>12</v>
      </c>
      <c r="D4" s="38">
        <f>(E4/$S$1)*$U$2</f>
        <v>294</v>
      </c>
      <c r="E4" s="24">
        <f t="shared" ref="E4:E15" si="4">E3+2</f>
        <v>14</v>
      </c>
      <c r="F4" s="38">
        <f>(G4/$S$1)*$V$2</f>
        <v>301.59999999999997</v>
      </c>
      <c r="G4" s="24">
        <f t="shared" ref="G4:G16" si="5">G3+3</f>
        <v>26</v>
      </c>
      <c r="H4" s="38">
        <f t="shared" si="0"/>
        <v>1003.5999999999999</v>
      </c>
      <c r="I4" s="72">
        <v>43893</v>
      </c>
      <c r="J4" s="22"/>
      <c r="K4" s="22"/>
      <c r="L4" s="22"/>
      <c r="M4" s="73">
        <f t="shared" si="1"/>
        <v>255.20000000000002</v>
      </c>
      <c r="N4" s="27">
        <f>M4/F4</f>
        <v>0.84615384615384626</v>
      </c>
      <c r="O4" s="22">
        <f t="shared" ref="O4:O39" si="6">O3+1</f>
        <v>22</v>
      </c>
      <c r="P4" s="73">
        <f t="shared" si="2"/>
        <v>255.20000000000002</v>
      </c>
      <c r="Q4" s="75">
        <f>P4/H4</f>
        <v>0.25428457552809891</v>
      </c>
    </row>
    <row r="5" spans="1:22" ht="15.6">
      <c r="A5" s="72">
        <v>43894</v>
      </c>
      <c r="B5" s="38">
        <f>(C5/$S$1)*$T$2</f>
        <v>441.99999999999994</v>
      </c>
      <c r="C5" s="24">
        <f t="shared" si="3"/>
        <v>13</v>
      </c>
      <c r="D5" s="38">
        <f>(E5/$S$1)*$U$2</f>
        <v>336</v>
      </c>
      <c r="E5" s="24">
        <f t="shared" si="4"/>
        <v>16</v>
      </c>
      <c r="F5" s="38">
        <f>(G5/$S$1)*$V$2</f>
        <v>336.4</v>
      </c>
      <c r="G5" s="24">
        <f t="shared" si="5"/>
        <v>29</v>
      </c>
      <c r="H5" s="38">
        <f t="shared" si="0"/>
        <v>1114.4000000000001</v>
      </c>
      <c r="I5" s="72">
        <v>43894</v>
      </c>
      <c r="J5" s="22"/>
      <c r="K5" s="22"/>
      <c r="L5" s="22"/>
      <c r="M5" s="73">
        <f t="shared" si="1"/>
        <v>266.8</v>
      </c>
      <c r="N5" s="27">
        <f>M5/F5</f>
        <v>0.79310344827586221</v>
      </c>
      <c r="O5" s="22">
        <f t="shared" si="6"/>
        <v>23</v>
      </c>
      <c r="P5" s="73">
        <f t="shared" si="2"/>
        <v>266.8</v>
      </c>
      <c r="Q5" s="75">
        <f>P5/H5</f>
        <v>0.23941134242641779</v>
      </c>
    </row>
    <row r="6" spans="1:22" ht="15.6">
      <c r="A6" s="72">
        <v>43895</v>
      </c>
      <c r="B6" s="38">
        <f>(C6/$S$1)*$T$2</f>
        <v>475.99999999999994</v>
      </c>
      <c r="C6" s="24">
        <f t="shared" si="3"/>
        <v>14</v>
      </c>
      <c r="D6" s="38">
        <f>(E6/$S$1)*$U$2</f>
        <v>378</v>
      </c>
      <c r="E6" s="24">
        <f t="shared" si="4"/>
        <v>18</v>
      </c>
      <c r="F6" s="38">
        <f>(G6/$S$1)*$V$2</f>
        <v>371.20000000000005</v>
      </c>
      <c r="G6" s="24">
        <f t="shared" si="5"/>
        <v>32</v>
      </c>
      <c r="H6" s="38">
        <f t="shared" si="0"/>
        <v>1225.2</v>
      </c>
      <c r="I6" s="72">
        <v>43895</v>
      </c>
      <c r="J6" s="22"/>
      <c r="K6" s="22"/>
      <c r="L6" s="22"/>
      <c r="M6" s="73">
        <f t="shared" si="1"/>
        <v>278.40000000000003</v>
      </c>
      <c r="N6" s="27">
        <f>M6/F6</f>
        <v>0.75</v>
      </c>
      <c r="O6" s="22">
        <f t="shared" si="6"/>
        <v>24</v>
      </c>
      <c r="P6" s="73">
        <f t="shared" si="2"/>
        <v>278.40000000000003</v>
      </c>
      <c r="Q6" s="75">
        <f>P6/H6</f>
        <v>0.22722820763956908</v>
      </c>
    </row>
    <row r="7" spans="1:22" ht="15.6">
      <c r="A7" s="72">
        <v>43896</v>
      </c>
      <c r="B7" s="38">
        <f>(C7/$S$1)*$T$2</f>
        <v>509.99999999999994</v>
      </c>
      <c r="C7" s="24">
        <f t="shared" si="3"/>
        <v>15</v>
      </c>
      <c r="D7" s="38">
        <f>(E7/$S$1)*$U$2</f>
        <v>420</v>
      </c>
      <c r="E7" s="24">
        <f t="shared" si="4"/>
        <v>20</v>
      </c>
      <c r="F7" s="38">
        <f>(G7/$S$1)*$V$2</f>
        <v>406</v>
      </c>
      <c r="G7" s="24">
        <f t="shared" si="5"/>
        <v>35</v>
      </c>
      <c r="H7" s="38">
        <f t="shared" si="0"/>
        <v>1336</v>
      </c>
      <c r="I7" s="72">
        <v>43896</v>
      </c>
      <c r="J7" s="22"/>
      <c r="K7" s="22"/>
      <c r="L7" s="22"/>
      <c r="M7" s="73">
        <f t="shared" si="1"/>
        <v>290</v>
      </c>
      <c r="N7" s="27">
        <f>M7/F7</f>
        <v>0.7142857142857143</v>
      </c>
      <c r="O7" s="22">
        <f t="shared" si="6"/>
        <v>25</v>
      </c>
      <c r="P7" s="73">
        <f t="shared" si="2"/>
        <v>290</v>
      </c>
      <c r="Q7" s="75">
        <f>P7/H7</f>
        <v>0.21706586826347304</v>
      </c>
    </row>
    <row r="8" spans="1:22" ht="15.6">
      <c r="A8" s="72">
        <v>43897</v>
      </c>
      <c r="B8" s="38">
        <f>(C8/$S$1)*$T$2</f>
        <v>544</v>
      </c>
      <c r="C8" s="24">
        <f t="shared" si="3"/>
        <v>16</v>
      </c>
      <c r="D8" s="38">
        <f>(E8/$S$1)*$U$2</f>
        <v>462</v>
      </c>
      <c r="E8" s="24">
        <f t="shared" si="4"/>
        <v>22</v>
      </c>
      <c r="F8" s="38">
        <f>(G8/$S$1)*$V$2</f>
        <v>440.8</v>
      </c>
      <c r="G8" s="24">
        <f t="shared" si="5"/>
        <v>38</v>
      </c>
      <c r="H8" s="38">
        <f t="shared" si="0"/>
        <v>1446.8</v>
      </c>
      <c r="I8" s="72">
        <v>43897</v>
      </c>
      <c r="J8" s="22"/>
      <c r="K8" s="22"/>
      <c r="L8" s="22"/>
      <c r="M8" s="73">
        <f t="shared" si="1"/>
        <v>301.59999999999997</v>
      </c>
      <c r="N8" s="27">
        <f>M8/F8</f>
        <v>0.68421052631578938</v>
      </c>
      <c r="O8" s="22">
        <f t="shared" si="6"/>
        <v>26</v>
      </c>
      <c r="P8" s="73">
        <f t="shared" si="2"/>
        <v>301.59999999999997</v>
      </c>
      <c r="Q8" s="75">
        <f>P8/H8</f>
        <v>0.2084600497649986</v>
      </c>
    </row>
    <row r="9" spans="1:22" ht="15.6">
      <c r="A9" s="72">
        <v>43898</v>
      </c>
      <c r="B9" s="38">
        <f>(C9/$S$1)*$T$2</f>
        <v>578</v>
      </c>
      <c r="C9" s="24">
        <f t="shared" si="3"/>
        <v>17</v>
      </c>
      <c r="D9" s="38">
        <f>(E9/$S$1)*$U$2</f>
        <v>504</v>
      </c>
      <c r="E9" s="24">
        <f t="shared" si="4"/>
        <v>24</v>
      </c>
      <c r="F9" s="38">
        <f>(G9/$S$1)*$V$2</f>
        <v>475.59999999999997</v>
      </c>
      <c r="G9" s="24">
        <f t="shared" si="5"/>
        <v>41</v>
      </c>
      <c r="H9" s="38">
        <f t="shared" si="0"/>
        <v>1557.6</v>
      </c>
      <c r="I9" s="72">
        <v>43898</v>
      </c>
      <c r="J9" s="22"/>
      <c r="K9" s="22"/>
      <c r="L9" s="22"/>
      <c r="M9" s="73">
        <f t="shared" si="1"/>
        <v>313.2</v>
      </c>
      <c r="N9" s="27">
        <f>M9/F9</f>
        <v>0.65853658536585369</v>
      </c>
      <c r="O9" s="22">
        <f t="shared" si="6"/>
        <v>27</v>
      </c>
      <c r="P9" s="73">
        <f t="shared" si="2"/>
        <v>313.2</v>
      </c>
      <c r="Q9" s="75">
        <f>P9/H9</f>
        <v>0.20107858243451465</v>
      </c>
    </row>
    <row r="10" spans="1:22" ht="15.6">
      <c r="A10" s="72">
        <v>43899</v>
      </c>
      <c r="B10" s="38">
        <f>(C10/$S$1)*$T$2</f>
        <v>612</v>
      </c>
      <c r="C10" s="24">
        <f t="shared" si="3"/>
        <v>18</v>
      </c>
      <c r="D10" s="38">
        <f>(E10/$S$1)*$U$2</f>
        <v>546</v>
      </c>
      <c r="E10" s="24">
        <f t="shared" si="4"/>
        <v>26</v>
      </c>
      <c r="F10" s="38">
        <f>(G10/$S$1)*$V$2</f>
        <v>510.40000000000003</v>
      </c>
      <c r="G10" s="24">
        <f t="shared" si="5"/>
        <v>44</v>
      </c>
      <c r="H10" s="38">
        <f t="shared" si="0"/>
        <v>1668.4</v>
      </c>
      <c r="I10" s="72">
        <v>43899</v>
      </c>
      <c r="J10" s="22"/>
      <c r="K10" s="22"/>
      <c r="L10" s="22"/>
      <c r="M10" s="73">
        <f t="shared" si="1"/>
        <v>324.79999999999995</v>
      </c>
      <c r="N10" s="27">
        <f>M10/F10</f>
        <v>0.63636363636363624</v>
      </c>
      <c r="O10" s="22">
        <f t="shared" si="6"/>
        <v>28</v>
      </c>
      <c r="P10" s="73">
        <f t="shared" si="2"/>
        <v>324.79999999999995</v>
      </c>
      <c r="Q10" s="75">
        <f>P10/H10</f>
        <v>0.19467753536322221</v>
      </c>
    </row>
    <row r="11" spans="1:22" ht="15.6">
      <c r="A11" s="72">
        <v>43900</v>
      </c>
      <c r="B11" s="38">
        <f>(C11/$S$1)*$T$2</f>
        <v>646</v>
      </c>
      <c r="C11" s="24">
        <f t="shared" si="3"/>
        <v>19</v>
      </c>
      <c r="D11" s="38">
        <f>(E11/$S$1)*$U$2</f>
        <v>588</v>
      </c>
      <c r="E11" s="24">
        <f t="shared" si="4"/>
        <v>28</v>
      </c>
      <c r="F11" s="38">
        <f>(G11/$S$1)*$V$2</f>
        <v>545.19999999999993</v>
      </c>
      <c r="G11" s="24">
        <f t="shared" si="5"/>
        <v>47</v>
      </c>
      <c r="H11" s="38">
        <f t="shared" si="0"/>
        <v>1779.1999999999998</v>
      </c>
      <c r="I11" s="72">
        <v>43900</v>
      </c>
      <c r="J11" s="73">
        <f>(L11/$S$1)*$U$2</f>
        <v>210</v>
      </c>
      <c r="K11" s="27">
        <f>J11/D11</f>
        <v>0.35714285714285715</v>
      </c>
      <c r="L11" s="22">
        <v>10</v>
      </c>
      <c r="M11" s="73">
        <f t="shared" si="1"/>
        <v>336.4</v>
      </c>
      <c r="N11" s="27">
        <f>M11/F11</f>
        <v>0.61702127659574468</v>
      </c>
      <c r="O11" s="22">
        <f t="shared" si="6"/>
        <v>29</v>
      </c>
      <c r="P11" s="73">
        <f t="shared" si="2"/>
        <v>546.4</v>
      </c>
      <c r="Q11" s="75">
        <f>P11/H11</f>
        <v>0.30710431654676262</v>
      </c>
    </row>
    <row r="12" spans="1:22" ht="15.6">
      <c r="A12" s="72">
        <v>43901</v>
      </c>
      <c r="B12" s="38">
        <f>(C12/$S$1)*$T$2</f>
        <v>680</v>
      </c>
      <c r="C12" s="24">
        <f t="shared" si="3"/>
        <v>20</v>
      </c>
      <c r="D12" s="38">
        <f>(E12/$S$1)*$U$2</f>
        <v>630</v>
      </c>
      <c r="E12" s="24">
        <f t="shared" si="4"/>
        <v>30</v>
      </c>
      <c r="F12" s="38">
        <f>(G12/$S$1)*$V$2</f>
        <v>580</v>
      </c>
      <c r="G12" s="24">
        <f t="shared" si="5"/>
        <v>50</v>
      </c>
      <c r="H12" s="38">
        <f t="shared" si="0"/>
        <v>1890</v>
      </c>
      <c r="I12" s="72">
        <v>43901</v>
      </c>
      <c r="J12" s="73">
        <f t="shared" ref="J12:J40" si="7">(L12/$S$1)*$U$2</f>
        <v>231</v>
      </c>
      <c r="K12" s="27">
        <f>J12/D12</f>
        <v>0.36666666666666664</v>
      </c>
      <c r="L12" s="22">
        <f>L11+1</f>
        <v>11</v>
      </c>
      <c r="M12" s="73">
        <f t="shared" si="1"/>
        <v>347.99999999999994</v>
      </c>
      <c r="N12" s="27">
        <f>M12/F12</f>
        <v>0.59999999999999987</v>
      </c>
      <c r="O12" s="22">
        <f t="shared" si="6"/>
        <v>30</v>
      </c>
      <c r="P12" s="73">
        <f t="shared" si="2"/>
        <v>579</v>
      </c>
      <c r="Q12" s="75">
        <f>P12/H12</f>
        <v>0.30634920634920637</v>
      </c>
    </row>
    <row r="13" spans="1:22" ht="15.6">
      <c r="A13" s="72">
        <v>43902</v>
      </c>
      <c r="B13" s="38">
        <f>(C13/$S$1)*$T$2</f>
        <v>714</v>
      </c>
      <c r="C13" s="24">
        <f t="shared" si="3"/>
        <v>21</v>
      </c>
      <c r="D13" s="38">
        <f>(E13/$S$1)*$U$2</f>
        <v>672</v>
      </c>
      <c r="E13" s="24">
        <f t="shared" si="4"/>
        <v>32</v>
      </c>
      <c r="F13" s="38">
        <f>(G13/$S$1)*$V$2</f>
        <v>614.79999999999995</v>
      </c>
      <c r="G13" s="24">
        <f t="shared" si="5"/>
        <v>53</v>
      </c>
      <c r="H13" s="38">
        <f t="shared" si="0"/>
        <v>2000.8</v>
      </c>
      <c r="I13" s="72">
        <v>43902</v>
      </c>
      <c r="J13" s="73">
        <f t="shared" si="7"/>
        <v>252</v>
      </c>
      <c r="K13" s="27">
        <f>J13/D13</f>
        <v>0.375</v>
      </c>
      <c r="L13" s="22">
        <f t="shared" ref="L13:L20" si="8">L12+1</f>
        <v>12</v>
      </c>
      <c r="M13" s="73">
        <f t="shared" si="1"/>
        <v>359.6</v>
      </c>
      <c r="N13" s="27">
        <f>M13/F13</f>
        <v>0.58490566037735858</v>
      </c>
      <c r="O13" s="22">
        <f t="shared" si="6"/>
        <v>31</v>
      </c>
      <c r="P13" s="73">
        <f t="shared" si="2"/>
        <v>611.6</v>
      </c>
      <c r="Q13" s="75">
        <f>P13/H13</f>
        <v>0.30567772890843664</v>
      </c>
    </row>
    <row r="14" spans="1:22" ht="15.6">
      <c r="A14" s="72">
        <v>43903</v>
      </c>
      <c r="B14" s="38">
        <f>(C14/$S$1)*$T$2</f>
        <v>748</v>
      </c>
      <c r="C14" s="24">
        <f t="shared" si="3"/>
        <v>22</v>
      </c>
      <c r="D14" s="38">
        <f>(E14/$S$1)*$U$2</f>
        <v>714</v>
      </c>
      <c r="E14" s="24">
        <f t="shared" si="4"/>
        <v>34</v>
      </c>
      <c r="F14" s="38">
        <f>(G14/$S$1)*$V$2</f>
        <v>649.59999999999991</v>
      </c>
      <c r="G14" s="24">
        <f t="shared" si="5"/>
        <v>56</v>
      </c>
      <c r="H14" s="38">
        <f t="shared" si="0"/>
        <v>2111.6</v>
      </c>
      <c r="I14" s="72">
        <v>43903</v>
      </c>
      <c r="J14" s="73">
        <f t="shared" si="7"/>
        <v>273</v>
      </c>
      <c r="K14" s="27">
        <f>J14/D14</f>
        <v>0.38235294117647056</v>
      </c>
      <c r="L14" s="22">
        <f t="shared" si="8"/>
        <v>13</v>
      </c>
      <c r="M14" s="73">
        <f t="shared" si="1"/>
        <v>371.20000000000005</v>
      </c>
      <c r="N14" s="27">
        <f>M14/F14</f>
        <v>0.57142857142857162</v>
      </c>
      <c r="O14" s="22">
        <f t="shared" si="6"/>
        <v>32</v>
      </c>
      <c r="P14" s="73">
        <f t="shared" si="2"/>
        <v>644.20000000000005</v>
      </c>
      <c r="Q14" s="75">
        <f>P14/H14</f>
        <v>0.30507671907558254</v>
      </c>
    </row>
    <row r="15" spans="1:22" ht="15.6">
      <c r="A15" s="72">
        <v>43904</v>
      </c>
      <c r="B15" s="38">
        <f>(C15/$S$1)*$T$2</f>
        <v>782</v>
      </c>
      <c r="C15" s="24">
        <f t="shared" si="3"/>
        <v>23</v>
      </c>
      <c r="D15" s="38">
        <f>(E15/$S$1)*$U$2</f>
        <v>756</v>
      </c>
      <c r="E15" s="24">
        <f t="shared" si="4"/>
        <v>36</v>
      </c>
      <c r="F15" s="38">
        <f>(G15/$S$1)*$V$2</f>
        <v>684.40000000000009</v>
      </c>
      <c r="G15" s="24">
        <f t="shared" si="5"/>
        <v>59</v>
      </c>
      <c r="H15" s="38">
        <f t="shared" si="0"/>
        <v>2222.4</v>
      </c>
      <c r="I15" s="72">
        <v>43904</v>
      </c>
      <c r="J15" s="73">
        <f t="shared" si="7"/>
        <v>294</v>
      </c>
      <c r="K15" s="27">
        <f>J15/D15</f>
        <v>0.3888888888888889</v>
      </c>
      <c r="L15" s="22">
        <f t="shared" si="8"/>
        <v>14</v>
      </c>
      <c r="M15" s="73">
        <f t="shared" si="1"/>
        <v>382.8</v>
      </c>
      <c r="N15" s="27">
        <f>M15/F15</f>
        <v>0.55932203389830504</v>
      </c>
      <c r="O15" s="22">
        <f t="shared" si="6"/>
        <v>33</v>
      </c>
      <c r="P15" s="73">
        <f t="shared" si="2"/>
        <v>676.8</v>
      </c>
      <c r="Q15" s="75">
        <f>P15/H15</f>
        <v>0.30453563714902804</v>
      </c>
    </row>
    <row r="16" spans="1:22" ht="15.6">
      <c r="A16" s="72">
        <v>43905</v>
      </c>
      <c r="B16" s="38">
        <f>(C16/$S$1)*$T$2</f>
        <v>816</v>
      </c>
      <c r="C16" s="24">
        <f t="shared" si="3"/>
        <v>24</v>
      </c>
      <c r="D16" s="38">
        <f>(E16/$S$1)*$U$2</f>
        <v>735</v>
      </c>
      <c r="E16" s="24">
        <f>E15-1</f>
        <v>35</v>
      </c>
      <c r="F16" s="38">
        <f>(G16/$S$1)*$V$2</f>
        <v>719.2</v>
      </c>
      <c r="G16" s="24">
        <f t="shared" si="5"/>
        <v>62</v>
      </c>
      <c r="H16" s="38">
        <f t="shared" si="0"/>
        <v>2270.1999999999998</v>
      </c>
      <c r="I16" s="72">
        <v>43905</v>
      </c>
      <c r="J16" s="73">
        <f t="shared" si="7"/>
        <v>315</v>
      </c>
      <c r="K16" s="27">
        <f>J16/D16</f>
        <v>0.42857142857142855</v>
      </c>
      <c r="L16" s="22">
        <f t="shared" si="8"/>
        <v>15</v>
      </c>
      <c r="M16" s="73">
        <f t="shared" si="1"/>
        <v>394.40000000000003</v>
      </c>
      <c r="N16" s="27">
        <f>M16/F16</f>
        <v>0.54838709677419362</v>
      </c>
      <c r="O16" s="22">
        <f t="shared" si="6"/>
        <v>34</v>
      </c>
      <c r="P16" s="73">
        <f t="shared" si="2"/>
        <v>709.40000000000009</v>
      </c>
      <c r="Q16" s="75">
        <f>P16/H16</f>
        <v>0.31248348163157436</v>
      </c>
    </row>
    <row r="17" spans="1:17" ht="15.6">
      <c r="A17" s="72">
        <v>43906</v>
      </c>
      <c r="B17" s="38">
        <f>(C17/$S$1)*$T$2</f>
        <v>850</v>
      </c>
      <c r="C17" s="24">
        <f t="shared" si="3"/>
        <v>25</v>
      </c>
      <c r="D17" s="38">
        <f>(E17/$S$1)*$U$2</f>
        <v>714</v>
      </c>
      <c r="E17" s="24">
        <f t="shared" ref="E17:E21" si="9">E16-1</f>
        <v>34</v>
      </c>
      <c r="F17" s="38">
        <f>(G17/$S$1)*$V$2</f>
        <v>707.6</v>
      </c>
      <c r="G17" s="24">
        <f>G16-1</f>
        <v>61</v>
      </c>
      <c r="H17" s="38">
        <f t="shared" si="0"/>
        <v>2271.6</v>
      </c>
      <c r="I17" s="72">
        <v>43906</v>
      </c>
      <c r="J17" s="73">
        <f t="shared" si="7"/>
        <v>336</v>
      </c>
      <c r="K17" s="27">
        <f>J17/D17</f>
        <v>0.47058823529411764</v>
      </c>
      <c r="L17" s="22">
        <f t="shared" si="8"/>
        <v>16</v>
      </c>
      <c r="M17" s="73">
        <f t="shared" si="1"/>
        <v>406</v>
      </c>
      <c r="N17" s="27">
        <f>M17/F17</f>
        <v>0.57377049180327866</v>
      </c>
      <c r="O17" s="22">
        <f t="shared" si="6"/>
        <v>35</v>
      </c>
      <c r="P17" s="73">
        <f t="shared" si="2"/>
        <v>742</v>
      </c>
      <c r="Q17" s="75">
        <f>P17/H17</f>
        <v>0.32664201443916185</v>
      </c>
    </row>
    <row r="18" spans="1:17" ht="15.6">
      <c r="A18" s="72">
        <v>43907</v>
      </c>
      <c r="B18" s="38">
        <f>(C18/$S$1)*$T$2</f>
        <v>816</v>
      </c>
      <c r="C18" s="24">
        <f>C17-1</f>
        <v>24</v>
      </c>
      <c r="D18" s="38">
        <f>(E18/$S$1)*$U$2</f>
        <v>693</v>
      </c>
      <c r="E18" s="24">
        <f t="shared" si="9"/>
        <v>33</v>
      </c>
      <c r="F18" s="38">
        <f>(G18/$S$1)*$V$2</f>
        <v>695.99999999999989</v>
      </c>
      <c r="G18" s="24">
        <f t="shared" ref="G18:G32" si="10">G17-1</f>
        <v>60</v>
      </c>
      <c r="H18" s="38">
        <f t="shared" si="0"/>
        <v>2205</v>
      </c>
      <c r="I18" s="72">
        <v>43907</v>
      </c>
      <c r="J18" s="73">
        <f t="shared" si="7"/>
        <v>357</v>
      </c>
      <c r="K18" s="27">
        <f>J18/D18</f>
        <v>0.51515151515151514</v>
      </c>
      <c r="L18" s="22">
        <f>L17+1</f>
        <v>17</v>
      </c>
      <c r="M18" s="73">
        <f t="shared" si="1"/>
        <v>417.6</v>
      </c>
      <c r="N18" s="27">
        <f>M18/F18</f>
        <v>0.60000000000000009</v>
      </c>
      <c r="O18" s="22">
        <f t="shared" si="6"/>
        <v>36</v>
      </c>
      <c r="P18" s="73">
        <f t="shared" si="2"/>
        <v>774.6</v>
      </c>
      <c r="Q18" s="75">
        <f>P18/H18</f>
        <v>0.35129251700680275</v>
      </c>
    </row>
    <row r="19" spans="1:17" ht="15.6">
      <c r="A19" s="72">
        <v>43908</v>
      </c>
      <c r="B19" s="38">
        <f>(C19/$S$1)*$T$2</f>
        <v>782</v>
      </c>
      <c r="C19" s="24">
        <f t="shared" ref="C19:C39" si="11">C18-1</f>
        <v>23</v>
      </c>
      <c r="D19" s="38">
        <f>(E19/$S$1)*$U$2</f>
        <v>672</v>
      </c>
      <c r="E19" s="24">
        <f t="shared" si="9"/>
        <v>32</v>
      </c>
      <c r="F19" s="38">
        <f>(G19/$S$1)*$V$2</f>
        <v>684.40000000000009</v>
      </c>
      <c r="G19" s="24">
        <f t="shared" si="10"/>
        <v>59</v>
      </c>
      <c r="H19" s="38">
        <f t="shared" si="0"/>
        <v>2138.4</v>
      </c>
      <c r="I19" s="72">
        <v>43908</v>
      </c>
      <c r="J19" s="73">
        <f t="shared" si="7"/>
        <v>378</v>
      </c>
      <c r="K19" s="27">
        <f>J19/D19</f>
        <v>0.5625</v>
      </c>
      <c r="L19" s="22">
        <f t="shared" si="8"/>
        <v>18</v>
      </c>
      <c r="M19" s="73">
        <f t="shared" si="1"/>
        <v>429.2</v>
      </c>
      <c r="N19" s="27">
        <f>M19/F19</f>
        <v>0.62711864406779649</v>
      </c>
      <c r="O19" s="22">
        <f t="shared" si="6"/>
        <v>37</v>
      </c>
      <c r="P19" s="73">
        <f t="shared" si="2"/>
        <v>807.2</v>
      </c>
      <c r="Q19" s="75">
        <f>P19/H19</f>
        <v>0.3774784885895997</v>
      </c>
    </row>
    <row r="20" spans="1:17" ht="15.6">
      <c r="A20" s="72">
        <v>43909</v>
      </c>
      <c r="B20" s="38">
        <f>(C20/$S$1)*$T$2</f>
        <v>748</v>
      </c>
      <c r="C20" s="24">
        <f t="shared" si="11"/>
        <v>22</v>
      </c>
      <c r="D20" s="38">
        <f>(E20/$S$1)*$U$2</f>
        <v>651</v>
      </c>
      <c r="E20" s="24">
        <f t="shared" si="9"/>
        <v>31</v>
      </c>
      <c r="F20" s="38">
        <f>(G20/$S$1)*$V$2</f>
        <v>672.8</v>
      </c>
      <c r="G20" s="24">
        <f t="shared" si="10"/>
        <v>58</v>
      </c>
      <c r="H20" s="38">
        <f t="shared" si="0"/>
        <v>2071.8000000000002</v>
      </c>
      <c r="I20" s="72">
        <v>43909</v>
      </c>
      <c r="J20" s="73">
        <f t="shared" si="7"/>
        <v>399</v>
      </c>
      <c r="K20" s="27">
        <f>J20/D20</f>
        <v>0.61290322580645162</v>
      </c>
      <c r="L20" s="22">
        <f t="shared" si="8"/>
        <v>19</v>
      </c>
      <c r="M20" s="73">
        <f t="shared" si="1"/>
        <v>440.8</v>
      </c>
      <c r="N20" s="27">
        <f>M20/F20</f>
        <v>0.65517241379310354</v>
      </c>
      <c r="O20" s="22">
        <f t="shared" si="6"/>
        <v>38</v>
      </c>
      <c r="P20" s="73">
        <f t="shared" si="2"/>
        <v>839.8</v>
      </c>
      <c r="Q20" s="75">
        <f>P20/H20</f>
        <v>0.40534800656434011</v>
      </c>
    </row>
    <row r="21" spans="1:17" ht="15.6">
      <c r="A21" s="72">
        <v>43910</v>
      </c>
      <c r="B21" s="38">
        <f>(C21/$S$1)*$T$2</f>
        <v>714</v>
      </c>
      <c r="C21" s="24">
        <f t="shared" si="11"/>
        <v>21</v>
      </c>
      <c r="D21" s="38">
        <f>(E21/$S$1)*$U$2</f>
        <v>630</v>
      </c>
      <c r="E21" s="24">
        <f t="shared" si="9"/>
        <v>30</v>
      </c>
      <c r="F21" s="38">
        <f>(G21/$S$1)*$V$2</f>
        <v>661.19999999999993</v>
      </c>
      <c r="G21" s="24">
        <f t="shared" si="10"/>
        <v>57</v>
      </c>
      <c r="H21" s="38">
        <f t="shared" si="0"/>
        <v>2005.1999999999998</v>
      </c>
      <c r="I21" s="72">
        <v>43910</v>
      </c>
      <c r="J21" s="73">
        <f t="shared" si="7"/>
        <v>420</v>
      </c>
      <c r="K21" s="27">
        <f>J21/D21</f>
        <v>0.66666666666666663</v>
      </c>
      <c r="L21" s="22">
        <f>L20+1</f>
        <v>20</v>
      </c>
      <c r="M21" s="73">
        <f t="shared" si="1"/>
        <v>452.4</v>
      </c>
      <c r="N21" s="27">
        <f>M21/F21</f>
        <v>0.68421052631578949</v>
      </c>
      <c r="O21" s="22">
        <f t="shared" si="6"/>
        <v>39</v>
      </c>
      <c r="P21" s="73">
        <f t="shared" si="2"/>
        <v>872.4</v>
      </c>
      <c r="Q21" s="75">
        <f>P21/H21</f>
        <v>0.43506882106523043</v>
      </c>
    </row>
    <row r="22" spans="1:17" ht="15.6">
      <c r="A22" s="72">
        <v>43911</v>
      </c>
      <c r="B22" s="38">
        <f>(C22/$S$1)*$T$2</f>
        <v>680</v>
      </c>
      <c r="C22" s="24">
        <f t="shared" si="11"/>
        <v>20</v>
      </c>
      <c r="D22" s="38">
        <f>(E22/$S$1)*$U$2</f>
        <v>651</v>
      </c>
      <c r="E22" s="24">
        <f>E21+1</f>
        <v>31</v>
      </c>
      <c r="F22" s="38">
        <f>(G22/$S$1)*$V$2</f>
        <v>649.59999999999991</v>
      </c>
      <c r="G22" s="24">
        <f t="shared" si="10"/>
        <v>56</v>
      </c>
      <c r="H22" s="38">
        <f t="shared" si="0"/>
        <v>1980.6</v>
      </c>
      <c r="I22" s="72">
        <v>43911</v>
      </c>
      <c r="J22" s="73">
        <f t="shared" si="7"/>
        <v>399</v>
      </c>
      <c r="K22" s="27">
        <f>J22/D22</f>
        <v>0.61290322580645162</v>
      </c>
      <c r="L22" s="22">
        <f>L21-1</f>
        <v>19</v>
      </c>
      <c r="M22" s="73">
        <f t="shared" si="1"/>
        <v>464</v>
      </c>
      <c r="N22" s="27">
        <f>M22/F22</f>
        <v>0.71428571428571441</v>
      </c>
      <c r="O22" s="22">
        <f t="shared" si="6"/>
        <v>40</v>
      </c>
      <c r="P22" s="73">
        <f t="shared" si="2"/>
        <v>863</v>
      </c>
      <c r="Q22" s="75">
        <f>P22/H22</f>
        <v>0.43572654751085532</v>
      </c>
    </row>
    <row r="23" spans="1:17" ht="15.6">
      <c r="A23" s="72">
        <v>43912</v>
      </c>
      <c r="B23" s="38">
        <f>(C23/$S$1)*$T$2</f>
        <v>714</v>
      </c>
      <c r="C23" s="24">
        <f>C22+1</f>
        <v>21</v>
      </c>
      <c r="D23" s="38">
        <f>(E23/$S$1)*$U$2</f>
        <v>672</v>
      </c>
      <c r="E23" s="24">
        <f t="shared" ref="E23:E26" si="12">E22+1</f>
        <v>32</v>
      </c>
      <c r="F23" s="38">
        <f>(G23/$S$1)*$V$2</f>
        <v>638</v>
      </c>
      <c r="G23" s="24">
        <f t="shared" si="10"/>
        <v>55</v>
      </c>
      <c r="H23" s="38">
        <f t="shared" si="0"/>
        <v>2024</v>
      </c>
      <c r="I23" s="72">
        <v>43912</v>
      </c>
      <c r="J23" s="73">
        <f t="shared" si="7"/>
        <v>378</v>
      </c>
      <c r="K23" s="27">
        <f>J23/D23</f>
        <v>0.5625</v>
      </c>
      <c r="L23" s="22">
        <f t="shared" ref="L23:L31" si="13">L22-1</f>
        <v>18</v>
      </c>
      <c r="M23" s="73">
        <f t="shared" si="1"/>
        <v>475.59999999999997</v>
      </c>
      <c r="N23" s="27">
        <f>M23/F23</f>
        <v>0.74545454545454537</v>
      </c>
      <c r="O23" s="22">
        <f t="shared" si="6"/>
        <v>41</v>
      </c>
      <c r="P23" s="73">
        <f t="shared" si="2"/>
        <v>853.59999999999991</v>
      </c>
      <c r="Q23" s="75">
        <f>P23/H23</f>
        <v>0.42173913043478256</v>
      </c>
    </row>
    <row r="24" spans="1:17" ht="15.6">
      <c r="A24" s="72">
        <v>43913</v>
      </c>
      <c r="B24" s="38">
        <f>(C24/$S$1)*$T$2</f>
        <v>748</v>
      </c>
      <c r="C24" s="24">
        <f t="shared" ref="C24:C26" si="14">C23+1</f>
        <v>22</v>
      </c>
      <c r="D24" s="38">
        <f>(E24/$S$1)*$U$2</f>
        <v>693</v>
      </c>
      <c r="E24" s="24">
        <f t="shared" si="12"/>
        <v>33</v>
      </c>
      <c r="F24" s="38">
        <f>(G24/$S$1)*$V$2</f>
        <v>626.4</v>
      </c>
      <c r="G24" s="24">
        <f t="shared" si="10"/>
        <v>54</v>
      </c>
      <c r="H24" s="38">
        <f t="shared" si="0"/>
        <v>2067.4</v>
      </c>
      <c r="I24" s="72">
        <v>43913</v>
      </c>
      <c r="J24" s="73">
        <f t="shared" si="7"/>
        <v>357</v>
      </c>
      <c r="K24" s="27">
        <f>J24/D24</f>
        <v>0.51515151515151514</v>
      </c>
      <c r="L24" s="22">
        <f t="shared" si="13"/>
        <v>17</v>
      </c>
      <c r="M24" s="73">
        <f t="shared" si="1"/>
        <v>487.20000000000005</v>
      </c>
      <c r="N24" s="27">
        <f>M24/F24</f>
        <v>0.7777777777777779</v>
      </c>
      <c r="O24" s="22">
        <f t="shared" si="6"/>
        <v>42</v>
      </c>
      <c r="P24" s="73">
        <f t="shared" si="2"/>
        <v>844.2</v>
      </c>
      <c r="Q24" s="75">
        <f>P24/H24</f>
        <v>0.40833897649221246</v>
      </c>
    </row>
    <row r="25" spans="1:17" ht="15.6">
      <c r="A25" s="72">
        <v>43914</v>
      </c>
      <c r="B25" s="38">
        <f>(C25/$S$1)*$T$2</f>
        <v>782</v>
      </c>
      <c r="C25" s="24">
        <f t="shared" si="14"/>
        <v>23</v>
      </c>
      <c r="D25" s="38">
        <f>(E25/$S$1)*$U$2</f>
        <v>714</v>
      </c>
      <c r="E25" s="24">
        <f t="shared" si="12"/>
        <v>34</v>
      </c>
      <c r="F25" s="38">
        <f>(G25/$S$1)*$V$2</f>
        <v>614.79999999999995</v>
      </c>
      <c r="G25" s="24">
        <f t="shared" si="10"/>
        <v>53</v>
      </c>
      <c r="H25" s="38">
        <f t="shared" si="0"/>
        <v>2110.8000000000002</v>
      </c>
      <c r="I25" s="72">
        <v>43914</v>
      </c>
      <c r="J25" s="73">
        <f t="shared" si="7"/>
        <v>336</v>
      </c>
      <c r="K25" s="27">
        <f>J25/D25</f>
        <v>0.47058823529411764</v>
      </c>
      <c r="L25" s="22">
        <f t="shared" si="13"/>
        <v>16</v>
      </c>
      <c r="M25" s="73">
        <f t="shared" si="1"/>
        <v>498.8</v>
      </c>
      <c r="N25" s="27">
        <f>M25/F25</f>
        <v>0.81132075471698117</v>
      </c>
      <c r="O25" s="22">
        <f t="shared" si="6"/>
        <v>43</v>
      </c>
      <c r="P25" s="73">
        <f t="shared" si="2"/>
        <v>834.8</v>
      </c>
      <c r="Q25" s="75">
        <f>P25/H25</f>
        <v>0.3954898616638241</v>
      </c>
    </row>
    <row r="26" spans="1:17" ht="15.6">
      <c r="A26" s="72">
        <v>43915</v>
      </c>
      <c r="B26" s="38">
        <f>(C26/$S$1)*$T$2</f>
        <v>816</v>
      </c>
      <c r="C26" s="24">
        <f t="shared" si="14"/>
        <v>24</v>
      </c>
      <c r="D26" s="38">
        <f>(E26/$S$1)*$U$2</f>
        <v>735</v>
      </c>
      <c r="E26" s="24">
        <f t="shared" si="12"/>
        <v>35</v>
      </c>
      <c r="F26" s="38">
        <f>(G26/$S$1)*$V$2</f>
        <v>603.19999999999993</v>
      </c>
      <c r="G26" s="24">
        <f t="shared" si="10"/>
        <v>52</v>
      </c>
      <c r="H26" s="38">
        <f t="shared" si="0"/>
        <v>2154.1999999999998</v>
      </c>
      <c r="I26" s="72">
        <v>43915</v>
      </c>
      <c r="J26" s="73">
        <f t="shared" si="7"/>
        <v>315</v>
      </c>
      <c r="K26" s="27">
        <f>J26/D26</f>
        <v>0.42857142857142855</v>
      </c>
      <c r="L26" s="22">
        <f t="shared" si="13"/>
        <v>15</v>
      </c>
      <c r="M26" s="73">
        <f t="shared" si="1"/>
        <v>510.40000000000003</v>
      </c>
      <c r="N26" s="27">
        <f>M26/F26</f>
        <v>0.84615384615384626</v>
      </c>
      <c r="O26" s="22">
        <f t="shared" si="6"/>
        <v>44</v>
      </c>
      <c r="P26" s="73">
        <f t="shared" si="2"/>
        <v>825.40000000000009</v>
      </c>
      <c r="Q26" s="75">
        <f>P26/H26</f>
        <v>0.38315848110667539</v>
      </c>
    </row>
    <row r="27" spans="1:17" ht="15.6">
      <c r="A27" s="72">
        <v>43916</v>
      </c>
      <c r="B27" s="38">
        <f>(C27/$S$1)*$T$2</f>
        <v>782</v>
      </c>
      <c r="C27" s="24">
        <f t="shared" si="11"/>
        <v>23</v>
      </c>
      <c r="D27" s="38">
        <f>(E27/$S$1)*$U$2</f>
        <v>714</v>
      </c>
      <c r="E27" s="24">
        <f>E26-1</f>
        <v>34</v>
      </c>
      <c r="F27" s="38">
        <f>(G27/$S$1)*$V$2</f>
        <v>591.6</v>
      </c>
      <c r="G27" s="24">
        <f t="shared" si="10"/>
        <v>51</v>
      </c>
      <c r="H27" s="38">
        <f t="shared" si="0"/>
        <v>2087.6</v>
      </c>
      <c r="I27" s="72">
        <v>43916</v>
      </c>
      <c r="J27" s="73">
        <f t="shared" si="7"/>
        <v>294</v>
      </c>
      <c r="K27" s="27">
        <f>J27/D27</f>
        <v>0.41176470588235292</v>
      </c>
      <c r="L27" s="22">
        <f t="shared" si="13"/>
        <v>14</v>
      </c>
      <c r="M27" s="73">
        <f t="shared" si="1"/>
        <v>522</v>
      </c>
      <c r="N27" s="27">
        <f>M27/F27</f>
        <v>0.88235294117647056</v>
      </c>
      <c r="O27" s="22">
        <f t="shared" si="6"/>
        <v>45</v>
      </c>
      <c r="P27" s="73">
        <f t="shared" si="2"/>
        <v>816</v>
      </c>
      <c r="Q27" s="75">
        <f>P27/H27</f>
        <v>0.39087947882736157</v>
      </c>
    </row>
    <row r="28" spans="1:17" ht="15.6">
      <c r="A28" s="72">
        <v>43917</v>
      </c>
      <c r="B28" s="38">
        <f>(C28/$S$1)*$T$2</f>
        <v>748</v>
      </c>
      <c r="C28" s="24">
        <f t="shared" si="11"/>
        <v>22</v>
      </c>
      <c r="D28" s="38">
        <f>(E28/$S$1)*$U$2</f>
        <v>693</v>
      </c>
      <c r="E28" s="24">
        <f t="shared" ref="E28:E39" si="15">E27-1</f>
        <v>33</v>
      </c>
      <c r="F28" s="38">
        <f>(G28/$S$1)*$V$2</f>
        <v>580</v>
      </c>
      <c r="G28" s="24">
        <f t="shared" si="10"/>
        <v>50</v>
      </c>
      <c r="H28" s="38">
        <f t="shared" si="0"/>
        <v>2021</v>
      </c>
      <c r="I28" s="72">
        <v>43917</v>
      </c>
      <c r="J28" s="73">
        <f t="shared" si="7"/>
        <v>273</v>
      </c>
      <c r="K28" s="27">
        <f>J28/D28</f>
        <v>0.39393939393939392</v>
      </c>
      <c r="L28" s="22">
        <f t="shared" si="13"/>
        <v>13</v>
      </c>
      <c r="M28" s="73">
        <f t="shared" si="1"/>
        <v>533.6</v>
      </c>
      <c r="N28" s="27">
        <f>M28/F28</f>
        <v>0.92</v>
      </c>
      <c r="O28" s="22">
        <f t="shared" si="6"/>
        <v>46</v>
      </c>
      <c r="P28" s="73">
        <f t="shared" si="2"/>
        <v>806.6</v>
      </c>
      <c r="Q28" s="75">
        <f>P28/H28</f>
        <v>0.39910935180603663</v>
      </c>
    </row>
    <row r="29" spans="1:17" ht="15.6">
      <c r="A29" s="72">
        <v>43918</v>
      </c>
      <c r="B29" s="38">
        <f>(C29/$S$1)*$T$2</f>
        <v>714</v>
      </c>
      <c r="C29" s="24">
        <f t="shared" si="11"/>
        <v>21</v>
      </c>
      <c r="D29" s="38">
        <f>(E29/$S$1)*$U$2</f>
        <v>672</v>
      </c>
      <c r="E29" s="24">
        <f t="shared" si="15"/>
        <v>32</v>
      </c>
      <c r="F29" s="38">
        <f>(G29/$S$1)*$V$2</f>
        <v>568.4</v>
      </c>
      <c r="G29" s="24">
        <f t="shared" si="10"/>
        <v>49</v>
      </c>
      <c r="H29" s="38">
        <f t="shared" si="0"/>
        <v>1954.4</v>
      </c>
      <c r="I29" s="72">
        <v>43918</v>
      </c>
      <c r="J29" s="73">
        <f t="shared" si="7"/>
        <v>252</v>
      </c>
      <c r="K29" s="27">
        <f>J29/D29</f>
        <v>0.375</v>
      </c>
      <c r="L29" s="22">
        <f t="shared" si="13"/>
        <v>12</v>
      </c>
      <c r="M29" s="73">
        <f t="shared" si="1"/>
        <v>545.19999999999993</v>
      </c>
      <c r="N29" s="27">
        <f>M29/F29</f>
        <v>0.95918367346938771</v>
      </c>
      <c r="O29" s="22">
        <f t="shared" si="6"/>
        <v>47</v>
      </c>
      <c r="P29" s="73">
        <f t="shared" si="2"/>
        <v>797.19999999999993</v>
      </c>
      <c r="Q29" s="75">
        <f>P29/H29</f>
        <v>0.40790012279983623</v>
      </c>
    </row>
    <row r="30" spans="1:17" ht="15.6">
      <c r="A30" s="72">
        <v>43919</v>
      </c>
      <c r="B30" s="38">
        <f>(C30/$S$1)*$T$2</f>
        <v>680</v>
      </c>
      <c r="C30" s="24">
        <f t="shared" si="11"/>
        <v>20</v>
      </c>
      <c r="D30" s="38">
        <f>(E30/$S$1)*$U$2</f>
        <v>651</v>
      </c>
      <c r="E30" s="24">
        <f t="shared" si="15"/>
        <v>31</v>
      </c>
      <c r="F30" s="38">
        <f>(G30/$S$1)*$V$2</f>
        <v>556.80000000000007</v>
      </c>
      <c r="G30" s="24">
        <f t="shared" si="10"/>
        <v>48</v>
      </c>
      <c r="H30" s="38">
        <f t="shared" si="0"/>
        <v>1887.8000000000002</v>
      </c>
      <c r="I30" s="72">
        <v>43919</v>
      </c>
      <c r="J30" s="73">
        <f t="shared" si="7"/>
        <v>231</v>
      </c>
      <c r="K30" s="27">
        <f>J30/D30</f>
        <v>0.35483870967741937</v>
      </c>
      <c r="L30" s="22">
        <f t="shared" si="13"/>
        <v>11</v>
      </c>
      <c r="M30" s="73">
        <f t="shared" si="1"/>
        <v>556.80000000000007</v>
      </c>
      <c r="N30" s="27">
        <f>M30/F30</f>
        <v>1</v>
      </c>
      <c r="O30" s="22">
        <f t="shared" si="6"/>
        <v>48</v>
      </c>
      <c r="P30" s="73">
        <f t="shared" si="2"/>
        <v>787.80000000000007</v>
      </c>
      <c r="Q30" s="75">
        <f>P30/H30</f>
        <v>0.41731115584277995</v>
      </c>
    </row>
    <row r="31" spans="1:17" ht="15.6">
      <c r="A31" s="72">
        <v>43920</v>
      </c>
      <c r="B31" s="38">
        <f>(C31/$S$1)*$T$2</f>
        <v>646</v>
      </c>
      <c r="C31" s="24">
        <f t="shared" si="11"/>
        <v>19</v>
      </c>
      <c r="D31" s="38">
        <f>(E31/$S$1)*$U$2</f>
        <v>630</v>
      </c>
      <c r="E31" s="24">
        <f t="shared" si="15"/>
        <v>30</v>
      </c>
      <c r="F31" s="38">
        <f>(G31/$S$1)*$V$2</f>
        <v>545.19999999999993</v>
      </c>
      <c r="G31" s="24">
        <f t="shared" si="10"/>
        <v>47</v>
      </c>
      <c r="H31" s="38">
        <f t="shared" si="0"/>
        <v>1821.1999999999998</v>
      </c>
      <c r="I31" s="72">
        <v>43920</v>
      </c>
      <c r="J31" s="73">
        <f t="shared" si="7"/>
        <v>210</v>
      </c>
      <c r="K31" s="27">
        <f>J31/D31</f>
        <v>0.33333333333333331</v>
      </c>
      <c r="L31" s="22">
        <f t="shared" si="13"/>
        <v>10</v>
      </c>
      <c r="M31" s="73">
        <f t="shared" si="1"/>
        <v>568.4</v>
      </c>
      <c r="N31" s="27">
        <f>M31/F31</f>
        <v>1.0425531914893618</v>
      </c>
      <c r="O31" s="22">
        <f t="shared" si="6"/>
        <v>49</v>
      </c>
      <c r="P31" s="73">
        <f t="shared" si="2"/>
        <v>778.4</v>
      </c>
      <c r="Q31" s="75">
        <f>P31/H31</f>
        <v>0.4274104985723699</v>
      </c>
    </row>
    <row r="32" spans="1:17" ht="15.6">
      <c r="A32" s="72">
        <v>43921</v>
      </c>
      <c r="B32" s="38">
        <f>(C32/$S$1)*$T$2</f>
        <v>612</v>
      </c>
      <c r="C32" s="24">
        <f t="shared" si="11"/>
        <v>18</v>
      </c>
      <c r="D32" s="38">
        <f>(E32/$S$1)*$U$2</f>
        <v>609</v>
      </c>
      <c r="E32" s="24">
        <f t="shared" si="15"/>
        <v>29</v>
      </c>
      <c r="F32" s="38">
        <f>(G32/$S$1)*$V$2</f>
        <v>533.6</v>
      </c>
      <c r="G32" s="24">
        <f t="shared" si="10"/>
        <v>46</v>
      </c>
      <c r="H32" s="38">
        <f t="shared" si="0"/>
        <v>1754.6</v>
      </c>
      <c r="I32" s="72">
        <v>43921</v>
      </c>
      <c r="J32" s="73">
        <f t="shared" si="7"/>
        <v>231</v>
      </c>
      <c r="K32" s="27">
        <f>J32/D32</f>
        <v>0.37931034482758619</v>
      </c>
      <c r="L32" s="22">
        <f>L31+1</f>
        <v>11</v>
      </c>
      <c r="M32" s="73">
        <f t="shared" si="1"/>
        <v>580</v>
      </c>
      <c r="N32" s="27">
        <f>M32/F32</f>
        <v>1.0869565217391304</v>
      </c>
      <c r="O32" s="22">
        <f t="shared" si="6"/>
        <v>50</v>
      </c>
      <c r="P32" s="73">
        <f t="shared" si="2"/>
        <v>811</v>
      </c>
      <c r="Q32" s="75">
        <f>P32/H32</f>
        <v>0.46221360993958738</v>
      </c>
    </row>
    <row r="33" spans="1:17" ht="15.6">
      <c r="A33" s="72">
        <v>43922</v>
      </c>
      <c r="B33" s="38">
        <f>(C33/$S$1)*$T$2</f>
        <v>578</v>
      </c>
      <c r="C33" s="24">
        <f t="shared" si="11"/>
        <v>17</v>
      </c>
      <c r="D33" s="38">
        <f>(E33/$S$1)*$U$2</f>
        <v>588</v>
      </c>
      <c r="E33" s="24">
        <f t="shared" si="15"/>
        <v>28</v>
      </c>
      <c r="F33" s="38">
        <f>(G33/$S$1)*$V$2</f>
        <v>556.80000000000007</v>
      </c>
      <c r="G33" s="24">
        <f>G32+2</f>
        <v>48</v>
      </c>
      <c r="H33" s="38">
        <f t="shared" si="0"/>
        <v>1722.8000000000002</v>
      </c>
      <c r="I33" s="72">
        <v>43922</v>
      </c>
      <c r="J33" s="73">
        <f t="shared" si="7"/>
        <v>252</v>
      </c>
      <c r="K33" s="27">
        <f>J33/D33</f>
        <v>0.42857142857142855</v>
      </c>
      <c r="L33" s="22">
        <f t="shared" ref="L33:L35" si="16">L32+1</f>
        <v>12</v>
      </c>
      <c r="M33" s="73">
        <f t="shared" si="1"/>
        <v>591.6</v>
      </c>
      <c r="N33" s="27">
        <f>M33/F33</f>
        <v>1.0625</v>
      </c>
      <c r="O33" s="22">
        <f t="shared" si="6"/>
        <v>51</v>
      </c>
      <c r="P33" s="73">
        <f t="shared" si="2"/>
        <v>843.6</v>
      </c>
      <c r="Q33" s="75">
        <f>P33/H33</f>
        <v>0.48966798235430692</v>
      </c>
    </row>
    <row r="34" spans="1:17" ht="15.6">
      <c r="A34" s="72">
        <v>43923</v>
      </c>
      <c r="B34" s="38">
        <f>(C34/$S$1)*$T$2</f>
        <v>544</v>
      </c>
      <c r="C34" s="24">
        <f t="shared" si="11"/>
        <v>16</v>
      </c>
      <c r="D34" s="38">
        <f>(E34/$S$1)*$U$2</f>
        <v>567</v>
      </c>
      <c r="E34" s="24">
        <f t="shared" si="15"/>
        <v>27</v>
      </c>
      <c r="F34" s="38">
        <f>(G34/$S$1)*$V$2</f>
        <v>580</v>
      </c>
      <c r="G34" s="24">
        <f t="shared" ref="G34:G37" si="17">G33+2</f>
        <v>50</v>
      </c>
      <c r="H34" s="38">
        <f t="shared" si="0"/>
        <v>1691</v>
      </c>
      <c r="I34" s="72">
        <v>43923</v>
      </c>
      <c r="J34" s="73">
        <f t="shared" si="7"/>
        <v>273</v>
      </c>
      <c r="K34" s="27">
        <f>J34/D34</f>
        <v>0.48148148148148145</v>
      </c>
      <c r="L34" s="22">
        <f t="shared" si="16"/>
        <v>13</v>
      </c>
      <c r="M34" s="73">
        <f t="shared" si="1"/>
        <v>603.19999999999993</v>
      </c>
      <c r="N34" s="27">
        <f>M34/F34</f>
        <v>1.0399999999999998</v>
      </c>
      <c r="O34" s="22">
        <f t="shared" si="6"/>
        <v>52</v>
      </c>
      <c r="P34" s="73">
        <f t="shared" si="2"/>
        <v>876.19999999999993</v>
      </c>
      <c r="Q34" s="75">
        <f>P34/H34</f>
        <v>0.51815493790656408</v>
      </c>
    </row>
    <row r="35" spans="1:17" ht="15.6">
      <c r="A35" s="72">
        <v>43924</v>
      </c>
      <c r="B35" s="38">
        <f>(C35/$S$1)*$T$2</f>
        <v>509.99999999999994</v>
      </c>
      <c r="C35" s="24">
        <f t="shared" si="11"/>
        <v>15</v>
      </c>
      <c r="D35" s="38">
        <f>(E35/$S$1)*$U$2</f>
        <v>546</v>
      </c>
      <c r="E35" s="24">
        <f t="shared" si="15"/>
        <v>26</v>
      </c>
      <c r="F35" s="38">
        <f>(G35/$S$1)*$V$2</f>
        <v>603.19999999999993</v>
      </c>
      <c r="G35" s="24">
        <f t="shared" si="17"/>
        <v>52</v>
      </c>
      <c r="H35" s="38">
        <f t="shared" si="0"/>
        <v>1659.1999999999998</v>
      </c>
      <c r="I35" s="72">
        <v>43924</v>
      </c>
      <c r="J35" s="73">
        <f t="shared" si="7"/>
        <v>294</v>
      </c>
      <c r="K35" s="27">
        <f>J35/D35</f>
        <v>0.53846153846153844</v>
      </c>
      <c r="L35" s="22">
        <f t="shared" si="16"/>
        <v>14</v>
      </c>
      <c r="M35" s="73">
        <f t="shared" si="1"/>
        <v>614.79999999999995</v>
      </c>
      <c r="N35" s="27">
        <f>M35/F35</f>
        <v>1.0192307692307692</v>
      </c>
      <c r="O35" s="22">
        <f t="shared" si="6"/>
        <v>53</v>
      </c>
      <c r="P35" s="73">
        <f t="shared" si="2"/>
        <v>908.8</v>
      </c>
      <c r="Q35" s="75">
        <f>P35/H35</f>
        <v>0.54773384763741562</v>
      </c>
    </row>
    <row r="36" spans="1:17" ht="15.6">
      <c r="A36" s="72">
        <v>43925</v>
      </c>
      <c r="B36" s="38">
        <f>(C36/$S$1)*$T$2</f>
        <v>475.99999999999994</v>
      </c>
      <c r="C36" s="24">
        <f t="shared" si="11"/>
        <v>14</v>
      </c>
      <c r="D36" s="38">
        <f>(E36/$S$1)*$U$2</f>
        <v>525</v>
      </c>
      <c r="E36" s="24">
        <f t="shared" si="15"/>
        <v>25</v>
      </c>
      <c r="F36" s="38">
        <f>(G36/$S$1)*$V$2</f>
        <v>626.4</v>
      </c>
      <c r="G36" s="24">
        <f>G35+2</f>
        <v>54</v>
      </c>
      <c r="H36" s="38">
        <f t="shared" si="0"/>
        <v>1627.4</v>
      </c>
      <c r="I36" s="72">
        <v>43925</v>
      </c>
      <c r="J36" s="73">
        <f t="shared" si="7"/>
        <v>273</v>
      </c>
      <c r="K36" s="27">
        <f>J36/D36</f>
        <v>0.52</v>
      </c>
      <c r="L36" s="22">
        <f>L35-1</f>
        <v>13</v>
      </c>
      <c r="M36" s="73">
        <f t="shared" si="1"/>
        <v>626.4</v>
      </c>
      <c r="N36" s="27">
        <f>M36/F36</f>
        <v>1</v>
      </c>
      <c r="O36" s="22">
        <f t="shared" si="6"/>
        <v>54</v>
      </c>
      <c r="P36" s="73">
        <f t="shared" si="2"/>
        <v>899.4</v>
      </c>
      <c r="Q36" s="75">
        <f>P36/H36</f>
        <v>0.55266068575642124</v>
      </c>
    </row>
    <row r="37" spans="1:17" ht="15.6">
      <c r="A37" s="72">
        <v>43926</v>
      </c>
      <c r="B37" s="38">
        <f>(C37/$S$1)*$T$2</f>
        <v>441.99999999999994</v>
      </c>
      <c r="C37" s="24">
        <f t="shared" si="11"/>
        <v>13</v>
      </c>
      <c r="D37" s="38">
        <f>(E37/$S$1)*$U$2</f>
        <v>504</v>
      </c>
      <c r="E37" s="24">
        <f t="shared" si="15"/>
        <v>24</v>
      </c>
      <c r="F37" s="38">
        <f>(G37/$S$1)*$V$2</f>
        <v>649.59999999999991</v>
      </c>
      <c r="G37" s="24">
        <f t="shared" si="17"/>
        <v>56</v>
      </c>
      <c r="H37" s="38">
        <f t="shared" si="0"/>
        <v>1595.6</v>
      </c>
      <c r="I37" s="72">
        <v>43926</v>
      </c>
      <c r="J37" s="73">
        <f t="shared" si="7"/>
        <v>252</v>
      </c>
      <c r="K37" s="27">
        <f>J37/D37</f>
        <v>0.5</v>
      </c>
      <c r="L37" s="22">
        <f t="shared" ref="L37:L39" si="18">L36-1</f>
        <v>12</v>
      </c>
      <c r="M37" s="73">
        <f t="shared" si="1"/>
        <v>638</v>
      </c>
      <c r="N37" s="27">
        <f>M37/F37</f>
        <v>0.98214285714285732</v>
      </c>
      <c r="O37" s="22">
        <f t="shared" si="6"/>
        <v>55</v>
      </c>
      <c r="P37" s="73">
        <f t="shared" si="2"/>
        <v>890</v>
      </c>
      <c r="Q37" s="75">
        <f>P37/H37</f>
        <v>0.55778390574078718</v>
      </c>
    </row>
    <row r="38" spans="1:17" ht="15.6">
      <c r="A38" s="72">
        <v>43927</v>
      </c>
      <c r="B38" s="38">
        <f>(C38/$S$1)*$T$2</f>
        <v>408</v>
      </c>
      <c r="C38" s="24">
        <f t="shared" si="11"/>
        <v>12</v>
      </c>
      <c r="D38" s="38">
        <f>(E38/$S$1)*$U$2</f>
        <v>483</v>
      </c>
      <c r="E38" s="24">
        <f t="shared" si="15"/>
        <v>23</v>
      </c>
      <c r="F38" s="38">
        <f>(G38/$S$1)*$V$2</f>
        <v>626.4</v>
      </c>
      <c r="G38" s="24">
        <f>G37-2</f>
        <v>54</v>
      </c>
      <c r="H38" s="38">
        <f t="shared" si="0"/>
        <v>1517.4</v>
      </c>
      <c r="I38" s="72">
        <v>43927</v>
      </c>
      <c r="J38" s="73">
        <f t="shared" si="7"/>
        <v>231</v>
      </c>
      <c r="K38" s="27">
        <f>J38/D38</f>
        <v>0.47826086956521741</v>
      </c>
      <c r="L38" s="22">
        <f t="shared" si="18"/>
        <v>11</v>
      </c>
      <c r="M38" s="73">
        <f t="shared" si="1"/>
        <v>649.59999999999991</v>
      </c>
      <c r="N38" s="27">
        <f>M38/F38</f>
        <v>1.037037037037037</v>
      </c>
      <c r="O38" s="22">
        <f t="shared" si="6"/>
        <v>56</v>
      </c>
      <c r="P38" s="73">
        <f t="shared" si="2"/>
        <v>880.59999999999991</v>
      </c>
      <c r="Q38" s="75">
        <f>P38/H38</f>
        <v>0.58033478318175813</v>
      </c>
    </row>
    <row r="39" spans="1:17" ht="15.6">
      <c r="A39" s="72">
        <v>43928</v>
      </c>
      <c r="B39" s="38">
        <f>(C39/$S$1)*$T$2</f>
        <v>374</v>
      </c>
      <c r="C39" s="24">
        <f t="shared" si="11"/>
        <v>11</v>
      </c>
      <c r="D39" s="38">
        <f>(E39/$S$1)*$U$2</f>
        <v>462</v>
      </c>
      <c r="E39" s="24">
        <f t="shared" si="15"/>
        <v>22</v>
      </c>
      <c r="F39" s="38">
        <f>(G39/$S$1)*$V$2</f>
        <v>603.19999999999993</v>
      </c>
      <c r="G39" s="24">
        <f>G38-2</f>
        <v>52</v>
      </c>
      <c r="H39" s="38">
        <f t="shared" si="0"/>
        <v>1439.1999999999998</v>
      </c>
      <c r="I39" s="72">
        <v>43928</v>
      </c>
      <c r="J39" s="73">
        <f t="shared" si="7"/>
        <v>210</v>
      </c>
      <c r="K39" s="27">
        <f>J39/D39</f>
        <v>0.45454545454545453</v>
      </c>
      <c r="L39" s="22">
        <f t="shared" si="18"/>
        <v>10</v>
      </c>
      <c r="M39" s="73">
        <f t="shared" si="1"/>
        <v>661.19999999999993</v>
      </c>
      <c r="N39" s="27">
        <f>M39/F39</f>
        <v>1.0961538461538463</v>
      </c>
      <c r="O39" s="22">
        <f t="shared" si="6"/>
        <v>57</v>
      </c>
      <c r="P39" s="73">
        <f t="shared" si="2"/>
        <v>871.19999999999993</v>
      </c>
      <c r="Q39" s="75">
        <f>P39/H39</f>
        <v>0.6053362979433019</v>
      </c>
    </row>
    <row r="40" spans="1:17" ht="15.6">
      <c r="A40" s="72">
        <v>43929</v>
      </c>
      <c r="B40" s="38">
        <f>(C40/$S$1)*$T$2</f>
        <v>340</v>
      </c>
      <c r="C40" s="24">
        <v>10</v>
      </c>
      <c r="D40" s="38">
        <f>(E40/$S$1)*$U$2</f>
        <v>525</v>
      </c>
      <c r="E40" s="24">
        <v>25</v>
      </c>
      <c r="F40" s="38">
        <f>(G40/$S$1)*$V$2</f>
        <v>638</v>
      </c>
      <c r="G40" s="24">
        <v>55</v>
      </c>
      <c r="H40" s="38">
        <f t="shared" si="0"/>
        <v>1503</v>
      </c>
      <c r="I40" s="72">
        <v>43929</v>
      </c>
      <c r="J40" s="73">
        <f t="shared" si="7"/>
        <v>210</v>
      </c>
      <c r="K40" s="27">
        <f>J40/D40</f>
        <v>0.4</v>
      </c>
      <c r="L40" s="22">
        <v>10</v>
      </c>
      <c r="M40" s="73">
        <f t="shared" si="1"/>
        <v>695.99999999999989</v>
      </c>
      <c r="N40" s="27">
        <f>M40/F40</f>
        <v>1.0909090909090908</v>
      </c>
      <c r="O40" s="22">
        <v>60</v>
      </c>
      <c r="P40" s="73">
        <f t="shared" si="2"/>
        <v>905.99999999999989</v>
      </c>
      <c r="Q40" s="75">
        <f>P40/H40</f>
        <v>0.60279441117764465</v>
      </c>
    </row>
  </sheetData>
  <pageMargins left="0.7" right="0.7" top="0.75" bottom="0.75" header="0.3" footer="0.3"/>
  <pageSetup orientation="portrait" horizontalDpi="1200" verticalDpi="1200" r:id="rId1"/>
  <ignoredErrors>
    <ignoredError sqref="D18 D19:D32 F17:F32" 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d 5 2 d 4 6 4 - 2 0 e f - 4 8 b b - 9 0 b 5 - 6 3 1 5 1 3 4 2 5 f 0 2 "   x m l n s = " h t t p : / / s c h e m a s . m i c r o s o f t . c o m / D a t a M a s h u p " > A A A A A A 8 E A A B Q S w M E F A A C A A g A s X p 3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C x e n d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X p 3 U B 5 4 L B A H A Q A A o A E A A B M A H A B G b 3 J t d W x h c y 9 T Z W N 0 a W 9 u M S 5 t I K I Y A C i g F A A A A A A A A A A A A A A A A A A A A A A A A A A A A G 2 O w W q E M B C G 7 4 L v E L I X B c 1 a K D 1 0 6 c m 9 9 N S l C j 2 U H r I 6 V a k 7 k W R 0 K + K 7 N 1 F p o W 0 u E / 5 h / u 8 z U F C j k G X r v D n 4 n u + Z W m o o 2 Y 7 n 8 t w C S z h 7 Y C 2 Q 7 z H 7 M t X r A m z y A m d x k h U E 7 p M q J E A y A a + J O n O / 3 x d K K 5 R D o 3 s j a p A t 1 Q J H U a n B b n q k M d 7 G W Y P 8 K N U V 4 0 6 Z h p o B 4 k I a M D w M o 5 V 4 l C Q T C 1 z J U z K / u u R t 2 + 5 4 W k u s r G 8 + d u B U F 2 u R a 4 n m X e l L q t r + g m 5 p g q U q m i a e L n A e M b I 5 I / i k O W I T P 2 0 K L F 0 U I v a I d H c r 3 P E 8 h 9 / E T G m y w G d 1 N T 9 A F w a / b B z q T + e T L k G L I 5 g C s G y w s s 2 + 1 + B / 5 Y c v U E s B A i 0 A F A A C A A g A s X p 3 U O n 8 W i q m A A A A + A A A A B I A A A A A A A A A A A A A A A A A A A A A A E N v b m Z p Z y 9 Q Y W N r Y W d l L n h t b F B L A Q I t A B Q A A g A I A L F 6 d 1 A P y u m r p A A A A O k A A A A T A A A A A A A A A A A A A A A A A P I A A A B b Q 2 9 u d G V u d F 9 U e X B l c 1 0 u e G 1 s U E s B A i 0 A F A A C A A g A s X p 3 U B 5 4 L B A H A Q A A o A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w k A A A A A A A D F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O V Q x O D o y N D o w M i 4 0 M T I x N j k w W i I g L z 4 8 R W 5 0 c n k g V H l w Z T 0 i R m l s b E N v b H V t b l R 5 c G V z I i B W Y W x 1 Z T 0 i c 0 J n T T 0 i I C 8 + P E V u d H J 5 I F R 5 c G U 9 I k Z p b G x D b 2 x 1 b W 5 O Y W 1 l c y I g V m F s d W U 9 I n N b J n F 1 b 3 Q 7 Q 2 9 1 b n R 5 J n F 1 b 3 Q 7 L C Z x d W 9 0 O 1 B v c 2 l 0 a X Z l I E N h c 2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D a G F u Z 2 V k I F R 5 c G U u e 0 N v d W 5 0 e S w w f S Z x d W 9 0 O y w m c X V v d D t T Z W N 0 a W 9 u M S 9 U Y W J s Z S A w L 0 N o Y W 5 n Z W Q g V H l w Z S 5 7 U G 9 z a X R p d m U g Q 2 F z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9 D a G F u Z 2 V k I F R 5 c G U u e 0 N v d W 5 0 e S w w f S Z x d W 9 0 O y w m c X V v d D t T Z W N 0 a W 9 u M S 9 U Y W J s Z S A w L 0 N o Y W 5 n Z W Q g V H l w Z S 5 7 U G 9 z a X R p d m U g Q 2 F z Z X M s M X 0 m c X V v d D t d L C Z x d W 9 0 O 1 J l b G F 0 a W 9 u c 2 h p c E l u Z m 8 m c X V v d D s 6 W 1 1 9 I i A v P j x F b n R y e S B U e X B l P S J R d W V y e U l E I i B W Y W x 1 Z T 0 i c 2 I 4 N z Q 5 M m Z m L T M w O W U t N D k x O C 0 5 N W E 3 L T M 5 Z j M 0 Z W V k N G E w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N P 8 K o + A D R 4 U J o D 6 S O o 4 i A A A A A A I A A A A A A B B m A A A A A Q A A I A A A A B 4 M N s 5 R J a e 5 j S + i L 2 v j e r / l a d + + 3 Z P m g a o j 4 0 I 7 M 2 + I A A A A A A 6 A A A A A A g A A I A A A A N E n T 8 P M A u O z F Q s 1 1 u p R r h 5 M U Y M i + f j 5 Q 3 0 6 R S y 9 s d u n U A A A A O r I h t U o B U p I / E F v K 6 J 6 6 T 8 a p k R f A m p e I s M 8 S I 1 y U d T w A + T E R 2 p s h a J 5 N a h F H x d 6 z r T 8 e 0 P K V 7 U S 6 f a z V 3 3 J W s L O D m 6 J X R / + C 8 g K A + A x a o K h Q A A A A C / C M h e R 5 o N 2 U 4 U 3 m R z s s U j 8 Y i g Y b m / i d v b F Z A Q h b C a H y A 0 t w G 0 r n n W 2 K r H X 9 A x y Z y m w E 9 o 8 U U Z T O Y a 2 m u J + 2 J o = < / D a t a M a s h u p > 
</file>

<file path=customXml/itemProps1.xml><?xml version="1.0" encoding="utf-8"?>
<ds:datastoreItem xmlns:ds="http://schemas.openxmlformats.org/officeDocument/2006/customXml" ds:itemID="{1ECC8713-AADA-46E7-920A-2EF2F212CA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Old Data (1)</vt:lpstr>
      <vt:lpstr>Old Data (2)</vt:lpstr>
      <vt:lpstr>Updated Daily Data</vt:lpstr>
      <vt:lpstr>Data Lag</vt:lpstr>
      <vt:lpstr>ER Visits and Admits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Koral</dc:creator>
  <cp:lastModifiedBy>Brian Koral</cp:lastModifiedBy>
  <dcterms:created xsi:type="dcterms:W3CDTF">2020-03-16T22:44:20Z</dcterms:created>
  <dcterms:modified xsi:type="dcterms:W3CDTF">2020-04-09T16:08:15Z</dcterms:modified>
</cp:coreProperties>
</file>