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36" documentId="8_{191AA5D7-0641-4F86-A915-6F3631D0FD1D}" xr6:coauthVersionLast="45" xr6:coauthVersionMax="45" xr10:uidLastSave="{DBCFC809-421F-4123-99F5-4BDE7E1FE32D}"/>
  <bookViews>
    <workbookView xWindow="-108" yWindow="-108" windowWidth="23256" windowHeight="12576" activeTab="4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definedNames>
    <definedName name="_xlchart.v1.0" hidden="1">'Data Lag'!$AA$1</definedName>
    <definedName name="_xlchart.v1.1" hidden="1">'Data Lag'!$AA$2:$AA$38</definedName>
    <definedName name="_xlchart.v1.2" hidden="1">'Data Lag'!$AB$1</definedName>
    <definedName name="_xlchart.v1.3" hidden="1">'Data Lag'!$AB$2:$AB$38</definedName>
    <definedName name="_xlchart.v1.4" hidden="1">'Data Lag'!$AC$1</definedName>
    <definedName name="_xlchart.v1.5" hidden="1">'Data Lag'!$AC$2:$AC$38</definedName>
    <definedName name="_xlchart.v1.6" hidden="1">'Data Lag'!$Z$2:$Z$38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" i="4" l="1"/>
  <c r="V38" i="4"/>
  <c r="V41" i="4"/>
  <c r="AA41" i="4"/>
  <c r="AC41" i="4"/>
  <c r="AB41" i="4"/>
  <c r="AC39" i="4"/>
  <c r="AB39" i="4"/>
  <c r="AA39" i="4"/>
  <c r="X41" i="4"/>
  <c r="W41" i="4"/>
  <c r="X39" i="4"/>
  <c r="W39" i="4"/>
  <c r="V39" i="4"/>
  <c r="N41" i="4"/>
  <c r="M41" i="4"/>
  <c r="L41" i="4"/>
  <c r="N39" i="4"/>
  <c r="M39" i="4"/>
  <c r="L39" i="4"/>
  <c r="N37" i="4" l="1"/>
  <c r="L37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2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4" i="4"/>
  <c r="V35" i="4"/>
  <c r="V36" i="4"/>
  <c r="V37" i="4"/>
  <c r="V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2" i="4"/>
  <c r="M43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J43" i="5"/>
  <c r="K43" i="5" s="1"/>
  <c r="G5" i="5"/>
  <c r="F43" i="5"/>
  <c r="D43" i="5"/>
  <c r="B43" i="5"/>
  <c r="E39" i="3"/>
  <c r="K39" i="3"/>
  <c r="L39" i="3" s="1"/>
  <c r="J39" i="3"/>
  <c r="G39" i="3"/>
  <c r="F38" i="3"/>
  <c r="D39" i="3"/>
  <c r="C39" i="3"/>
  <c r="N43" i="5" l="1"/>
  <c r="P43" i="5"/>
  <c r="H43" i="5"/>
  <c r="Q43" i="5" s="1"/>
  <c r="M5" i="5"/>
  <c r="M42" i="5"/>
  <c r="J14" i="5"/>
  <c r="L15" i="5"/>
  <c r="L16" i="5" s="1"/>
  <c r="G6" i="5"/>
  <c r="F6" i="5" s="1"/>
  <c r="E6" i="5"/>
  <c r="D6" i="5" s="1"/>
  <c r="C6" i="5"/>
  <c r="C7" i="5" s="1"/>
  <c r="B5" i="5"/>
  <c r="D5" i="5"/>
  <c r="F5" i="5"/>
  <c r="P5" i="5" l="1"/>
  <c r="N5" i="5"/>
  <c r="B6" i="5"/>
  <c r="E7" i="5"/>
  <c r="E8" i="5" s="1"/>
  <c r="J15" i="5"/>
  <c r="H5" i="5"/>
  <c r="M7" i="5"/>
  <c r="L17" i="5"/>
  <c r="J16" i="5"/>
  <c r="C8" i="5"/>
  <c r="C9" i="5" s="1"/>
  <c r="B7" i="5"/>
  <c r="M39" i="5"/>
  <c r="M23" i="5"/>
  <c r="M15" i="5"/>
  <c r="M31" i="5"/>
  <c r="M38" i="5"/>
  <c r="M30" i="5"/>
  <c r="M22" i="5"/>
  <c r="M14" i="5"/>
  <c r="M6" i="5"/>
  <c r="M37" i="5"/>
  <c r="M29" i="5"/>
  <c r="M21" i="5"/>
  <c r="M13" i="5"/>
  <c r="M36" i="5"/>
  <c r="M28" i="5"/>
  <c r="M20" i="5"/>
  <c r="M12" i="5"/>
  <c r="G7" i="5"/>
  <c r="G8" i="5" s="1"/>
  <c r="G9" i="5" s="1"/>
  <c r="M35" i="5"/>
  <c r="M27" i="5"/>
  <c r="M19" i="5"/>
  <c r="M11" i="5"/>
  <c r="M34" i="5"/>
  <c r="M26" i="5"/>
  <c r="M18" i="5"/>
  <c r="M10" i="5"/>
  <c r="M41" i="5"/>
  <c r="M33" i="5"/>
  <c r="M25" i="5"/>
  <c r="M17" i="5"/>
  <c r="M9" i="5"/>
  <c r="M40" i="5"/>
  <c r="M32" i="5"/>
  <c r="M24" i="5"/>
  <c r="M16" i="5"/>
  <c r="M8" i="5"/>
  <c r="D7" i="5"/>
  <c r="E9" i="5"/>
  <c r="D8" i="5"/>
  <c r="H6" i="5"/>
  <c r="B8" i="5"/>
  <c r="P10" i="5" l="1"/>
  <c r="P16" i="5"/>
  <c r="P12" i="5"/>
  <c r="P6" i="5"/>
  <c r="N6" i="5"/>
  <c r="P15" i="5"/>
  <c r="P14" i="5"/>
  <c r="P9" i="5"/>
  <c r="N9" i="5"/>
  <c r="P11" i="5"/>
  <c r="Q5" i="5"/>
  <c r="Q6" i="5"/>
  <c r="P13" i="5"/>
  <c r="P8" i="5"/>
  <c r="P7" i="5"/>
  <c r="L18" i="5"/>
  <c r="J17" i="5"/>
  <c r="F8" i="5"/>
  <c r="H8" i="5" s="1"/>
  <c r="Q8" i="5" s="1"/>
  <c r="F7" i="5"/>
  <c r="H7" i="5" s="1"/>
  <c r="Q7" i="5" s="1"/>
  <c r="G10" i="5"/>
  <c r="F9" i="5"/>
  <c r="E10" i="5"/>
  <c r="D9" i="5"/>
  <c r="B9" i="5"/>
  <c r="C10" i="5"/>
  <c r="N8" i="5" l="1"/>
  <c r="P17" i="5"/>
  <c r="N7" i="5"/>
  <c r="L19" i="5"/>
  <c r="J18" i="5"/>
  <c r="H9" i="5"/>
  <c r="Q9" i="5" s="1"/>
  <c r="F10" i="5"/>
  <c r="N10" i="5" s="1"/>
  <c r="G11" i="5"/>
  <c r="E11" i="5"/>
  <c r="D10" i="5"/>
  <c r="B10" i="5"/>
  <c r="C11" i="5"/>
  <c r="AV19" i="1"/>
  <c r="AT19" i="1"/>
  <c r="AV18" i="1"/>
  <c r="P18" i="5" l="1"/>
  <c r="L20" i="5"/>
  <c r="J19" i="5"/>
  <c r="H10" i="5"/>
  <c r="Q10" i="5" s="1"/>
  <c r="F11" i="5"/>
  <c r="N11" i="5" s="1"/>
  <c r="G12" i="5"/>
  <c r="D11" i="5"/>
  <c r="E12" i="5"/>
  <c r="B11" i="5"/>
  <c r="C12" i="5"/>
  <c r="I11" i="3"/>
  <c r="I14" i="3" s="1"/>
  <c r="I15" i="3" s="1"/>
  <c r="I16" i="3" s="1"/>
  <c r="F2" i="3"/>
  <c r="F3" i="3" s="1"/>
  <c r="F4" i="3" s="1"/>
  <c r="C2" i="3"/>
  <c r="C3" i="3" s="1"/>
  <c r="C4" i="3" s="1"/>
  <c r="D25" i="2"/>
  <c r="L25" i="2"/>
  <c r="K25" i="2"/>
  <c r="J25" i="2"/>
  <c r="F25" i="2"/>
  <c r="P19" i="5" l="1"/>
  <c r="I17" i="3"/>
  <c r="J16" i="3"/>
  <c r="F5" i="3"/>
  <c r="G4" i="3"/>
  <c r="C5" i="3"/>
  <c r="D4" i="3"/>
  <c r="L21" i="5"/>
  <c r="J20" i="5"/>
  <c r="H11" i="5"/>
  <c r="Q11" i="5" s="1"/>
  <c r="F12" i="5"/>
  <c r="N12" i="5" s="1"/>
  <c r="G13" i="5"/>
  <c r="D12" i="5"/>
  <c r="E13" i="5"/>
  <c r="B12" i="5"/>
  <c r="C13" i="5"/>
  <c r="G3" i="3"/>
  <c r="D3" i="3"/>
  <c r="J15" i="3"/>
  <c r="K24" i="2"/>
  <c r="P20" i="5" l="1"/>
  <c r="I18" i="3"/>
  <c r="J17" i="3"/>
  <c r="G5" i="3"/>
  <c r="F6" i="3"/>
  <c r="C6" i="3"/>
  <c r="D5" i="3"/>
  <c r="L22" i="5"/>
  <c r="J21" i="5"/>
  <c r="H12" i="5"/>
  <c r="Q12" i="5" s="1"/>
  <c r="F13" i="5"/>
  <c r="N13" i="5" s="1"/>
  <c r="G14" i="5"/>
  <c r="D13" i="5"/>
  <c r="E14" i="5"/>
  <c r="B13" i="5"/>
  <c r="C14" i="5"/>
  <c r="J24" i="2"/>
  <c r="E23" i="2"/>
  <c r="L24" i="2"/>
  <c r="P21" i="5" l="1"/>
  <c r="I19" i="3"/>
  <c r="J18" i="3"/>
  <c r="G6" i="3"/>
  <c r="F7" i="3"/>
  <c r="C7" i="3"/>
  <c r="D6" i="3"/>
  <c r="L23" i="5"/>
  <c r="J22" i="5"/>
  <c r="H13" i="5"/>
  <c r="Q13" i="5" s="1"/>
  <c r="G15" i="5"/>
  <c r="F14" i="5"/>
  <c r="N14" i="5" s="1"/>
  <c r="E15" i="5"/>
  <c r="D14" i="5"/>
  <c r="K14" i="5" s="1"/>
  <c r="C15" i="5"/>
  <c r="B14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P22" i="5" l="1"/>
  <c r="I20" i="3"/>
  <c r="J19" i="3"/>
  <c r="G7" i="3"/>
  <c r="F8" i="3"/>
  <c r="C8" i="3"/>
  <c r="D7" i="3"/>
  <c r="L24" i="5"/>
  <c r="J23" i="5"/>
  <c r="H14" i="5"/>
  <c r="Q14" i="5" s="1"/>
  <c r="G16" i="5"/>
  <c r="F15" i="5"/>
  <c r="N15" i="5" s="1"/>
  <c r="E16" i="5"/>
  <c r="D15" i="5"/>
  <c r="K15" i="5" s="1"/>
  <c r="C16" i="5"/>
  <c r="B15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P23" i="5" l="1"/>
  <c r="I21" i="3"/>
  <c r="J20" i="3"/>
  <c r="G8" i="3"/>
  <c r="F9" i="3"/>
  <c r="C9" i="3"/>
  <c r="D8" i="3"/>
  <c r="J24" i="5"/>
  <c r="L25" i="5"/>
  <c r="H15" i="5"/>
  <c r="Q15" i="5" s="1"/>
  <c r="G17" i="5"/>
  <c r="F16" i="5"/>
  <c r="N16" i="5" s="1"/>
  <c r="E17" i="5"/>
  <c r="D16" i="5"/>
  <c r="K16" i="5" s="1"/>
  <c r="C17" i="5"/>
  <c r="B16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P24" i="5" l="1"/>
  <c r="I22" i="3"/>
  <c r="J21" i="3"/>
  <c r="G9" i="3"/>
  <c r="F10" i="3"/>
  <c r="C10" i="3"/>
  <c r="D9" i="3"/>
  <c r="L26" i="5"/>
  <c r="J25" i="5"/>
  <c r="H16" i="5"/>
  <c r="Q16" i="5" s="1"/>
  <c r="F17" i="5"/>
  <c r="N17" i="5" s="1"/>
  <c r="G18" i="5"/>
  <c r="D17" i="5"/>
  <c r="K17" i="5" s="1"/>
  <c r="E18" i="5"/>
  <c r="E19" i="5" s="1"/>
  <c r="E20" i="5" s="1"/>
  <c r="E21" i="5" s="1"/>
  <c r="B17" i="5"/>
  <c r="C18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P25" i="5" l="1"/>
  <c r="I23" i="3"/>
  <c r="J22" i="3"/>
  <c r="G10" i="3"/>
  <c r="F11" i="3"/>
  <c r="C11" i="3"/>
  <c r="D10" i="3"/>
  <c r="L27" i="5"/>
  <c r="J26" i="5"/>
  <c r="E22" i="5"/>
  <c r="D21" i="5"/>
  <c r="K21" i="5" s="1"/>
  <c r="H17" i="5"/>
  <c r="Q17" i="5" s="1"/>
  <c r="F18" i="5"/>
  <c r="N18" i="5" s="1"/>
  <c r="G19" i="5"/>
  <c r="G20" i="5" s="1"/>
  <c r="G21" i="5" s="1"/>
  <c r="G22" i="5" s="1"/>
  <c r="G23" i="5" s="1"/>
  <c r="G24" i="5" s="1"/>
  <c r="G25" i="5" s="1"/>
  <c r="G26" i="5" s="1"/>
  <c r="G27" i="5" s="1"/>
  <c r="D18" i="5"/>
  <c r="K18" i="5" s="1"/>
  <c r="B18" i="5"/>
  <c r="C19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P26" i="5" l="1"/>
  <c r="I24" i="3"/>
  <c r="J23" i="3"/>
  <c r="F12" i="3"/>
  <c r="G11" i="3"/>
  <c r="C12" i="3"/>
  <c r="D11" i="3"/>
  <c r="L28" i="5"/>
  <c r="J27" i="5"/>
  <c r="G28" i="5"/>
  <c r="F27" i="5"/>
  <c r="N27" i="5" s="1"/>
  <c r="H18" i="5"/>
  <c r="Q18" i="5" s="1"/>
  <c r="D22" i="5"/>
  <c r="K22" i="5" s="1"/>
  <c r="E23" i="5"/>
  <c r="F19" i="5"/>
  <c r="N19" i="5" s="1"/>
  <c r="D19" i="5"/>
  <c r="K19" i="5" s="1"/>
  <c r="D20" i="5"/>
  <c r="K20" i="5" s="1"/>
  <c r="B19" i="5"/>
  <c r="C20" i="5"/>
  <c r="S14" i="1"/>
  <c r="V13" i="1"/>
  <c r="T13" i="1"/>
  <c r="AT15" i="1"/>
  <c r="AY14" i="1"/>
  <c r="E9" i="2"/>
  <c r="K9" i="2" s="1"/>
  <c r="L9" i="2" s="1"/>
  <c r="F8" i="2"/>
  <c r="D8" i="2"/>
  <c r="B9" i="2"/>
  <c r="P27" i="5" l="1"/>
  <c r="I25" i="3"/>
  <c r="J24" i="3"/>
  <c r="G12" i="3"/>
  <c r="F13" i="3"/>
  <c r="C13" i="3"/>
  <c r="D12" i="3"/>
  <c r="B20" i="5"/>
  <c r="C21" i="5"/>
  <c r="L29" i="5"/>
  <c r="J28" i="5"/>
  <c r="D23" i="5"/>
  <c r="K23" i="5" s="1"/>
  <c r="E24" i="5"/>
  <c r="H19" i="5"/>
  <c r="Q19" i="5" s="1"/>
  <c r="G29" i="5"/>
  <c r="F28" i="5"/>
  <c r="N28" i="5" s="1"/>
  <c r="F20" i="5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P28" i="5" l="1"/>
  <c r="H20" i="5"/>
  <c r="Q20" i="5" s="1"/>
  <c r="N20" i="5"/>
  <c r="I26" i="3"/>
  <c r="J25" i="3"/>
  <c r="F14" i="3"/>
  <c r="G13" i="3"/>
  <c r="C14" i="3"/>
  <c r="D13" i="3"/>
  <c r="L30" i="5"/>
  <c r="J29" i="5"/>
  <c r="B21" i="5"/>
  <c r="C22" i="5"/>
  <c r="E25" i="5"/>
  <c r="D24" i="5"/>
  <c r="K24" i="5" s="1"/>
  <c r="G30" i="5"/>
  <c r="F29" i="5"/>
  <c r="N29" i="5" s="1"/>
  <c r="F21" i="5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P29" i="5" l="1"/>
  <c r="H21" i="5"/>
  <c r="Q21" i="5" s="1"/>
  <c r="N21" i="5"/>
  <c r="I27" i="3"/>
  <c r="J26" i="3"/>
  <c r="G14" i="3"/>
  <c r="F15" i="3"/>
  <c r="K14" i="3"/>
  <c r="L14" i="3" s="1"/>
  <c r="C15" i="3"/>
  <c r="D14" i="3"/>
  <c r="C23" i="5"/>
  <c r="B22" i="5"/>
  <c r="L31" i="5"/>
  <c r="J30" i="5"/>
  <c r="G31" i="5"/>
  <c r="F30" i="5"/>
  <c r="N30" i="5" s="1"/>
  <c r="E26" i="5"/>
  <c r="D25" i="5"/>
  <c r="K25" i="5" s="1"/>
  <c r="F22" i="5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H22" i="5" l="1"/>
  <c r="Q22" i="5" s="1"/>
  <c r="N22" i="5"/>
  <c r="P30" i="5"/>
  <c r="I28" i="3"/>
  <c r="J27" i="3"/>
  <c r="K15" i="3"/>
  <c r="L15" i="3" s="1"/>
  <c r="F16" i="3"/>
  <c r="G15" i="3"/>
  <c r="C16" i="3"/>
  <c r="D15" i="3"/>
  <c r="L32" i="5"/>
  <c r="J31" i="5"/>
  <c r="C24" i="5"/>
  <c r="B23" i="5"/>
  <c r="G32" i="5"/>
  <c r="F31" i="5"/>
  <c r="N31" i="5" s="1"/>
  <c r="E27" i="5"/>
  <c r="D26" i="5"/>
  <c r="K26" i="5" s="1"/>
  <c r="F23" i="5"/>
  <c r="N23" i="5" s="1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P31" i="5" l="1"/>
  <c r="I29" i="3"/>
  <c r="J28" i="3"/>
  <c r="K16" i="3"/>
  <c r="L16" i="3" s="1"/>
  <c r="G16" i="3"/>
  <c r="F17" i="3"/>
  <c r="C17" i="3"/>
  <c r="D16" i="3"/>
  <c r="H23" i="5"/>
  <c r="Q23" i="5" s="1"/>
  <c r="B24" i="5"/>
  <c r="C25" i="5"/>
  <c r="L33" i="5"/>
  <c r="J32" i="5"/>
  <c r="E28" i="5"/>
  <c r="D27" i="5"/>
  <c r="K27" i="5" s="1"/>
  <c r="F32" i="5"/>
  <c r="N32" i="5" s="1"/>
  <c r="G33" i="5"/>
  <c r="F24" i="5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P32" i="5" l="1"/>
  <c r="H24" i="5"/>
  <c r="Q24" i="5" s="1"/>
  <c r="N24" i="5"/>
  <c r="I30" i="3"/>
  <c r="J29" i="3"/>
  <c r="K17" i="3"/>
  <c r="L17" i="3" s="1"/>
  <c r="G17" i="3"/>
  <c r="F18" i="3"/>
  <c r="C18" i="3"/>
  <c r="D17" i="3"/>
  <c r="C26" i="5"/>
  <c r="B25" i="5"/>
  <c r="L34" i="5"/>
  <c r="J33" i="5"/>
  <c r="G34" i="5"/>
  <c r="F33" i="5"/>
  <c r="N33" i="5" s="1"/>
  <c r="E29" i="5"/>
  <c r="D28" i="5"/>
  <c r="K28" i="5" s="1"/>
  <c r="F25" i="5"/>
  <c r="N25" i="5" s="1"/>
  <c r="F26" i="5"/>
  <c r="N26" i="5" s="1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P33" i="5" l="1"/>
  <c r="H25" i="5"/>
  <c r="Q25" i="5" s="1"/>
  <c r="I31" i="3"/>
  <c r="J30" i="3"/>
  <c r="K18" i="3"/>
  <c r="L18" i="3" s="1"/>
  <c r="F19" i="3"/>
  <c r="G18" i="3"/>
  <c r="C19" i="3"/>
  <c r="D18" i="3"/>
  <c r="J34" i="5"/>
  <c r="L35" i="5"/>
  <c r="C27" i="5"/>
  <c r="B26" i="5"/>
  <c r="H26" i="5" s="1"/>
  <c r="Q26" i="5" s="1"/>
  <c r="E30" i="5"/>
  <c r="D29" i="5"/>
  <c r="K29" i="5" s="1"/>
  <c r="G35" i="5"/>
  <c r="F34" i="5"/>
  <c r="N34" i="5" s="1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P34" i="5" l="1"/>
  <c r="I32" i="3"/>
  <c r="J31" i="3"/>
  <c r="K19" i="3"/>
  <c r="L19" i="3" s="1"/>
  <c r="G19" i="3"/>
  <c r="F20" i="3"/>
  <c r="C20" i="3"/>
  <c r="D19" i="3"/>
  <c r="C28" i="5"/>
  <c r="B27" i="5"/>
  <c r="H27" i="5" s="1"/>
  <c r="Q27" i="5" s="1"/>
  <c r="L36" i="5"/>
  <c r="J35" i="5"/>
  <c r="F35" i="5"/>
  <c r="N35" i="5" s="1"/>
  <c r="G36" i="5"/>
  <c r="E31" i="5"/>
  <c r="D30" i="5"/>
  <c r="K30" i="5" s="1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P35" i="5" l="1"/>
  <c r="I33" i="3"/>
  <c r="J32" i="3"/>
  <c r="K20" i="3"/>
  <c r="L20" i="3" s="1"/>
  <c r="F21" i="3"/>
  <c r="G20" i="3"/>
  <c r="C21" i="3"/>
  <c r="D20" i="3"/>
  <c r="L37" i="5"/>
  <c r="J36" i="5"/>
  <c r="C29" i="5"/>
  <c r="B28" i="5"/>
  <c r="H28" i="5" s="1"/>
  <c r="Q28" i="5" s="1"/>
  <c r="E32" i="5"/>
  <c r="D31" i="5"/>
  <c r="K31" i="5" s="1"/>
  <c r="F36" i="5"/>
  <c r="N36" i="5" s="1"/>
  <c r="G37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P36" i="5" l="1"/>
  <c r="I34" i="3"/>
  <c r="J33" i="3"/>
  <c r="K21" i="3"/>
  <c r="L21" i="3" s="1"/>
  <c r="G21" i="3"/>
  <c r="F22" i="3"/>
  <c r="C22" i="3"/>
  <c r="D21" i="3"/>
  <c r="B29" i="5"/>
  <c r="H29" i="5" s="1"/>
  <c r="Q29" i="5" s="1"/>
  <c r="C30" i="5"/>
  <c r="L38" i="5"/>
  <c r="J37" i="5"/>
  <c r="G38" i="5"/>
  <c r="F37" i="5"/>
  <c r="N37" i="5" s="1"/>
  <c r="E33" i="5"/>
  <c r="D32" i="5"/>
  <c r="K32" i="5" s="1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P37" i="5" l="1"/>
  <c r="I35" i="3"/>
  <c r="J34" i="3"/>
  <c r="K22" i="3"/>
  <c r="L22" i="3" s="1"/>
  <c r="F23" i="3"/>
  <c r="G22" i="3"/>
  <c r="C23" i="3"/>
  <c r="D22" i="3"/>
  <c r="J38" i="5"/>
  <c r="L39" i="5"/>
  <c r="C31" i="5"/>
  <c r="B30" i="5"/>
  <c r="H30" i="5" s="1"/>
  <c r="Q30" i="5" s="1"/>
  <c r="G39" i="5"/>
  <c r="F38" i="5"/>
  <c r="N38" i="5" s="1"/>
  <c r="E34" i="5"/>
  <c r="D33" i="5"/>
  <c r="K33" i="5" s="1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P38" i="5" l="1"/>
  <c r="I36" i="3"/>
  <c r="J35" i="3"/>
  <c r="K23" i="3"/>
  <c r="L23" i="3" s="1"/>
  <c r="G23" i="3"/>
  <c r="F24" i="3"/>
  <c r="C24" i="3"/>
  <c r="D23" i="3"/>
  <c r="B31" i="5"/>
  <c r="H31" i="5" s="1"/>
  <c r="Q31" i="5" s="1"/>
  <c r="C32" i="5"/>
  <c r="L40" i="5"/>
  <c r="J39" i="5"/>
  <c r="E35" i="5"/>
  <c r="D34" i="5"/>
  <c r="K34" i="5" s="1"/>
  <c r="F39" i="5"/>
  <c r="N39" i="5" s="1"/>
  <c r="G40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P39" i="5" l="1"/>
  <c r="I37" i="3"/>
  <c r="J36" i="3"/>
  <c r="K24" i="3"/>
  <c r="L24" i="3" s="1"/>
  <c r="G24" i="3"/>
  <c r="F25" i="3"/>
  <c r="C25" i="3"/>
  <c r="D24" i="3"/>
  <c r="L41" i="5"/>
  <c r="J40" i="5"/>
  <c r="C33" i="5"/>
  <c r="B32" i="5"/>
  <c r="H32" i="5" s="1"/>
  <c r="Q32" i="5" s="1"/>
  <c r="F40" i="5"/>
  <c r="N40" i="5" s="1"/>
  <c r="G41" i="5"/>
  <c r="E36" i="5"/>
  <c r="D35" i="5"/>
  <c r="K35" i="5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P40" i="5" l="1"/>
  <c r="I38" i="3"/>
  <c r="J37" i="3"/>
  <c r="K25" i="3"/>
  <c r="L25" i="3" s="1"/>
  <c r="F26" i="3"/>
  <c r="G25" i="3"/>
  <c r="C26" i="3"/>
  <c r="D25" i="3"/>
  <c r="B33" i="5"/>
  <c r="H33" i="5" s="1"/>
  <c r="Q33" i="5" s="1"/>
  <c r="C34" i="5"/>
  <c r="L42" i="5"/>
  <c r="J42" i="5" s="1"/>
  <c r="J41" i="5"/>
  <c r="E37" i="5"/>
  <c r="D36" i="5"/>
  <c r="K36" i="5" s="1"/>
  <c r="G42" i="5"/>
  <c r="F42" i="5" s="1"/>
  <c r="N42" i="5" s="1"/>
  <c r="F41" i="5"/>
  <c r="N41" i="5" s="1"/>
  <c r="F22" i="2"/>
  <c r="K23" i="2"/>
  <c r="L23" i="2" s="1"/>
  <c r="B23" i="2"/>
  <c r="D22" i="2"/>
  <c r="E14" i="1"/>
  <c r="E15" i="1"/>
  <c r="E16" i="1"/>
  <c r="E13" i="1"/>
  <c r="P42" i="5" l="1"/>
  <c r="P41" i="5"/>
  <c r="J38" i="3"/>
  <c r="K38" i="3"/>
  <c r="L38" i="3" s="1"/>
  <c r="K26" i="3"/>
  <c r="L26" i="3" s="1"/>
  <c r="G26" i="3"/>
  <c r="F27" i="3"/>
  <c r="C27" i="3"/>
  <c r="D26" i="3"/>
  <c r="C35" i="5"/>
  <c r="B34" i="5"/>
  <c r="H34" i="5" s="1"/>
  <c r="Q34" i="5" s="1"/>
  <c r="E38" i="5"/>
  <c r="D37" i="5"/>
  <c r="K37" i="5" s="1"/>
  <c r="F23" i="2"/>
  <c r="F24" i="2"/>
  <c r="D24" i="2"/>
  <c r="D23" i="2"/>
  <c r="E17" i="1"/>
  <c r="E12" i="1"/>
  <c r="K27" i="3" l="1"/>
  <c r="L27" i="3" s="1"/>
  <c r="G27" i="3"/>
  <c r="F28" i="3"/>
  <c r="C28" i="3"/>
  <c r="D27" i="3"/>
  <c r="B35" i="5"/>
  <c r="H35" i="5" s="1"/>
  <c r="Q35" i="5" s="1"/>
  <c r="C36" i="5"/>
  <c r="E39" i="5"/>
  <c r="D38" i="5"/>
  <c r="K38" i="5" s="1"/>
  <c r="E18" i="1"/>
  <c r="K28" i="3" l="1"/>
  <c r="L28" i="3" s="1"/>
  <c r="G28" i="3"/>
  <c r="F29" i="3"/>
  <c r="C29" i="3"/>
  <c r="D28" i="3"/>
  <c r="C37" i="5"/>
  <c r="B36" i="5"/>
  <c r="H36" i="5" s="1"/>
  <c r="Q36" i="5" s="1"/>
  <c r="E40" i="5"/>
  <c r="D39" i="5"/>
  <c r="K39" i="5" s="1"/>
  <c r="E19" i="1"/>
  <c r="E11" i="1"/>
  <c r="E5" i="1"/>
  <c r="E6" i="1"/>
  <c r="E7" i="1"/>
  <c r="E8" i="1"/>
  <c r="E9" i="1"/>
  <c r="E10" i="1"/>
  <c r="K29" i="3" l="1"/>
  <c r="L29" i="3" s="1"/>
  <c r="G29" i="3"/>
  <c r="F30" i="3"/>
  <c r="C30" i="3"/>
  <c r="D29" i="3"/>
  <c r="C38" i="5"/>
  <c r="B37" i="5"/>
  <c r="H37" i="5" s="1"/>
  <c r="Q37" i="5" s="1"/>
  <c r="E41" i="5"/>
  <c r="D40" i="5"/>
  <c r="K40" i="5" s="1"/>
  <c r="E20" i="1"/>
  <c r="K30" i="3" l="1"/>
  <c r="L30" i="3" s="1"/>
  <c r="G30" i="3"/>
  <c r="F31" i="3"/>
  <c r="C31" i="3"/>
  <c r="D30" i="3"/>
  <c r="C39" i="5"/>
  <c r="B38" i="5"/>
  <c r="H38" i="5" s="1"/>
  <c r="Q38" i="5" s="1"/>
  <c r="D41" i="5"/>
  <c r="K41" i="5" s="1"/>
  <c r="E42" i="5"/>
  <c r="D42" i="5" s="1"/>
  <c r="K42" i="5" s="1"/>
  <c r="AZ19" i="1"/>
  <c r="M19" i="1"/>
  <c r="J19" i="1"/>
  <c r="R19" i="1"/>
  <c r="J20" i="1"/>
  <c r="K31" i="3" l="1"/>
  <c r="L31" i="3" s="1"/>
  <c r="G31" i="3"/>
  <c r="F32" i="3"/>
  <c r="C32" i="3"/>
  <c r="D31" i="3"/>
  <c r="C40" i="5"/>
  <c r="B39" i="5"/>
  <c r="H39" i="5" s="1"/>
  <c r="Q39" i="5" s="1"/>
  <c r="AZ20" i="1"/>
  <c r="M20" i="1"/>
  <c r="R20" i="1"/>
  <c r="K32" i="3" l="1"/>
  <c r="L32" i="3" s="1"/>
  <c r="F33" i="3"/>
  <c r="G32" i="3"/>
  <c r="C33" i="3"/>
  <c r="D32" i="3"/>
  <c r="C41" i="5"/>
  <c r="B40" i="5"/>
  <c r="H40" i="5" s="1"/>
  <c r="Q40" i="5" s="1"/>
  <c r="AZ21" i="1"/>
  <c r="AX21" i="1"/>
  <c r="K33" i="3" l="1"/>
  <c r="L33" i="3" s="1"/>
  <c r="G33" i="3"/>
  <c r="F34" i="3"/>
  <c r="C34" i="3"/>
  <c r="D33" i="3"/>
  <c r="B41" i="5"/>
  <c r="H41" i="5" s="1"/>
  <c r="Q41" i="5" s="1"/>
  <c r="C42" i="5"/>
  <c r="B42" i="5" s="1"/>
  <c r="H42" i="5" s="1"/>
  <c r="Q42" i="5" s="1"/>
  <c r="AZ22" i="1"/>
  <c r="E21" i="1"/>
  <c r="K34" i="3" l="1"/>
  <c r="L34" i="3" s="1"/>
  <c r="G34" i="3"/>
  <c r="F35" i="3"/>
  <c r="C35" i="3"/>
  <c r="D34" i="3"/>
  <c r="J22" i="1"/>
  <c r="M22" i="1"/>
  <c r="R22" i="1"/>
  <c r="E24" i="1"/>
  <c r="K35" i="3" l="1"/>
  <c r="L35" i="3" s="1"/>
  <c r="G35" i="3"/>
  <c r="F36" i="3"/>
  <c r="C36" i="3"/>
  <c r="D35" i="3"/>
  <c r="E26" i="1"/>
  <c r="K36" i="3" l="1"/>
  <c r="L36" i="3" s="1"/>
  <c r="F37" i="3"/>
  <c r="G36" i="3"/>
  <c r="C37" i="3"/>
  <c r="D36" i="3"/>
  <c r="G38" i="3" l="1"/>
  <c r="K37" i="3"/>
  <c r="L37" i="3" s="1"/>
  <c r="G37" i="3"/>
  <c r="C38" i="3"/>
  <c r="D38" i="3" s="1"/>
  <c r="D37" i="3"/>
  <c r="W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<sst xmlns="http://schemas.openxmlformats.org/spreadsheetml/2006/main" count="186" uniqueCount="72">
  <si>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</si>
  <si>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</si>
  <si>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</si>
  <si>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</si>
  <si>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</si>
  <si>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</si>
  <si>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</si>
  <si>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</si>
  <si>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</si>
  <si>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</si>
  <si>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</si>
  <si>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</si>
  <si>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</si>
  <si>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</si>
  <si>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</si>
  <si>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</si>
  <si>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</si>
  <si>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</si>
  <si>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</si>
  <si>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</si>
  <si>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</si>
  <si>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</si>
  <si>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</si>
  <si>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</si>
  <si>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</si>
  <si>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</si>
  <si>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</si>
  <si>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</si>
  <si>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</si>
  <si>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</si>
  <si>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</si>
  <si>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</si>
  <si>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</si>
  <si>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</si>
  <si>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</si>
  <si>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</si>
  <si>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</si>
  <si>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</si>
  <si>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</si>
  <si>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</si>
  <si>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</si>
  <si>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</si>
  <si>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</si>
  <si>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</si>
  <si>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</si>
  <si>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</si>
  <si>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</si>
  <si>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</si>
  <si>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</si>
  <si>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</si>
  <si>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</si>
  <si>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</si>
  <si>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</si>
  <si>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</si>
  <si>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</si>
  <si>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</si>
  <si>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2day Lag Daily Cases</t>
  </si>
  <si>
    <t>2day Lag Hosps</t>
  </si>
  <si>
    <t>2day Lag Deaths</t>
  </si>
  <si>
    <t>LAG Hosps</t>
  </si>
  <si>
    <t>LAG Deaths</t>
  </si>
  <si>
    <t>Daily Cases (4/6)</t>
  </si>
  <si>
    <t>Daily Cases (4/7)</t>
  </si>
  <si>
    <t>Daily Cases (4/8)</t>
  </si>
  <si>
    <t>LAG Daily Cases (4/7 - 4/6)</t>
  </si>
  <si>
    <t>LAG Daily Cases (4/8- 4/7)</t>
  </si>
  <si>
    <t>LAG Deaths (4/7 - 4/6)</t>
  </si>
  <si>
    <t>Admit to Visits (45-64)</t>
  </si>
  <si>
    <t>Admit to Visits (65+)</t>
  </si>
  <si>
    <t>Notes:</t>
  </si>
  <si>
    <t>1.) Estimates made based on visual observation of Graphical chart from https://www1.nyc.gov/assets/doh/downloads/pdf/imm/covid-19-syndromic-surveillance-04092020-1.pdf</t>
  </si>
  <si>
    <t>2.) Volume counts are standardized to a like 100,000 population (age group total population figures taken from: https://www.baruch.cuny.edu/nycdata/population-geography/pop-demography.htm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</si>
</sst>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12" fillId="6" borderId="8" xfId="3" applyFont="1" applyBorder="1" applyAlignment="1">
      <alignment horizontal="center" vertical="center" wrapText="1"/>
    </xf>
    <xf numFmtId="0" fontId="12" fillId="6" borderId="7" xfId="3" applyFont="1" applyBorder="1" applyAlignment="1">
      <alignment horizontal="center" vertical="center" wrapText="1"/>
    </xf>
    <xf numFmtId="0" fontId="12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8" fillId="6" borderId="13" xfId="3" applyFont="1" applyBorder="1" applyAlignment="1">
      <alignment horizontal="center" vertical="center" wrapText="1"/>
    </xf>
    <xf numFmtId="0" fontId="9" fillId="6" borderId="14" xfId="3" applyFont="1" applyBorder="1" applyAlignment="1">
      <alignment horizontal="center" vertical="center" wrapText="1"/>
    </xf>
    <xf numFmtId="0" fontId="9" fillId="6" borderId="14" xfId="3" applyFont="1" applyBorder="1"/>
    <xf numFmtId="0" fontId="8" fillId="6" borderId="14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/>
    </xf>
    <xf numFmtId="0" fontId="8" fillId="6" borderId="13" xfId="3" applyFont="1" applyBorder="1" applyAlignment="1">
      <alignment horizontal="center"/>
    </xf>
    <xf numFmtId="0" fontId="8" fillId="6" borderId="14" xfId="3" applyFont="1" applyBorder="1" applyAlignment="1">
      <alignment horizontal="center"/>
    </xf>
    <xf numFmtId="0" fontId="13" fillId="0" borderId="0" xfId="0" applyFont="1"/>
    <xf numFmtId="0" fontId="14" fillId="0" borderId="0" xfId="0" applyFont="1"/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Data'!$A$25:$A$39</c:f>
              <c:numCache>
                <c:formatCode>m/d/yyyy</c:formatCode>
                <c:ptCount val="15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</c:numCache>
            </c:numRef>
          </c:cat>
          <c:val>
            <c:numRef>
              <c:f>'Updated Daily Data'!$C$25:$C$39</c:f>
              <c:numCache>
                <c:formatCode>General</c:formatCode>
                <c:ptCount val="15"/>
                <c:pt idx="0">
                  <c:v>33350</c:v>
                </c:pt>
                <c:pt idx="1">
                  <c:v>37496</c:v>
                </c:pt>
                <c:pt idx="2">
                  <c:v>41731</c:v>
                </c:pt>
                <c:pt idx="3">
                  <c:v>44582</c:v>
                </c:pt>
                <c:pt idx="4">
                  <c:v>47538</c:v>
                </c:pt>
                <c:pt idx="5">
                  <c:v>52437</c:v>
                </c:pt>
                <c:pt idx="6">
                  <c:v>56423</c:v>
                </c:pt>
                <c:pt idx="7">
                  <c:v>60512</c:v>
                </c:pt>
                <c:pt idx="8">
                  <c:v>65525</c:v>
                </c:pt>
                <c:pt idx="9">
                  <c:v>69989</c:v>
                </c:pt>
                <c:pt idx="10">
                  <c:v>73015</c:v>
                </c:pt>
                <c:pt idx="11">
                  <c:v>75629</c:v>
                </c:pt>
                <c:pt idx="12">
                  <c:v>78715</c:v>
                </c:pt>
                <c:pt idx="13">
                  <c:v>80093</c:v>
                </c:pt>
                <c:pt idx="14">
                  <c:v>80200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Data'!$A$14:$A$39</c:f>
              <c:numCache>
                <c:formatCode>m/d/yyyy</c:formatCode>
                <c:ptCount val="26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</c:numCache>
            </c:numRef>
          </c:cat>
          <c:val>
            <c:numRef>
              <c:f>'Updated Daily Data'!$L$14:$L$39</c:f>
              <c:numCache>
                <c:formatCode>0%</c:formatCode>
                <c:ptCount val="26"/>
                <c:pt idx="0">
                  <c:v>0.99464285714285716</c:v>
                </c:pt>
                <c:pt idx="1">
                  <c:v>0.98791946308724832</c:v>
                </c:pt>
                <c:pt idx="2">
                  <c:v>0.98284080076263103</c:v>
                </c:pt>
                <c:pt idx="3">
                  <c:v>0.98202731847591662</c:v>
                </c:pt>
                <c:pt idx="4">
                  <c:v>0.97462768891340323</c:v>
                </c:pt>
                <c:pt idx="5">
                  <c:v>0.96938335489435101</c:v>
                </c:pt>
                <c:pt idx="6">
                  <c:v>0.9601938386985116</c:v>
                </c:pt>
                <c:pt idx="7">
                  <c:v>0.95704125177809385</c:v>
                </c:pt>
                <c:pt idx="8">
                  <c:v>0.95309882747068675</c:v>
                </c:pt>
                <c:pt idx="9">
                  <c:v>0.94607268464243843</c:v>
                </c:pt>
                <c:pt idx="10">
                  <c:v>0.94015412362682405</c:v>
                </c:pt>
                <c:pt idx="11">
                  <c:v>0.93451888613178935</c:v>
                </c:pt>
                <c:pt idx="12">
                  <c:v>0.92440833627693397</c:v>
                </c:pt>
                <c:pt idx="13">
                  <c:v>0.91537827252112969</c:v>
                </c:pt>
                <c:pt idx="14">
                  <c:v>0.90268518518518515</c:v>
                </c:pt>
                <c:pt idx="15">
                  <c:v>0.89168891855807741</c:v>
                </c:pt>
                <c:pt idx="16">
                  <c:v>0.88300418910831835</c:v>
                </c:pt>
                <c:pt idx="17">
                  <c:v>0.87097437303001235</c:v>
                </c:pt>
                <c:pt idx="18">
                  <c:v>0.85905656783696271</c:v>
                </c:pt>
                <c:pt idx="19">
                  <c:v>0.84785427965102567</c:v>
                </c:pt>
                <c:pt idx="20">
                  <c:v>0.8378958964472597</c:v>
                </c:pt>
                <c:pt idx="21">
                  <c:v>0.8285669472473467</c:v>
                </c:pt>
                <c:pt idx="22">
                  <c:v>0.81660483304923293</c:v>
                </c:pt>
                <c:pt idx="23">
                  <c:v>0.80405172837685002</c:v>
                </c:pt>
                <c:pt idx="24">
                  <c:v>0.79260861018281892</c:v>
                </c:pt>
                <c:pt idx="25">
                  <c:v>0.79193122985249587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Data'!$F$2:$F$39</c:f>
              <c:numCache>
                <c:formatCode>General</c:formatCode>
                <c:ptCount val="38"/>
                <c:pt idx="0">
                  <c:v>10</c:v>
                </c:pt>
                <c:pt idx="1">
                  <c:v>18</c:v>
                </c:pt>
                <c:pt idx="2">
                  <c:v>27</c:v>
                </c:pt>
                <c:pt idx="3">
                  <c:v>40</c:v>
                </c:pt>
                <c:pt idx="4">
                  <c:v>50</c:v>
                </c:pt>
                <c:pt idx="5">
                  <c:v>59</c:v>
                </c:pt>
                <c:pt idx="6">
                  <c:v>73</c:v>
                </c:pt>
                <c:pt idx="7">
                  <c:v>102</c:v>
                </c:pt>
                <c:pt idx="8">
                  <c:v>145</c:v>
                </c:pt>
                <c:pt idx="9">
                  <c:v>211</c:v>
                </c:pt>
                <c:pt idx="10">
                  <c:v>280</c:v>
                </c:pt>
                <c:pt idx="11">
                  <c:v>409</c:v>
                </c:pt>
                <c:pt idx="12">
                  <c:v>560</c:v>
                </c:pt>
                <c:pt idx="13">
                  <c:v>745</c:v>
                </c:pt>
                <c:pt idx="14">
                  <c:v>1049</c:v>
                </c:pt>
                <c:pt idx="15">
                  <c:v>1391</c:v>
                </c:pt>
                <c:pt idx="16">
                  <c:v>1813</c:v>
                </c:pt>
                <c:pt idx="17">
                  <c:v>2319</c:v>
                </c:pt>
                <c:pt idx="18">
                  <c:v>2889</c:v>
                </c:pt>
                <c:pt idx="19">
                  <c:v>3515</c:v>
                </c:pt>
                <c:pt idx="20">
                  <c:v>4179</c:v>
                </c:pt>
                <c:pt idx="21">
                  <c:v>5118</c:v>
                </c:pt>
                <c:pt idx="22">
                  <c:v>6099</c:v>
                </c:pt>
                <c:pt idx="23">
                  <c:v>7254</c:v>
                </c:pt>
                <c:pt idx="24">
                  <c:v>8493</c:v>
                </c:pt>
                <c:pt idx="25">
                  <c:v>9702</c:v>
                </c:pt>
                <c:pt idx="26">
                  <c:v>10800</c:v>
                </c:pt>
                <c:pt idx="27">
                  <c:v>11984</c:v>
                </c:pt>
                <c:pt idx="28">
                  <c:v>13368</c:v>
                </c:pt>
                <c:pt idx="29">
                  <c:v>14594</c:v>
                </c:pt>
                <c:pt idx="30">
                  <c:v>15751</c:v>
                </c:pt>
                <c:pt idx="31">
                  <c:v>16964</c:v>
                </c:pt>
                <c:pt idx="32">
                  <c:v>18155</c:v>
                </c:pt>
                <c:pt idx="33">
                  <c:v>19127</c:v>
                </c:pt>
                <c:pt idx="34">
                  <c:v>19946</c:v>
                </c:pt>
                <c:pt idx="35">
                  <c:v>20337</c:v>
                </c:pt>
                <c:pt idx="36">
                  <c:v>20348</c:v>
                </c:pt>
                <c:pt idx="37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304048"/>
        <c:axId val="1792083088"/>
      </c:bar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Data'!$I$1:$I$10</c:f>
              <c:strCache>
                <c:ptCount val="10"/>
                <c:pt idx="0">
                  <c:v>Total Deaths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Data'!$A$11:$A$39</c:f>
              <c:numCache>
                <c:formatCode>m/d/yyyy</c:formatCode>
                <c:ptCount val="2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</c:numCache>
            </c:numRef>
          </c:cat>
          <c:val>
            <c:numRef>
              <c:f>'Updated Daily Data'!$I$11:$I$39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71</c:v>
                </c:pt>
                <c:pt idx="9">
                  <c:v>115</c:v>
                </c:pt>
                <c:pt idx="10">
                  <c:v>151</c:v>
                </c:pt>
                <c:pt idx="11">
                  <c:v>196</c:v>
                </c:pt>
                <c:pt idx="12">
                  <c:v>276</c:v>
                </c:pt>
                <c:pt idx="13">
                  <c:v>365</c:v>
                </c:pt>
                <c:pt idx="14">
                  <c:v>475</c:v>
                </c:pt>
                <c:pt idx="15">
                  <c:v>642</c:v>
                </c:pt>
                <c:pt idx="16">
                  <c:v>821</c:v>
                </c:pt>
                <c:pt idx="17">
                  <c:v>1051</c:v>
                </c:pt>
                <c:pt idx="18">
                  <c:v>1298</c:v>
                </c:pt>
                <c:pt idx="19">
                  <c:v>1564</c:v>
                </c:pt>
                <c:pt idx="20">
                  <c:v>1883</c:v>
                </c:pt>
                <c:pt idx="21">
                  <c:v>2220</c:v>
                </c:pt>
                <c:pt idx="22">
                  <c:v>2581</c:v>
                </c:pt>
                <c:pt idx="23">
                  <c:v>2943</c:v>
                </c:pt>
                <c:pt idx="24">
                  <c:v>3279</c:v>
                </c:pt>
                <c:pt idx="25">
                  <c:v>3658</c:v>
                </c:pt>
                <c:pt idx="26">
                  <c:v>3985</c:v>
                </c:pt>
                <c:pt idx="27">
                  <c:v>4220</c:v>
                </c:pt>
                <c:pt idx="28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507040"/>
        <c:axId val="1792088432"/>
      </c:bar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Data'!$C$2:$C$39</c:f>
              <c:numCache>
                <c:formatCode>General</c:formatCode>
                <c:ptCount val="38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37</c:v>
                </c:pt>
                <c:pt idx="6">
                  <c:v>57</c:v>
                </c:pt>
                <c:pt idx="7">
                  <c:v>110</c:v>
                </c:pt>
                <c:pt idx="8">
                  <c:v>183</c:v>
                </c:pt>
                <c:pt idx="9">
                  <c:v>339</c:v>
                </c:pt>
                <c:pt idx="10">
                  <c:v>697</c:v>
                </c:pt>
                <c:pt idx="11">
                  <c:v>1316</c:v>
                </c:pt>
                <c:pt idx="12">
                  <c:v>1957</c:v>
                </c:pt>
                <c:pt idx="13">
                  <c:v>2984</c:v>
                </c:pt>
                <c:pt idx="14">
                  <c:v>5089</c:v>
                </c:pt>
                <c:pt idx="15">
                  <c:v>7476</c:v>
                </c:pt>
                <c:pt idx="16">
                  <c:v>10369</c:v>
                </c:pt>
                <c:pt idx="17">
                  <c:v>13942</c:v>
                </c:pt>
                <c:pt idx="18">
                  <c:v>17746</c:v>
                </c:pt>
                <c:pt idx="19">
                  <c:v>19985</c:v>
                </c:pt>
                <c:pt idx="20">
                  <c:v>22176</c:v>
                </c:pt>
                <c:pt idx="21">
                  <c:v>25418</c:v>
                </c:pt>
                <c:pt idx="22">
                  <c:v>29275</c:v>
                </c:pt>
                <c:pt idx="23">
                  <c:v>33350</c:v>
                </c:pt>
                <c:pt idx="24">
                  <c:v>37496</c:v>
                </c:pt>
                <c:pt idx="25">
                  <c:v>41731</c:v>
                </c:pt>
                <c:pt idx="26">
                  <c:v>44582</c:v>
                </c:pt>
                <c:pt idx="27">
                  <c:v>47538</c:v>
                </c:pt>
                <c:pt idx="28">
                  <c:v>52437</c:v>
                </c:pt>
                <c:pt idx="29">
                  <c:v>56423</c:v>
                </c:pt>
                <c:pt idx="30">
                  <c:v>60512</c:v>
                </c:pt>
                <c:pt idx="31">
                  <c:v>65525</c:v>
                </c:pt>
                <c:pt idx="32">
                  <c:v>69989</c:v>
                </c:pt>
                <c:pt idx="33">
                  <c:v>73015</c:v>
                </c:pt>
                <c:pt idx="34">
                  <c:v>75629</c:v>
                </c:pt>
                <c:pt idx="35">
                  <c:v>78715</c:v>
                </c:pt>
                <c:pt idx="36">
                  <c:v>80093</c:v>
                </c:pt>
                <c:pt idx="37">
                  <c:v>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Lag'!$AA$1</c:f>
              <c:strCache>
                <c:ptCount val="1"/>
                <c:pt idx="0">
                  <c:v>2day Lag Daily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Lag'!$AA$2:$AA$38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11</c:v>
                </c:pt>
                <c:pt idx="13">
                  <c:v>18</c:v>
                </c:pt>
                <c:pt idx="14">
                  <c:v>72</c:v>
                </c:pt>
                <c:pt idx="15">
                  <c:v>50</c:v>
                </c:pt>
                <c:pt idx="16">
                  <c:v>94</c:v>
                </c:pt>
                <c:pt idx="17">
                  <c:v>108</c:v>
                </c:pt>
                <c:pt idx="18">
                  <c:v>105</c:v>
                </c:pt>
                <c:pt idx="19">
                  <c:v>60</c:v>
                </c:pt>
                <c:pt idx="20">
                  <c:v>129</c:v>
                </c:pt>
                <c:pt idx="21">
                  <c:v>127</c:v>
                </c:pt>
                <c:pt idx="22">
                  <c:v>323</c:v>
                </c:pt>
                <c:pt idx="23">
                  <c:v>231</c:v>
                </c:pt>
                <c:pt idx="24">
                  <c:v>164</c:v>
                </c:pt>
                <c:pt idx="25">
                  <c:v>189</c:v>
                </c:pt>
                <c:pt idx="26">
                  <c:v>178</c:v>
                </c:pt>
                <c:pt idx="27">
                  <c:v>242</c:v>
                </c:pt>
                <c:pt idx="28">
                  <c:v>525</c:v>
                </c:pt>
                <c:pt idx="29">
                  <c:v>251</c:v>
                </c:pt>
                <c:pt idx="30">
                  <c:v>266</c:v>
                </c:pt>
                <c:pt idx="31">
                  <c:v>552</c:v>
                </c:pt>
                <c:pt idx="32">
                  <c:v>753</c:v>
                </c:pt>
                <c:pt idx="33">
                  <c:v>914</c:v>
                </c:pt>
                <c:pt idx="34">
                  <c:v>1560</c:v>
                </c:pt>
                <c:pt idx="35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Lag'!$AB$1</c:f>
              <c:strCache>
                <c:ptCount val="1"/>
                <c:pt idx="0">
                  <c:v>2day 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Lag'!$AB$2:$AB$38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-6</c:v>
                </c:pt>
                <c:pt idx="14">
                  <c:v>-1</c:v>
                </c:pt>
                <c:pt idx="15">
                  <c:v>16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72</c:v>
                </c:pt>
                <c:pt idx="20">
                  <c:v>80</c:v>
                </c:pt>
                <c:pt idx="21">
                  <c:v>146</c:v>
                </c:pt>
                <c:pt idx="22">
                  <c:v>201</c:v>
                </c:pt>
                <c:pt idx="23">
                  <c:v>300</c:v>
                </c:pt>
                <c:pt idx="24">
                  <c:v>357</c:v>
                </c:pt>
                <c:pt idx="25">
                  <c:v>305</c:v>
                </c:pt>
                <c:pt idx="26">
                  <c:v>345</c:v>
                </c:pt>
                <c:pt idx="27">
                  <c:v>338</c:v>
                </c:pt>
                <c:pt idx="28">
                  <c:v>400</c:v>
                </c:pt>
                <c:pt idx="29">
                  <c:v>378</c:v>
                </c:pt>
                <c:pt idx="30">
                  <c:v>213</c:v>
                </c:pt>
                <c:pt idx="31">
                  <c:v>199</c:v>
                </c:pt>
                <c:pt idx="32">
                  <c:v>197</c:v>
                </c:pt>
                <c:pt idx="33">
                  <c:v>293</c:v>
                </c:pt>
                <c:pt idx="34">
                  <c:v>680</c:v>
                </c:pt>
                <c:pt idx="35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Lag'!$AC$1</c:f>
              <c:strCache>
                <c:ptCount val="1"/>
                <c:pt idx="0">
                  <c:v>2day Lag Deaths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Lag'!$AC$2:$AC$38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11</c:v>
                </c:pt>
                <c:pt idx="25">
                  <c:v>12</c:v>
                </c:pt>
                <c:pt idx="26">
                  <c:v>39</c:v>
                </c:pt>
                <c:pt idx="27">
                  <c:v>32</c:v>
                </c:pt>
                <c:pt idx="28">
                  <c:v>46</c:v>
                </c:pt>
                <c:pt idx="29">
                  <c:v>57</c:v>
                </c:pt>
                <c:pt idx="30">
                  <c:v>112</c:v>
                </c:pt>
                <c:pt idx="31">
                  <c:v>136</c:v>
                </c:pt>
                <c:pt idx="32">
                  <c:v>145</c:v>
                </c:pt>
                <c:pt idx="33">
                  <c:v>146</c:v>
                </c:pt>
                <c:pt idx="34">
                  <c:v>195</c:v>
                </c:pt>
                <c:pt idx="3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Lag'!$V$1</c:f>
              <c:strCache>
                <c:ptCount val="1"/>
                <c:pt idx="0">
                  <c:v>LAG Daily Cases (4/8- 4/7)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Lag'!$U$2:$U$38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Lag'!$V$2:$V$38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10</c:v>
                </c:pt>
                <c:pt idx="15">
                  <c:v>-2</c:v>
                </c:pt>
                <c:pt idx="16">
                  <c:v>1</c:v>
                </c:pt>
                <c:pt idx="17">
                  <c:v>0</c:v>
                </c:pt>
                <c:pt idx="18">
                  <c:v>42</c:v>
                </c:pt>
                <c:pt idx="19">
                  <c:v>30</c:v>
                </c:pt>
                <c:pt idx="20">
                  <c:v>116</c:v>
                </c:pt>
                <c:pt idx="21">
                  <c:v>91</c:v>
                </c:pt>
                <c:pt idx="22">
                  <c:v>187</c:v>
                </c:pt>
                <c:pt idx="23">
                  <c:v>151</c:v>
                </c:pt>
                <c:pt idx="24">
                  <c:v>62</c:v>
                </c:pt>
                <c:pt idx="25">
                  <c:v>97</c:v>
                </c:pt>
                <c:pt idx="26">
                  <c:v>34</c:v>
                </c:pt>
                <c:pt idx="27">
                  <c:v>99</c:v>
                </c:pt>
                <c:pt idx="28">
                  <c:v>327</c:v>
                </c:pt>
                <c:pt idx="29">
                  <c:v>132</c:v>
                </c:pt>
                <c:pt idx="30">
                  <c:v>72</c:v>
                </c:pt>
                <c:pt idx="31">
                  <c:v>274</c:v>
                </c:pt>
                <c:pt idx="32">
                  <c:v>291</c:v>
                </c:pt>
                <c:pt idx="33">
                  <c:v>296</c:v>
                </c:pt>
                <c:pt idx="34">
                  <c:v>402</c:v>
                </c:pt>
                <c:pt idx="35">
                  <c:v>1499</c:v>
                </c:pt>
                <c:pt idx="36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ED-B3C1-9E4295CE8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022832"/>
        <c:axId val="2051505344"/>
      </c:barChart>
      <c:dateAx>
        <c:axId val="123702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05344"/>
        <c:crosses val="autoZero"/>
        <c:auto val="1"/>
        <c:lblOffset val="100"/>
        <c:baseTimeUnit val="days"/>
      </c:dateAx>
      <c:valAx>
        <c:axId val="2051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7066857834934"/>
          <c:y val="4.6601995978597155E-2"/>
          <c:w val="0.37458392522666889"/>
          <c:h val="9.131739877271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</a:t>
            </a:r>
            <a:r>
              <a:rPr lang="en-US" baseline="0"/>
              <a:t> Numbers</a:t>
            </a:r>
          </a:p>
          <a:p>
            <a:pPr>
              <a:defRPr/>
            </a:pPr>
            <a:r>
              <a:rPr lang="en-US" baseline="0"/>
              <a:t>4/6, 4/7, 4/8</a:t>
            </a:r>
            <a:endParaRPr lang="en-US"/>
          </a:p>
        </c:rich>
      </c:tx>
      <c:layout>
        <c:manualLayout>
          <c:xMode val="edge"/>
          <c:yMode val="edge"/>
          <c:x val="0.2859374453193350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8560185185185185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 (4/7)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Lag'!$Q$1</c:f>
              <c:strCache>
                <c:ptCount val="1"/>
                <c:pt idx="0">
                  <c:v>Daily Cases (4/8)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Lag'!$Q$31:$Q$39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 Hosps (4/7 - 4/6)</a:t>
            </a:r>
          </a:p>
        </c:rich>
      </c:tx>
      <c:layout>
        <c:manualLayout>
          <c:xMode val="edge"/>
          <c:yMode val="edge"/>
          <c:x val="0.39034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FFE-9C36-6AFF3275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4447"/>
        <c:axId val="1357875535"/>
      </c:barChart>
      <c:dateAx>
        <c:axId val="4566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5535"/>
        <c:crosses val="autoZero"/>
        <c:auto val="1"/>
        <c:lblOffset val="100"/>
        <c:baseTimeUnit val="days"/>
      </c:dateAx>
      <c:valAx>
        <c:axId val="13578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Lag'!$N$1</c:f>
              <c:strCache>
                <c:ptCount val="1"/>
                <c:pt idx="0">
                  <c:v>LAG Deaths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Lag'!$N$2:$N$37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5BD-94CF-ADF512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96559"/>
        <c:axId val="57273999"/>
      </c:barChart>
      <c:dateAx>
        <c:axId val="5169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3999"/>
        <c:crosses val="autoZero"/>
        <c:auto val="1"/>
        <c:lblOffset val="100"/>
        <c:baseTimeUnit val="days"/>
      </c:dateAx>
      <c:valAx>
        <c:axId val="572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Admits'!$H$5:$H$43</c:f>
              <c:numCache>
                <c:formatCode>0</c:formatCode>
                <c:ptCount val="39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Admits'!$P$5:$P$43</c:f>
              <c:numCache>
                <c:formatCode>0</c:formatCode>
                <c:ptCount val="39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Admits'!$Q$4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Admits'!$Q$5:$Q$43</c:f>
              <c:numCache>
                <c:formatCode>0%</c:formatCode>
                <c:ptCount val="39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Admit to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Admits'!$K$5:$K$43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34B-9529-C3163FD38763}"/>
            </c:ext>
          </c:extLst>
        </c:ser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Admits'!$N$5:$N$43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34B-9529-C3163FD3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92703"/>
        <c:axId val="107138495"/>
      </c:areaChart>
      <c:dateAx>
        <c:axId val="120709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8495"/>
        <c:crosses val="autoZero"/>
        <c:auto val="1"/>
        <c:lblOffset val="100"/>
        <c:baseTimeUnit val="days"/>
      </c:dateAx>
      <c:valAx>
        <c:axId val="1071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Visits and %admit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36482939632551E-2"/>
          <c:y val="0.17171296296296298"/>
          <c:w val="0.89019685039370078"/>
          <c:h val="0.485886920384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Admits'!$C$4</c:f>
              <c:strCache>
                <c:ptCount val="1"/>
                <c:pt idx="0">
                  <c:v>ER Visits (18-44)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Admits'!$C$5:$C$43</c:f>
              <c:numCache>
                <c:formatCode>General</c:formatCode>
                <c:ptCount val="3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7-4597-B52F-8E02BB545257}"/>
            </c:ext>
          </c:extLst>
        </c:ser>
        <c:ser>
          <c:idx val="1"/>
          <c:order val="1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Admits'!$E$5:$E$43</c:f>
              <c:numCache>
                <c:formatCode>General</c:formatCode>
                <c:ptCount val="3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7-4597-B52F-8E02BB545257}"/>
            </c:ext>
          </c:extLst>
        </c:ser>
        <c:ser>
          <c:idx val="2"/>
          <c:order val="2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Admits'!$G$5:$G$43</c:f>
              <c:numCache>
                <c:formatCode>General</c:formatCode>
                <c:ptCount val="39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16251951"/>
        <c:axId val="180309375"/>
      </c:barChart>
      <c:lineChart>
        <c:grouping val="standard"/>
        <c:varyColors val="0"/>
        <c:ser>
          <c:idx val="3"/>
          <c:order val="3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Admits'!$K$5:$K$43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7-4597-B52F-8E02BB545257}"/>
            </c:ext>
          </c:extLst>
        </c:ser>
        <c:ser>
          <c:idx val="4"/>
          <c:order val="4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Admits'!$N$5:$N$43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47-4597-B52F-8E02BB54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98415"/>
        <c:axId val="100362015"/>
      </c:lineChart>
      <c:dateAx>
        <c:axId val="1916251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9375"/>
        <c:crosses val="autoZero"/>
        <c:auto val="1"/>
        <c:lblOffset val="100"/>
        <c:baseTimeUnit val="days"/>
      </c:dateAx>
      <c:valAx>
        <c:axId val="1803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51951"/>
        <c:crosses val="autoZero"/>
        <c:crossBetween val="between"/>
      </c:valAx>
      <c:valAx>
        <c:axId val="100362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415"/>
        <c:crosses val="max"/>
        <c:crossBetween val="between"/>
      </c:valAx>
      <c:dateAx>
        <c:axId val="172598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3620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45-64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Admits'!$E$5:$E$43</c:f>
              <c:numCache>
                <c:formatCode>General</c:formatCode>
                <c:ptCount val="3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8207"/>
        <c:axId val="1208673023"/>
      </c:barChart>
      <c:lineChart>
        <c:grouping val="standard"/>
        <c:varyColors val="0"/>
        <c:ser>
          <c:idx val="1"/>
          <c:order val="1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Admits'!$K$5:$K$43</c:f>
              <c:numCache>
                <c:formatCode>General</c:formatCode>
                <c:ptCount val="39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967"/>
        <c:axId val="1919925599"/>
      </c:lineChart>
      <c:dateAx>
        <c:axId val="35008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73023"/>
        <c:crosses val="autoZero"/>
        <c:auto val="1"/>
        <c:lblOffset val="100"/>
        <c:baseTimeUnit val="days"/>
      </c:dateAx>
      <c:valAx>
        <c:axId val="12086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207"/>
        <c:crosses val="autoZero"/>
        <c:crossBetween val="between"/>
      </c:valAx>
      <c:valAx>
        <c:axId val="19199255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67"/>
        <c:crosses val="max"/>
        <c:crossBetween val="between"/>
      </c:valAx>
      <c:dateAx>
        <c:axId val="17660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9255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65+</a:t>
            </a:r>
          </a:p>
        </c:rich>
      </c:tx>
      <c:layout>
        <c:manualLayout>
          <c:xMode val="edge"/>
          <c:yMode val="edge"/>
          <c:x val="0.312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Admits'!$G$5:$G$43</c:f>
              <c:numCache>
                <c:formatCode>General</c:formatCode>
                <c:ptCount val="39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59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56</c:v>
                </c:pt>
                <c:pt idx="21">
                  <c:v>55</c:v>
                </c:pt>
                <c:pt idx="22">
                  <c:v>54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49</c:v>
                </c:pt>
                <c:pt idx="28">
                  <c:v>48</c:v>
                </c:pt>
                <c:pt idx="29">
                  <c:v>47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52</c:v>
                </c:pt>
                <c:pt idx="34">
                  <c:v>54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7215"/>
        <c:axId val="1918839167"/>
      </c:barChart>
      <c:lineChart>
        <c:grouping val="standard"/>
        <c:varyColors val="0"/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'ER Visits and Admits'!$A$5:$A$43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Admits'!$N$5:$N$43</c:f>
              <c:numCache>
                <c:formatCode>0%</c:formatCode>
                <c:ptCount val="39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8815"/>
        <c:axId val="1918839999"/>
      </c:lineChart>
      <c:dateAx>
        <c:axId val="17258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39167"/>
        <c:crosses val="autoZero"/>
        <c:auto val="1"/>
        <c:lblOffset val="100"/>
        <c:baseTimeUnit val="days"/>
      </c:dateAx>
      <c:valAx>
        <c:axId val="1918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215"/>
        <c:crosses val="autoZero"/>
        <c:crossBetween val="between"/>
      </c:valAx>
      <c:valAx>
        <c:axId val="1918839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815"/>
        <c:crosses val="max"/>
        <c:crossBetween val="between"/>
      </c:valAx>
      <c:dateAx>
        <c:axId val="17262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8839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6686082705344968"/>
          <c:w val="0.87081776649047371"/>
          <c:h val="0.6327792810204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Data'!$B$2:$B$39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53</c:v>
                </c:pt>
                <c:pt idx="8">
                  <c:v>73</c:v>
                </c:pt>
                <c:pt idx="9">
                  <c:v>156</c:v>
                </c:pt>
                <c:pt idx="10">
                  <c:v>358</c:v>
                </c:pt>
                <c:pt idx="11">
                  <c:v>619</c:v>
                </c:pt>
                <c:pt idx="12">
                  <c:v>641</c:v>
                </c:pt>
                <c:pt idx="13">
                  <c:v>1027</c:v>
                </c:pt>
                <c:pt idx="14">
                  <c:v>2105</c:v>
                </c:pt>
                <c:pt idx="15">
                  <c:v>2387</c:v>
                </c:pt>
                <c:pt idx="16">
                  <c:v>2893</c:v>
                </c:pt>
                <c:pt idx="17">
                  <c:v>3573</c:v>
                </c:pt>
                <c:pt idx="18">
                  <c:v>3804</c:v>
                </c:pt>
                <c:pt idx="19">
                  <c:v>2239</c:v>
                </c:pt>
                <c:pt idx="20">
                  <c:v>2191</c:v>
                </c:pt>
                <c:pt idx="21">
                  <c:v>3242</c:v>
                </c:pt>
                <c:pt idx="22">
                  <c:v>3857</c:v>
                </c:pt>
                <c:pt idx="23">
                  <c:v>4075</c:v>
                </c:pt>
                <c:pt idx="24">
                  <c:v>4146</c:v>
                </c:pt>
                <c:pt idx="25">
                  <c:v>4235</c:v>
                </c:pt>
                <c:pt idx="26">
                  <c:v>2851</c:v>
                </c:pt>
                <c:pt idx="27">
                  <c:v>2956</c:v>
                </c:pt>
                <c:pt idx="28">
                  <c:v>4899</c:v>
                </c:pt>
                <c:pt idx="29">
                  <c:v>3986</c:v>
                </c:pt>
                <c:pt idx="30">
                  <c:v>4089</c:v>
                </c:pt>
                <c:pt idx="31">
                  <c:v>5013</c:v>
                </c:pt>
                <c:pt idx="32">
                  <c:v>4464</c:v>
                </c:pt>
                <c:pt idx="33">
                  <c:v>3026</c:v>
                </c:pt>
                <c:pt idx="34">
                  <c:v>2614</c:v>
                </c:pt>
                <c:pt idx="35">
                  <c:v>3086</c:v>
                </c:pt>
                <c:pt idx="36">
                  <c:v>1378</c:v>
                </c:pt>
                <c:pt idx="3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2day Lag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2day Lag</a:t>
          </a:r>
        </a:p>
      </cx:txPr>
    </cx:title>
    <cx:plotArea>
      <cx:plotAreaRegion>
        <cx:series layoutId="clusteredColumn" uniqueId="{EDA58BE0-126B-47AA-A2F9-A3D480A69E87}" formatIdx="0">
          <cx:tx>
            <cx:txData>
              <cx:f>_xlchart.v1.0</cx:f>
              <cx:v>2day Lag Daily Cases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64653C2-F293-4AE5-A9BD-B2AD26F25B80}" formatIdx="1">
          <cx:axisId val="2"/>
        </cx:series>
        <cx:series layoutId="clusteredColumn" hidden="1" uniqueId="{F89E0A03-B46F-487D-B616-5F2C36BC061E}" formatIdx="2">
          <cx:tx>
            <cx:txData>
              <cx:f>_xlchart.v1.2</cx:f>
              <cx:v>2day Lag Hosps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DF1B6AC-58EB-4452-8849-018943C8CD98}" formatIdx="3">
          <cx:axisId val="2"/>
        </cx:series>
        <cx:series layoutId="clusteredColumn" hidden="1" uniqueId="{7E6777DE-1C4C-4568-ADB4-769D72341815}" formatIdx="4">
          <cx:tx>
            <cx:txData>
              <cx:f>_xlchart.v1.4</cx:f>
              <cx:v>2day Lag Deaths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62FBC57-0AC3-471F-81A8-FC9AC33800A7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microsoft.com/office/2014/relationships/chartEx" Target="../charts/chartEx1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308149</xdr:colOff>
      <xdr:row>13</xdr:row>
      <xdr:rowOff>94731</xdr:rowOff>
    </xdr:from>
    <xdr:to>
      <xdr:col>20</xdr:col>
      <xdr:colOff>7582</xdr:colOff>
      <xdr:row>28</xdr:row>
      <xdr:rowOff>90048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379943</xdr:colOff>
      <xdr:row>0</xdr:row>
      <xdr:rowOff>67733</xdr:rowOff>
    </xdr:from>
    <xdr:to>
      <xdr:col>20</xdr:col>
      <xdr:colOff>97648</xdr:colOff>
      <xdr:row>12</xdr:row>
      <xdr:rowOff>174178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348343</xdr:colOff>
      <xdr:row>29</xdr:row>
      <xdr:rowOff>138795</xdr:rowOff>
    </xdr:from>
    <xdr:to>
      <xdr:col>20</xdr:col>
      <xdr:colOff>26580</xdr:colOff>
      <xdr:row>45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245423</xdr:colOff>
      <xdr:row>29</xdr:row>
      <xdr:rowOff>119742</xdr:rowOff>
    </xdr:from>
    <xdr:to>
      <xdr:col>28</xdr:col>
      <xdr:colOff>21772</xdr:colOff>
      <xdr:row>45</xdr:row>
      <xdr:rowOff>67785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196436</xdr:colOff>
      <xdr:row>13</xdr:row>
      <xdr:rowOff>108857</xdr:rowOff>
    </xdr:from>
    <xdr:to>
      <xdr:col>28</xdr:col>
      <xdr:colOff>10885</xdr:colOff>
      <xdr:row>27</xdr:row>
      <xdr:rowOff>184560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138545</xdr:colOff>
      <xdr:row>0</xdr:row>
      <xdr:rowOff>124691</xdr:rowOff>
    </xdr:from>
    <xdr:to>
      <xdr:col>28</xdr:col>
      <xdr:colOff>142875</xdr:colOff>
      <xdr:row>12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279398</xdr:colOff>
      <xdr:row>41</xdr:row>
      <xdr:rowOff>110067</xdr:rowOff>
    </xdr:from>
    <xdr:to>
      <xdr:col>10</xdr:col>
      <xdr:colOff>423332</xdr:colOff>
      <xdr:row>56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16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110067</xdr:colOff>
      <xdr:row>45</xdr:row>
      <xdr:rowOff>160867</xdr:rowOff>
    </xdr:from>
    <xdr:to>
      <xdr:col>28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8</xdr:row>
      <xdr:rowOff>59267</xdr:rowOff>
    </xdr:from>
    <xdr:to>
      <xdr:col>30</xdr:col>
      <xdr:colOff>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5C18D3F-5A59-429E-B332-18D07577D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6560" y="1750907"/>
              <a:ext cx="4572000" cy="2790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570893</xdr:colOff>
      <xdr:row>7</xdr:row>
      <xdr:rowOff>157239</xdr:rowOff>
    </xdr:from>
    <xdr:to>
      <xdr:col>24</xdr:col>
      <xdr:colOff>253997</xdr:colOff>
      <xdr:row>22</xdr:row>
      <xdr:rowOff>53220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16566-6B55-4848-9467-A7701528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20562</xdr:rowOff>
    </xdr:from>
    <xdr:to>
      <xdr:col>8</xdr:col>
      <xdr:colOff>619276</xdr:colOff>
      <xdr:row>44</xdr:row>
      <xdr:rowOff>71362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621695</xdr:colOff>
      <xdr:row>4</xdr:row>
      <xdr:rowOff>140304</xdr:rowOff>
    </xdr:from>
    <xdr:to>
      <xdr:col>7</xdr:col>
      <xdr:colOff>1088571</xdr:colOff>
      <xdr:row>18</xdr:row>
      <xdr:rowOff>157237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272143</xdr:colOff>
      <xdr:row>28</xdr:row>
      <xdr:rowOff>174172</xdr:rowOff>
    </xdr:from>
    <xdr:to>
      <xdr:col>20</xdr:col>
      <xdr:colOff>794658</xdr:colOff>
      <xdr:row>42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FE5A3-5B40-45D1-86EB-AE9DE19C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805543</xdr:colOff>
      <xdr:row>12</xdr:row>
      <xdr:rowOff>10886</xdr:rowOff>
    </xdr:from>
    <xdr:to>
      <xdr:col>13</xdr:col>
      <xdr:colOff>0</xdr:colOff>
      <xdr:row>26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CEAB2-B5EA-4190-8D97-4BDE1F0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182880</xdr:rowOff>
    </xdr:from>
    <xdr:to>
      <xdr:col>24</xdr:col>
      <xdr:colOff>449580</xdr:colOff>
      <xdr:row>20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22</xdr:row>
      <xdr:rowOff>3810</xdr:rowOff>
    </xdr:from>
    <xdr:to>
      <xdr:col>24</xdr:col>
      <xdr:colOff>350520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5</xdr:row>
      <xdr:rowOff>148590</xdr:rowOff>
    </xdr:from>
    <xdr:to>
      <xdr:col>32</xdr:col>
      <xdr:colOff>342900</xdr:colOff>
      <xdr:row>20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468084</xdr:colOff>
      <xdr:row>45</xdr:row>
      <xdr:rowOff>185056</xdr:rowOff>
    </xdr:from>
    <xdr:to>
      <xdr:col>10</xdr:col>
      <xdr:colOff>1589313</xdr:colOff>
      <xdr:row>60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2170-23DD-47EE-8217-68BAFA9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424543</xdr:colOff>
      <xdr:row>44</xdr:row>
      <xdr:rowOff>163284</xdr:rowOff>
    </xdr:from>
    <xdr:to>
      <xdr:col>5</xdr:col>
      <xdr:colOff>76198</xdr:colOff>
      <xdr:row>66</xdr:row>
      <xdr:rowOff>87084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370A7-5B28-4653-AB68-ED07514F4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326571</xdr:colOff>
      <xdr:row>9</xdr:row>
      <xdr:rowOff>108858</xdr:rowOff>
    </xdr:from>
    <xdr:to>
      <xdr:col>5</xdr:col>
      <xdr:colOff>1099456</xdr:colOff>
      <xdr:row>23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194D9-5F75-4424-B2E7-74B8B7C5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10</xdr:row>
      <xdr:rowOff>87087</xdr:rowOff>
    </xdr:from>
    <xdr:to>
      <xdr:col>10</xdr:col>
      <xdr:colOff>1393372</xdr:colOff>
      <xdr:row>24</xdr:row>
      <xdr:rowOff>87087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94E98-C3C4-443C-A54F-6F3242CD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39"/>
  <sheetViews>
    <sheetView zoomScaleNormal="100" workbookViewId="0">
      <selection activeCell="C36" sqref="C36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10</v>
      </c>
      <c r="F2" s="60">
        <f>E2</f>
        <v>10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3</v>
      </c>
      <c r="C3" s="47">
        <f>C2+B3</f>
        <v>4</v>
      </c>
      <c r="D3" s="52">
        <f>(C3-C2)/C2</f>
        <v>3</v>
      </c>
      <c r="E3" s="50">
        <v>8</v>
      </c>
      <c r="F3" s="50">
        <f>F2+E3</f>
        <v>18</v>
      </c>
      <c r="G3" s="51">
        <f>(F3-F2)/F2</f>
        <v>0.8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10</v>
      </c>
      <c r="C4" s="47">
        <f t="shared" ref="C4:C37" si="0">C3+B4</f>
        <v>14</v>
      </c>
      <c r="D4" s="52">
        <f t="shared" ref="D4:D39" si="1">(C4-C3)/C3</f>
        <v>2.5</v>
      </c>
      <c r="E4" s="50">
        <v>9</v>
      </c>
      <c r="F4" s="50">
        <f t="shared" ref="F4:F38" si="2">F3+E4</f>
        <v>27</v>
      </c>
      <c r="G4" s="51">
        <f t="shared" ref="G4:G39" si="3">(F4-F3)/F3</f>
        <v>0.5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2</v>
      </c>
      <c r="C5" s="47">
        <f t="shared" si="0"/>
        <v>16</v>
      </c>
      <c r="D5" s="52">
        <f t="shared" si="1"/>
        <v>0.14285714285714285</v>
      </c>
      <c r="E5" s="50">
        <v>13</v>
      </c>
      <c r="F5" s="50">
        <f t="shared" si="2"/>
        <v>40</v>
      </c>
      <c r="G5" s="51">
        <f t="shared" si="3"/>
        <v>0.48148148148148145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8</v>
      </c>
      <c r="C6" s="47">
        <f t="shared" si="0"/>
        <v>24</v>
      </c>
      <c r="D6" s="52">
        <f t="shared" si="1"/>
        <v>0.5</v>
      </c>
      <c r="E6" s="50">
        <v>10</v>
      </c>
      <c r="F6" s="50">
        <f t="shared" si="2"/>
        <v>50</v>
      </c>
      <c r="G6" s="51">
        <f t="shared" si="3"/>
        <v>0.25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13</v>
      </c>
      <c r="C7" s="47">
        <f t="shared" si="0"/>
        <v>37</v>
      </c>
      <c r="D7" s="52">
        <f t="shared" si="1"/>
        <v>0.54166666666666663</v>
      </c>
      <c r="E7" s="50">
        <v>9</v>
      </c>
      <c r="F7" s="50">
        <f t="shared" si="2"/>
        <v>59</v>
      </c>
      <c r="G7" s="51">
        <f t="shared" si="3"/>
        <v>0.18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20</v>
      </c>
      <c r="C8" s="47">
        <f t="shared" si="0"/>
        <v>57</v>
      </c>
      <c r="D8" s="52">
        <f t="shared" si="1"/>
        <v>0.54054054054054057</v>
      </c>
      <c r="E8" s="50">
        <v>14</v>
      </c>
      <c r="F8" s="50">
        <f t="shared" si="2"/>
        <v>73</v>
      </c>
      <c r="G8" s="51">
        <f t="shared" si="3"/>
        <v>0.23728813559322035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53</v>
      </c>
      <c r="C9" s="47">
        <f t="shared" si="0"/>
        <v>110</v>
      </c>
      <c r="D9" s="52">
        <f t="shared" si="1"/>
        <v>0.92982456140350878</v>
      </c>
      <c r="E9" s="50">
        <v>29</v>
      </c>
      <c r="F9" s="50">
        <f t="shared" si="2"/>
        <v>102</v>
      </c>
      <c r="G9" s="51">
        <f t="shared" si="3"/>
        <v>0.39726027397260272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73</v>
      </c>
      <c r="C10" s="47">
        <f t="shared" si="0"/>
        <v>183</v>
      </c>
      <c r="D10" s="52">
        <f t="shared" si="1"/>
        <v>0.66363636363636369</v>
      </c>
      <c r="E10" s="50">
        <v>43</v>
      </c>
      <c r="F10" s="50">
        <f t="shared" si="2"/>
        <v>145</v>
      </c>
      <c r="G10" s="51">
        <f t="shared" si="3"/>
        <v>0.42156862745098039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156</v>
      </c>
      <c r="C11" s="47">
        <f t="shared" si="0"/>
        <v>339</v>
      </c>
      <c r="D11" s="52">
        <f t="shared" si="1"/>
        <v>0.85245901639344257</v>
      </c>
      <c r="E11" s="50">
        <v>66</v>
      </c>
      <c r="F11" s="50">
        <f t="shared" si="2"/>
        <v>211</v>
      </c>
      <c r="G11" s="51">
        <f t="shared" si="3"/>
        <v>0.45517241379310347</v>
      </c>
      <c r="H11" s="65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358</v>
      </c>
      <c r="C12" s="47">
        <f t="shared" si="0"/>
        <v>697</v>
      </c>
      <c r="D12" s="52">
        <f t="shared" si="1"/>
        <v>1.056047197640118</v>
      </c>
      <c r="E12" s="50">
        <v>69</v>
      </c>
      <c r="F12" s="50">
        <f t="shared" si="2"/>
        <v>280</v>
      </c>
      <c r="G12" s="51">
        <f t="shared" si="3"/>
        <v>0.32701421800947866</v>
      </c>
      <c r="H12" s="65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619</v>
      </c>
      <c r="C13" s="47">
        <f t="shared" si="0"/>
        <v>1316</v>
      </c>
      <c r="D13" s="52">
        <f t="shared" si="1"/>
        <v>0.88809182209469151</v>
      </c>
      <c r="E13" s="50">
        <v>129</v>
      </c>
      <c r="F13" s="50">
        <f t="shared" si="2"/>
        <v>409</v>
      </c>
      <c r="G13" s="51">
        <f t="shared" si="3"/>
        <v>0.46071428571428569</v>
      </c>
      <c r="H13" s="65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641</v>
      </c>
      <c r="C14" s="47">
        <f t="shared" si="0"/>
        <v>1957</v>
      </c>
      <c r="D14" s="52">
        <f t="shared" si="1"/>
        <v>0.48708206686930089</v>
      </c>
      <c r="E14" s="50">
        <v>151</v>
      </c>
      <c r="F14" s="50">
        <f t="shared" si="2"/>
        <v>560</v>
      </c>
      <c r="G14" s="51">
        <f t="shared" si="3"/>
        <v>0.36919315403422981</v>
      </c>
      <c r="H14" s="65">
        <v>2</v>
      </c>
      <c r="I14" s="23">
        <f>H14+I11</f>
        <v>3</v>
      </c>
      <c r="J14" s="23" t="s">
        <v>14</v>
      </c>
      <c r="K14" s="27">
        <f>I14/F14</f>
        <v>5.3571428571428572E-3</v>
      </c>
      <c r="L14" s="27">
        <f>100% - K14</f>
        <v>0.99464285714285716</v>
      </c>
    </row>
    <row r="15" spans="1:14" ht="15.6">
      <c r="A15" s="48">
        <v>43905</v>
      </c>
      <c r="B15" s="49">
        <v>1027</v>
      </c>
      <c r="C15" s="47">
        <f t="shared" si="0"/>
        <v>2984</v>
      </c>
      <c r="D15" s="52">
        <f t="shared" si="1"/>
        <v>0.5247828308635667</v>
      </c>
      <c r="E15" s="50">
        <v>185</v>
      </c>
      <c r="F15" s="50">
        <f t="shared" si="2"/>
        <v>745</v>
      </c>
      <c r="G15" s="51">
        <f t="shared" si="3"/>
        <v>0.33035714285714285</v>
      </c>
      <c r="H15" s="65">
        <v>6</v>
      </c>
      <c r="I15" s="23">
        <f>I14+H15</f>
        <v>9</v>
      </c>
      <c r="J15" s="53">
        <f>(I15-I14)/I14</f>
        <v>2</v>
      </c>
      <c r="K15" s="27">
        <f t="shared" ref="K15:K39" si="4">I15/F15</f>
        <v>1.2080536912751677E-2</v>
      </c>
      <c r="L15" s="27">
        <f t="shared" ref="L15:L39" si="5">100% - K15</f>
        <v>0.98791946308724832</v>
      </c>
    </row>
    <row r="16" spans="1:14" ht="15.6">
      <c r="A16" s="48">
        <v>43906</v>
      </c>
      <c r="B16" s="49">
        <v>2105</v>
      </c>
      <c r="C16" s="47">
        <f t="shared" si="0"/>
        <v>5089</v>
      </c>
      <c r="D16" s="52">
        <f t="shared" si="1"/>
        <v>0.70542895442359255</v>
      </c>
      <c r="E16" s="50">
        <v>304</v>
      </c>
      <c r="F16" s="50">
        <f t="shared" si="2"/>
        <v>1049</v>
      </c>
      <c r="G16" s="51">
        <f t="shared" si="3"/>
        <v>0.40805369127516777</v>
      </c>
      <c r="H16" s="65">
        <v>9</v>
      </c>
      <c r="I16" s="23">
        <f t="shared" ref="I16:I38" si="6">I15+H16</f>
        <v>18</v>
      </c>
      <c r="J16" s="53">
        <f t="shared" ref="J16:J39" si="7">(I16-I15)/I15</f>
        <v>1</v>
      </c>
      <c r="K16" s="27">
        <f t="shared" si="4"/>
        <v>1.7159199237368923E-2</v>
      </c>
      <c r="L16" s="27">
        <f t="shared" si="5"/>
        <v>0.98284080076263103</v>
      </c>
    </row>
    <row r="17" spans="1:12" ht="15.6">
      <c r="A17" s="48">
        <v>43907</v>
      </c>
      <c r="B17" s="49">
        <v>2387</v>
      </c>
      <c r="C17" s="47">
        <f t="shared" si="0"/>
        <v>7476</v>
      </c>
      <c r="D17" s="52">
        <f t="shared" si="1"/>
        <v>0.469050894085282</v>
      </c>
      <c r="E17" s="50">
        <v>342</v>
      </c>
      <c r="F17" s="50">
        <f t="shared" si="2"/>
        <v>1391</v>
      </c>
      <c r="G17" s="51">
        <f t="shared" si="3"/>
        <v>0.32602478551000952</v>
      </c>
      <c r="H17" s="65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1.7972681524083392E-2</v>
      </c>
      <c r="L17" s="27">
        <f t="shared" si="5"/>
        <v>0.98202731847591662</v>
      </c>
    </row>
    <row r="18" spans="1:12" ht="15.6">
      <c r="A18" s="48">
        <v>43908</v>
      </c>
      <c r="B18" s="49">
        <v>2893</v>
      </c>
      <c r="C18" s="47">
        <f t="shared" si="0"/>
        <v>10369</v>
      </c>
      <c r="D18" s="52">
        <f t="shared" si="1"/>
        <v>0.38697164258962014</v>
      </c>
      <c r="E18" s="50">
        <v>422</v>
      </c>
      <c r="F18" s="50">
        <f t="shared" si="2"/>
        <v>1813</v>
      </c>
      <c r="G18" s="51">
        <f t="shared" si="3"/>
        <v>0.3033788641265277</v>
      </c>
      <c r="H18" s="65">
        <v>21</v>
      </c>
      <c r="I18" s="23">
        <f t="shared" si="6"/>
        <v>46</v>
      </c>
      <c r="J18" s="53">
        <f t="shared" si="7"/>
        <v>0.84</v>
      </c>
      <c r="K18" s="27">
        <f t="shared" si="4"/>
        <v>2.5372311086596801E-2</v>
      </c>
      <c r="L18" s="27">
        <f t="shared" si="5"/>
        <v>0.97462768891340323</v>
      </c>
    </row>
    <row r="19" spans="1:12" ht="15.6">
      <c r="A19" s="48">
        <v>43909</v>
      </c>
      <c r="B19" s="49">
        <v>3573</v>
      </c>
      <c r="C19" s="47">
        <f t="shared" si="0"/>
        <v>13942</v>
      </c>
      <c r="D19" s="52">
        <f t="shared" si="1"/>
        <v>0.34458482013694669</v>
      </c>
      <c r="E19" s="50">
        <v>506</v>
      </c>
      <c r="F19" s="50">
        <f t="shared" si="2"/>
        <v>2319</v>
      </c>
      <c r="G19" s="51">
        <f t="shared" si="3"/>
        <v>0.27909542195256482</v>
      </c>
      <c r="H19" s="65">
        <v>25</v>
      </c>
      <c r="I19" s="23">
        <f t="shared" si="6"/>
        <v>71</v>
      </c>
      <c r="J19" s="53">
        <f t="shared" si="7"/>
        <v>0.54347826086956519</v>
      </c>
      <c r="K19" s="27">
        <f t="shared" si="4"/>
        <v>3.0616645105648987E-2</v>
      </c>
      <c r="L19" s="27">
        <f t="shared" si="5"/>
        <v>0.96938335489435101</v>
      </c>
    </row>
    <row r="20" spans="1:12" ht="15.6">
      <c r="A20" s="48">
        <v>43910</v>
      </c>
      <c r="B20" s="49">
        <v>3804</v>
      </c>
      <c r="C20" s="47">
        <f t="shared" si="0"/>
        <v>17746</v>
      </c>
      <c r="D20" s="52">
        <f t="shared" si="1"/>
        <v>0.272844642088653</v>
      </c>
      <c r="E20" s="50">
        <v>570</v>
      </c>
      <c r="F20" s="50">
        <f t="shared" si="2"/>
        <v>2889</v>
      </c>
      <c r="G20" s="51">
        <f t="shared" si="3"/>
        <v>0.24579560155239327</v>
      </c>
      <c r="H20" s="65">
        <v>44</v>
      </c>
      <c r="I20" s="23">
        <f t="shared" si="6"/>
        <v>115</v>
      </c>
      <c r="J20" s="53">
        <f t="shared" si="7"/>
        <v>0.61971830985915488</v>
      </c>
      <c r="K20" s="27">
        <f t="shared" si="4"/>
        <v>3.9806161301488403E-2</v>
      </c>
      <c r="L20" s="27">
        <f t="shared" si="5"/>
        <v>0.9601938386985116</v>
      </c>
    </row>
    <row r="21" spans="1:12" ht="15.6">
      <c r="A21" s="48">
        <v>43911</v>
      </c>
      <c r="B21" s="49">
        <v>2239</v>
      </c>
      <c r="C21" s="47">
        <f t="shared" si="0"/>
        <v>19985</v>
      </c>
      <c r="D21" s="52">
        <f t="shared" si="1"/>
        <v>0.12616927758368082</v>
      </c>
      <c r="E21" s="50">
        <v>626</v>
      </c>
      <c r="F21" s="50">
        <f t="shared" si="2"/>
        <v>3515</v>
      </c>
      <c r="G21" s="51">
        <f t="shared" si="3"/>
        <v>0.21668397369331949</v>
      </c>
      <c r="H21" s="65">
        <v>36</v>
      </c>
      <c r="I21" s="23">
        <f t="shared" si="6"/>
        <v>151</v>
      </c>
      <c r="J21" s="53">
        <f t="shared" si="7"/>
        <v>0.31304347826086959</v>
      </c>
      <c r="K21" s="27">
        <f t="shared" si="4"/>
        <v>4.2958748221906116E-2</v>
      </c>
      <c r="L21" s="27">
        <f t="shared" si="5"/>
        <v>0.95704125177809385</v>
      </c>
    </row>
    <row r="22" spans="1:12" ht="15.6">
      <c r="A22" s="48">
        <v>43912</v>
      </c>
      <c r="B22" s="49">
        <v>2191</v>
      </c>
      <c r="C22" s="47">
        <f t="shared" si="0"/>
        <v>22176</v>
      </c>
      <c r="D22" s="52">
        <f t="shared" si="1"/>
        <v>0.1096322241681261</v>
      </c>
      <c r="E22" s="50">
        <v>664</v>
      </c>
      <c r="F22" s="50">
        <f t="shared" si="2"/>
        <v>4179</v>
      </c>
      <c r="G22" s="51">
        <f t="shared" si="3"/>
        <v>0.18890469416785205</v>
      </c>
      <c r="H22" s="65">
        <v>45</v>
      </c>
      <c r="I22" s="23">
        <f t="shared" si="6"/>
        <v>196</v>
      </c>
      <c r="J22" s="53">
        <f t="shared" si="7"/>
        <v>0.29801324503311261</v>
      </c>
      <c r="K22" s="27">
        <f t="shared" si="4"/>
        <v>4.690117252931323E-2</v>
      </c>
      <c r="L22" s="27">
        <f t="shared" si="5"/>
        <v>0.95309882747068675</v>
      </c>
    </row>
    <row r="23" spans="1:12" ht="15.6">
      <c r="A23" s="48">
        <v>43913</v>
      </c>
      <c r="B23" s="49">
        <v>3242</v>
      </c>
      <c r="C23" s="47">
        <f t="shared" si="0"/>
        <v>25418</v>
      </c>
      <c r="D23" s="52">
        <f t="shared" si="1"/>
        <v>0.14619408369408368</v>
      </c>
      <c r="E23" s="50">
        <v>939</v>
      </c>
      <c r="F23" s="50">
        <f t="shared" si="2"/>
        <v>5118</v>
      </c>
      <c r="G23" s="51">
        <f t="shared" si="3"/>
        <v>0.22469490308686288</v>
      </c>
      <c r="H23" s="65">
        <v>80</v>
      </c>
      <c r="I23" s="23">
        <f t="shared" si="6"/>
        <v>276</v>
      </c>
      <c r="J23" s="53">
        <f t="shared" si="7"/>
        <v>0.40816326530612246</v>
      </c>
      <c r="K23" s="27">
        <f t="shared" si="4"/>
        <v>5.3927315357561546E-2</v>
      </c>
      <c r="L23" s="27">
        <f t="shared" si="5"/>
        <v>0.94607268464243843</v>
      </c>
    </row>
    <row r="24" spans="1:12" ht="15.6">
      <c r="A24" s="48">
        <v>43914</v>
      </c>
      <c r="B24" s="49">
        <v>3857</v>
      </c>
      <c r="C24" s="47">
        <f t="shared" si="0"/>
        <v>29275</v>
      </c>
      <c r="D24" s="52">
        <f t="shared" si="1"/>
        <v>0.15174285939098278</v>
      </c>
      <c r="E24" s="50">
        <v>981</v>
      </c>
      <c r="F24" s="50">
        <f t="shared" si="2"/>
        <v>6099</v>
      </c>
      <c r="G24" s="51">
        <f t="shared" si="3"/>
        <v>0.19167643610785462</v>
      </c>
      <c r="H24" s="65">
        <v>89</v>
      </c>
      <c r="I24" s="23">
        <f t="shared" si="6"/>
        <v>365</v>
      </c>
      <c r="J24" s="53">
        <f t="shared" si="7"/>
        <v>0.32246376811594202</v>
      </c>
      <c r="K24" s="27">
        <f t="shared" si="4"/>
        <v>5.9845876373175934E-2</v>
      </c>
      <c r="L24" s="27">
        <f t="shared" si="5"/>
        <v>0.94015412362682405</v>
      </c>
    </row>
    <row r="25" spans="1:12" ht="15.6">
      <c r="A25" s="48">
        <v>43915</v>
      </c>
      <c r="B25" s="49">
        <v>4075</v>
      </c>
      <c r="C25" s="47">
        <f t="shared" si="0"/>
        <v>33350</v>
      </c>
      <c r="D25" s="52">
        <f t="shared" si="1"/>
        <v>0.13919726729291204</v>
      </c>
      <c r="E25" s="50">
        <v>1155</v>
      </c>
      <c r="F25" s="50">
        <f t="shared" si="2"/>
        <v>7254</v>
      </c>
      <c r="G25" s="51">
        <f t="shared" si="3"/>
        <v>0.18937530742744713</v>
      </c>
      <c r="H25" s="65">
        <v>110</v>
      </c>
      <c r="I25" s="23">
        <f>I24+H25</f>
        <v>475</v>
      </c>
      <c r="J25" s="53">
        <f t="shared" si="7"/>
        <v>0.30136986301369861</v>
      </c>
      <c r="K25" s="27">
        <f t="shared" si="4"/>
        <v>6.5481113868210636E-2</v>
      </c>
      <c r="L25" s="27">
        <f t="shared" si="5"/>
        <v>0.93451888613178935</v>
      </c>
    </row>
    <row r="26" spans="1:12" ht="15.6">
      <c r="A26" s="48">
        <v>43916</v>
      </c>
      <c r="B26" s="49">
        <v>4146</v>
      </c>
      <c r="C26" s="47">
        <f t="shared" si="0"/>
        <v>37496</v>
      </c>
      <c r="D26" s="52">
        <f t="shared" si="1"/>
        <v>0.12431784107946027</v>
      </c>
      <c r="E26" s="50">
        <v>1239</v>
      </c>
      <c r="F26" s="50">
        <f t="shared" si="2"/>
        <v>8493</v>
      </c>
      <c r="G26" s="51">
        <f t="shared" si="3"/>
        <v>0.17080231596360629</v>
      </c>
      <c r="H26" s="65">
        <v>167</v>
      </c>
      <c r="I26" s="23">
        <f t="shared" si="6"/>
        <v>642</v>
      </c>
      <c r="J26" s="53">
        <f t="shared" si="7"/>
        <v>0.35157894736842105</v>
      </c>
      <c r="K26" s="27">
        <f t="shared" si="4"/>
        <v>7.5591663723066055E-2</v>
      </c>
      <c r="L26" s="27">
        <f t="shared" si="5"/>
        <v>0.92440833627693397</v>
      </c>
    </row>
    <row r="27" spans="1:12" ht="15.6">
      <c r="A27" s="48">
        <v>43917</v>
      </c>
      <c r="B27" s="49">
        <v>4235</v>
      </c>
      <c r="C27" s="47">
        <f t="shared" si="0"/>
        <v>41731</v>
      </c>
      <c r="D27" s="52">
        <f t="shared" si="1"/>
        <v>0.112945380840623</v>
      </c>
      <c r="E27" s="50">
        <v>1209</v>
      </c>
      <c r="F27" s="50">
        <f t="shared" si="2"/>
        <v>9702</v>
      </c>
      <c r="G27" s="51">
        <f t="shared" si="3"/>
        <v>0.14235252560932532</v>
      </c>
      <c r="H27" s="65">
        <v>179</v>
      </c>
      <c r="I27" s="23">
        <f t="shared" si="6"/>
        <v>821</v>
      </c>
      <c r="J27" s="53">
        <f t="shared" si="7"/>
        <v>0.27881619937694702</v>
      </c>
      <c r="K27" s="27">
        <f t="shared" si="4"/>
        <v>8.462172747887034E-2</v>
      </c>
      <c r="L27" s="27">
        <f t="shared" si="5"/>
        <v>0.91537827252112969</v>
      </c>
    </row>
    <row r="28" spans="1:12" ht="15.6">
      <c r="A28" s="48">
        <v>43918</v>
      </c>
      <c r="B28" s="49">
        <v>2851</v>
      </c>
      <c r="C28" s="47">
        <f t="shared" si="0"/>
        <v>44582</v>
      </c>
      <c r="D28" s="52">
        <f t="shared" si="1"/>
        <v>6.8318516210970265E-2</v>
      </c>
      <c r="E28" s="50">
        <v>1098</v>
      </c>
      <c r="F28" s="50">
        <f t="shared" si="2"/>
        <v>10800</v>
      </c>
      <c r="G28" s="51">
        <f t="shared" si="3"/>
        <v>0.11317254174397032</v>
      </c>
      <c r="H28" s="65">
        <v>230</v>
      </c>
      <c r="I28" s="23">
        <f t="shared" si="6"/>
        <v>1051</v>
      </c>
      <c r="J28" s="53">
        <f t="shared" si="7"/>
        <v>0.28014616321559072</v>
      </c>
      <c r="K28" s="27">
        <f t="shared" si="4"/>
        <v>9.7314814814814812E-2</v>
      </c>
      <c r="L28" s="27">
        <f t="shared" si="5"/>
        <v>0.90268518518518515</v>
      </c>
    </row>
    <row r="29" spans="1:12" ht="15.6">
      <c r="A29" s="48">
        <v>43919</v>
      </c>
      <c r="B29" s="49">
        <v>2956</v>
      </c>
      <c r="C29" s="47">
        <f t="shared" si="0"/>
        <v>47538</v>
      </c>
      <c r="D29" s="52">
        <f t="shared" si="1"/>
        <v>6.6304786685209283E-2</v>
      </c>
      <c r="E29" s="50">
        <v>1184</v>
      </c>
      <c r="F29" s="50">
        <f t="shared" si="2"/>
        <v>11984</v>
      </c>
      <c r="G29" s="51">
        <f t="shared" si="3"/>
        <v>0.10962962962962963</v>
      </c>
      <c r="H29" s="65">
        <v>247</v>
      </c>
      <c r="I29" s="23">
        <f t="shared" si="6"/>
        <v>1298</v>
      </c>
      <c r="J29" s="53">
        <f t="shared" si="7"/>
        <v>0.23501427212178877</v>
      </c>
      <c r="K29" s="27">
        <f t="shared" si="4"/>
        <v>0.10831108144192256</v>
      </c>
      <c r="L29" s="27">
        <f t="shared" si="5"/>
        <v>0.89168891855807741</v>
      </c>
    </row>
    <row r="30" spans="1:12" ht="15.6">
      <c r="A30" s="48">
        <v>43920</v>
      </c>
      <c r="B30" s="49">
        <v>4899</v>
      </c>
      <c r="C30" s="47">
        <f t="shared" si="0"/>
        <v>52437</v>
      </c>
      <c r="D30" s="52">
        <f t="shared" si="1"/>
        <v>0.10305439858639404</v>
      </c>
      <c r="E30" s="50">
        <v>1384</v>
      </c>
      <c r="F30" s="50">
        <f t="shared" si="2"/>
        <v>13368</v>
      </c>
      <c r="G30" s="51">
        <f t="shared" si="3"/>
        <v>0.11548731642189586</v>
      </c>
      <c r="H30" s="65">
        <v>266</v>
      </c>
      <c r="I30" s="23">
        <f t="shared" si="6"/>
        <v>1564</v>
      </c>
      <c r="J30" s="53">
        <f t="shared" si="7"/>
        <v>0.2049306625577812</v>
      </c>
      <c r="K30" s="27">
        <f t="shared" si="4"/>
        <v>0.11699581089168162</v>
      </c>
      <c r="L30" s="27">
        <f t="shared" si="5"/>
        <v>0.88300418910831835</v>
      </c>
    </row>
    <row r="31" spans="1:12" ht="15.6">
      <c r="A31" s="48">
        <v>43921</v>
      </c>
      <c r="B31" s="49">
        <v>3986</v>
      </c>
      <c r="C31" s="47">
        <f t="shared" si="0"/>
        <v>56423</v>
      </c>
      <c r="D31" s="52">
        <f t="shared" si="1"/>
        <v>7.6015027556877779E-2</v>
      </c>
      <c r="E31" s="50">
        <v>1226</v>
      </c>
      <c r="F31" s="50">
        <f t="shared" si="2"/>
        <v>14594</v>
      </c>
      <c r="G31" s="51">
        <f t="shared" si="3"/>
        <v>9.1711549970077799E-2</v>
      </c>
      <c r="H31" s="65">
        <v>319</v>
      </c>
      <c r="I31" s="23">
        <f>I30+H31</f>
        <v>1883</v>
      </c>
      <c r="J31" s="53">
        <f t="shared" si="7"/>
        <v>0.20396419437340155</v>
      </c>
      <c r="K31" s="27">
        <f t="shared" si="4"/>
        <v>0.12902562696998768</v>
      </c>
      <c r="L31" s="27">
        <f t="shared" si="5"/>
        <v>0.87097437303001235</v>
      </c>
    </row>
    <row r="32" spans="1:12" ht="15.6">
      <c r="A32" s="48">
        <v>43922</v>
      </c>
      <c r="B32" s="49">
        <v>4089</v>
      </c>
      <c r="C32" s="47">
        <f t="shared" si="0"/>
        <v>60512</v>
      </c>
      <c r="D32" s="52">
        <f t="shared" si="1"/>
        <v>7.2470446449143078E-2</v>
      </c>
      <c r="E32" s="50">
        <v>1157</v>
      </c>
      <c r="F32" s="50">
        <f t="shared" si="2"/>
        <v>15751</v>
      </c>
      <c r="G32" s="51">
        <f t="shared" si="3"/>
        <v>7.9279155817459229E-2</v>
      </c>
      <c r="H32" s="65">
        <v>337</v>
      </c>
      <c r="I32" s="23">
        <f t="shared" si="6"/>
        <v>2220</v>
      </c>
      <c r="J32" s="53">
        <f t="shared" si="7"/>
        <v>0.17896972915560277</v>
      </c>
      <c r="K32" s="27">
        <f t="shared" si="4"/>
        <v>0.14094343216303726</v>
      </c>
      <c r="L32" s="27">
        <f t="shared" si="5"/>
        <v>0.85905656783696271</v>
      </c>
    </row>
    <row r="33" spans="1:12" ht="15.6">
      <c r="A33" s="48">
        <v>43923</v>
      </c>
      <c r="B33" s="49">
        <v>5013</v>
      </c>
      <c r="C33" s="47">
        <f t="shared" si="0"/>
        <v>65525</v>
      </c>
      <c r="D33" s="52">
        <f t="shared" si="1"/>
        <v>8.2843072448439983E-2</v>
      </c>
      <c r="E33" s="50">
        <v>1213</v>
      </c>
      <c r="F33" s="50">
        <f t="shared" si="2"/>
        <v>16964</v>
      </c>
      <c r="G33" s="51">
        <f t="shared" si="3"/>
        <v>7.7010983429623522E-2</v>
      </c>
      <c r="H33" s="65">
        <v>361</v>
      </c>
      <c r="I33" s="23">
        <f t="shared" si="6"/>
        <v>2581</v>
      </c>
      <c r="J33" s="53">
        <f t="shared" si="7"/>
        <v>0.16261261261261262</v>
      </c>
      <c r="K33" s="27">
        <f t="shared" si="4"/>
        <v>0.15214572034897431</v>
      </c>
      <c r="L33" s="27">
        <f t="shared" si="5"/>
        <v>0.84785427965102567</v>
      </c>
    </row>
    <row r="34" spans="1:12" ht="15.6">
      <c r="A34" s="48">
        <v>43924</v>
      </c>
      <c r="B34" s="49">
        <v>4464</v>
      </c>
      <c r="C34" s="47">
        <f t="shared" si="0"/>
        <v>69989</v>
      </c>
      <c r="D34" s="52">
        <f t="shared" si="1"/>
        <v>6.8126669210225102E-2</v>
      </c>
      <c r="E34" s="50">
        <v>1191</v>
      </c>
      <c r="F34" s="50">
        <f t="shared" si="2"/>
        <v>18155</v>
      </c>
      <c r="G34" s="51">
        <f t="shared" si="3"/>
        <v>7.0207498231549162E-2</v>
      </c>
      <c r="H34" s="65">
        <v>362</v>
      </c>
      <c r="I34" s="23">
        <f>I33+H34</f>
        <v>2943</v>
      </c>
      <c r="J34" s="53">
        <f t="shared" si="7"/>
        <v>0.14025571483920962</v>
      </c>
      <c r="K34" s="27">
        <f t="shared" si="4"/>
        <v>0.1621041035527403</v>
      </c>
      <c r="L34" s="27">
        <f t="shared" si="5"/>
        <v>0.8378958964472597</v>
      </c>
    </row>
    <row r="35" spans="1:12" ht="15.6">
      <c r="A35" s="48">
        <v>43925</v>
      </c>
      <c r="B35" s="49">
        <v>3026</v>
      </c>
      <c r="C35" s="47">
        <f t="shared" si="0"/>
        <v>73015</v>
      </c>
      <c r="D35" s="52">
        <f t="shared" si="1"/>
        <v>4.3235365557444741E-2</v>
      </c>
      <c r="E35" s="50">
        <v>972</v>
      </c>
      <c r="F35" s="50">
        <f t="shared" si="2"/>
        <v>19127</v>
      </c>
      <c r="G35" s="51">
        <f t="shared" si="3"/>
        <v>5.3538969980721565E-2</v>
      </c>
      <c r="H35" s="65">
        <v>336</v>
      </c>
      <c r="I35" s="23">
        <f t="shared" si="6"/>
        <v>3279</v>
      </c>
      <c r="J35" s="53">
        <f t="shared" si="7"/>
        <v>0.11416921508664628</v>
      </c>
      <c r="K35" s="27">
        <f t="shared" si="4"/>
        <v>0.17143305275265333</v>
      </c>
      <c r="L35" s="27">
        <f t="shared" si="5"/>
        <v>0.8285669472473467</v>
      </c>
    </row>
    <row r="36" spans="1:12" ht="15.6">
      <c r="A36" s="48">
        <v>43926</v>
      </c>
      <c r="B36" s="49">
        <v>2614</v>
      </c>
      <c r="C36" s="47">
        <f t="shared" si="0"/>
        <v>75629</v>
      </c>
      <c r="D36" s="52">
        <f t="shared" si="1"/>
        <v>3.5800862836403477E-2</v>
      </c>
      <c r="E36" s="50">
        <v>819</v>
      </c>
      <c r="F36" s="50">
        <f t="shared" si="2"/>
        <v>19946</v>
      </c>
      <c r="G36" s="51">
        <f t="shared" si="3"/>
        <v>4.2819051602446805E-2</v>
      </c>
      <c r="H36" s="65">
        <v>379</v>
      </c>
      <c r="I36" s="23">
        <f t="shared" si="6"/>
        <v>3658</v>
      </c>
      <c r="J36" s="53">
        <f t="shared" si="7"/>
        <v>0.11558401951814577</v>
      </c>
      <c r="K36" s="27">
        <f t="shared" si="4"/>
        <v>0.18339516695076707</v>
      </c>
      <c r="L36" s="27">
        <f t="shared" si="5"/>
        <v>0.81660483304923293</v>
      </c>
    </row>
    <row r="37" spans="1:12" ht="15.6">
      <c r="A37" s="48">
        <v>43927</v>
      </c>
      <c r="B37" s="49">
        <v>3086</v>
      </c>
      <c r="C37" s="47">
        <f t="shared" si="0"/>
        <v>78715</v>
      </c>
      <c r="D37" s="52">
        <f t="shared" si="1"/>
        <v>4.0804453318171598E-2</v>
      </c>
      <c r="E37" s="50">
        <v>391</v>
      </c>
      <c r="F37" s="50">
        <f t="shared" si="2"/>
        <v>20337</v>
      </c>
      <c r="G37" s="51">
        <f t="shared" si="3"/>
        <v>1.9602927905344431E-2</v>
      </c>
      <c r="H37" s="65">
        <v>327</v>
      </c>
      <c r="I37" s="23">
        <f t="shared" si="6"/>
        <v>3985</v>
      </c>
      <c r="J37" s="53">
        <f t="shared" si="7"/>
        <v>8.9393110989611807E-2</v>
      </c>
      <c r="K37" s="27">
        <f t="shared" si="4"/>
        <v>0.19594827162314993</v>
      </c>
      <c r="L37" s="27">
        <f t="shared" si="5"/>
        <v>0.80405172837685002</v>
      </c>
    </row>
    <row r="38" spans="1:12" ht="15.6">
      <c r="A38" s="48">
        <v>43928</v>
      </c>
      <c r="B38" s="49">
        <v>1378</v>
      </c>
      <c r="C38" s="47">
        <f>C37+B38</f>
        <v>80093</v>
      </c>
      <c r="D38" s="52">
        <f t="shared" si="1"/>
        <v>1.7506193228736582E-2</v>
      </c>
      <c r="E38" s="50">
        <v>11</v>
      </c>
      <c r="F38" s="50">
        <f t="shared" si="2"/>
        <v>20348</v>
      </c>
      <c r="G38" s="51">
        <f t="shared" si="3"/>
        <v>5.4088606972513156E-4</v>
      </c>
      <c r="H38" s="65">
        <v>235</v>
      </c>
      <c r="I38" s="23">
        <f t="shared" si="6"/>
        <v>4220</v>
      </c>
      <c r="J38" s="53">
        <f t="shared" si="7"/>
        <v>5.8971141781681308E-2</v>
      </c>
      <c r="K38" s="27">
        <f t="shared" si="4"/>
        <v>0.20739138981718105</v>
      </c>
      <c r="L38" s="27">
        <f t="shared" si="5"/>
        <v>0.79260861018281892</v>
      </c>
    </row>
    <row r="39" spans="1:12" ht="15.6">
      <c r="A39" s="48">
        <v>43929</v>
      </c>
      <c r="B39" s="49">
        <v>107</v>
      </c>
      <c r="C39" s="47">
        <f>C38+B39</f>
        <v>80200</v>
      </c>
      <c r="D39" s="52">
        <f t="shared" si="1"/>
        <v>1.3359469616570736E-3</v>
      </c>
      <c r="E39" s="50">
        <f>F39-F38</f>
        <v>126</v>
      </c>
      <c r="F39" s="50">
        <v>20474</v>
      </c>
      <c r="G39" s="51">
        <f t="shared" si="3"/>
        <v>6.1922547670532728E-3</v>
      </c>
      <c r="H39" s="65">
        <v>34</v>
      </c>
      <c r="I39" s="23">
        <v>4260</v>
      </c>
      <c r="J39" s="53">
        <f t="shared" si="7"/>
        <v>9.4786729857819912E-3</v>
      </c>
      <c r="K39" s="27">
        <f t="shared" si="4"/>
        <v>0.20806877014750416</v>
      </c>
      <c r="L39" s="27">
        <f t="shared" si="5"/>
        <v>0.79193122985249587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AC94"/>
  <sheetViews>
    <sheetView topLeftCell="B4" zoomScale="70" zoomScaleNormal="70" workbookViewId="0">
      <selection activeCell="N2" sqref="N2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2.77734375" customWidth="1"/>
    <col min="14" max="14" width="13.44140625" bestFit="1" customWidth="1"/>
    <col min="15" max="15" width="4.33203125" customWidth="1"/>
    <col min="16" max="16" width="12.33203125" bestFit="1" customWidth="1"/>
    <col min="17" max="17" width="12.88671875" bestFit="1" customWidth="1"/>
    <col min="18" max="18" width="15.109375" customWidth="1"/>
    <col min="19" max="19" width="14.5546875" customWidth="1"/>
    <col min="20" max="20" width="4.109375" customWidth="1"/>
    <col min="21" max="21" width="12.33203125" bestFit="1" customWidth="1"/>
    <col min="22" max="22" width="18.77734375" customWidth="1"/>
    <col min="23" max="23" width="15.21875" customWidth="1"/>
    <col min="24" max="24" width="13.44140625" bestFit="1" customWidth="1"/>
    <col min="25" max="25" width="4" customWidth="1"/>
    <col min="26" max="26" width="12.33203125" bestFit="1" customWidth="1"/>
    <col min="27" max="27" width="23.33203125" bestFit="1" customWidth="1"/>
    <col min="28" max="28" width="17.77734375" bestFit="1" customWidth="1"/>
    <col min="29" max="29" width="18.88671875" bestFit="1" customWidth="1"/>
  </cols>
  <sheetData>
    <row r="1" spans="1:29" s="67" customFormat="1" ht="24" customHeight="1" thickBot="1">
      <c r="A1" s="76" t="s">
        <v>44</v>
      </c>
      <c r="B1" s="77" t="s">
        <v>61</v>
      </c>
      <c r="C1" s="79" t="s">
        <v>55</v>
      </c>
      <c r="D1" s="78" t="s">
        <v>33</v>
      </c>
      <c r="E1"/>
      <c r="F1" s="76" t="s">
        <v>44</v>
      </c>
      <c r="G1" s="77" t="s">
        <v>62</v>
      </c>
      <c r="H1" s="79" t="s">
        <v>55</v>
      </c>
      <c r="I1" s="78" t="s">
        <v>33</v>
      </c>
      <c r="J1"/>
      <c r="K1" s="76" t="s">
        <v>44</v>
      </c>
      <c r="L1" s="84" t="s">
        <v>64</v>
      </c>
      <c r="M1" s="84" t="s">
        <v>59</v>
      </c>
      <c r="N1" s="85" t="s">
        <v>66</v>
      </c>
      <c r="O1"/>
      <c r="P1" s="76" t="s">
        <v>44</v>
      </c>
      <c r="Q1" s="77" t="s">
        <v>63</v>
      </c>
      <c r="R1" s="79" t="s">
        <v>55</v>
      </c>
      <c r="S1" s="81" t="s">
        <v>33</v>
      </c>
      <c r="T1"/>
      <c r="U1" s="76" t="s">
        <v>44</v>
      </c>
      <c r="V1" s="84" t="s">
        <v>65</v>
      </c>
      <c r="W1" s="84" t="s">
        <v>59</v>
      </c>
      <c r="X1" s="85" t="s">
        <v>60</v>
      </c>
      <c r="Y1"/>
      <c r="Z1" s="76" t="s">
        <v>44</v>
      </c>
      <c r="AA1" s="86" t="s">
        <v>56</v>
      </c>
      <c r="AB1" s="85" t="s">
        <v>57</v>
      </c>
      <c r="AC1" s="85" t="s">
        <v>58</v>
      </c>
    </row>
    <row r="2" spans="1:29" ht="15.6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7">
        <f t="shared" ref="L2:L37" si="0">G2-B2</f>
        <v>0</v>
      </c>
      <c r="M2" s="82">
        <f t="shared" ref="M2:M37" si="1">H2-C2</f>
        <v>7</v>
      </c>
      <c r="N2" s="87">
        <f t="shared" ref="N2:N37" si="2">I2-D2</f>
        <v>0</v>
      </c>
      <c r="P2" s="48">
        <v>43892</v>
      </c>
      <c r="Q2" s="49">
        <v>1</v>
      </c>
      <c r="R2" s="50">
        <v>10</v>
      </c>
      <c r="S2" s="65"/>
      <c r="U2" s="48">
        <v>43892</v>
      </c>
      <c r="V2" s="87">
        <f t="shared" ref="V2:V37" si="3">Q2-G2</f>
        <v>0</v>
      </c>
      <c r="W2" s="82">
        <f t="shared" ref="W2:W38" si="4">R2-H2</f>
        <v>0</v>
      </c>
      <c r="X2" s="87">
        <f t="shared" ref="X2:X38" si="5">S2-I2</f>
        <v>0</v>
      </c>
      <c r="Z2" s="48">
        <v>43892</v>
      </c>
      <c r="AA2" s="92">
        <f t="shared" ref="AA2:AA37" si="6">Q2-B2</f>
        <v>0</v>
      </c>
      <c r="AB2" s="22">
        <f t="shared" ref="AB2:AB37" si="7">R2-C2</f>
        <v>7</v>
      </c>
      <c r="AC2" s="92">
        <f t="shared" ref="AC2:AC37" si="8">S2-D2</f>
        <v>0</v>
      </c>
    </row>
    <row r="3" spans="1:29" ht="15.6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8">
        <f t="shared" si="0"/>
        <v>0</v>
      </c>
      <c r="M3" s="82">
        <f t="shared" si="1"/>
        <v>5</v>
      </c>
      <c r="N3" s="88">
        <f t="shared" si="2"/>
        <v>0</v>
      </c>
      <c r="P3" s="48">
        <v>43893</v>
      </c>
      <c r="Q3" s="49">
        <v>3</v>
      </c>
      <c r="R3" s="50">
        <v>8</v>
      </c>
      <c r="S3" s="65"/>
      <c r="U3" s="48">
        <v>43893</v>
      </c>
      <c r="V3" s="88">
        <f t="shared" si="3"/>
        <v>1</v>
      </c>
      <c r="W3" s="82">
        <f t="shared" si="4"/>
        <v>0</v>
      </c>
      <c r="X3" s="88">
        <f t="shared" si="5"/>
        <v>0</v>
      </c>
      <c r="Z3" s="48">
        <v>43893</v>
      </c>
      <c r="AA3" s="93">
        <f t="shared" si="6"/>
        <v>1</v>
      </c>
      <c r="AB3" s="22">
        <f t="shared" si="7"/>
        <v>5</v>
      </c>
      <c r="AC3" s="93">
        <f t="shared" si="8"/>
        <v>0</v>
      </c>
    </row>
    <row r="4" spans="1:29" ht="15.6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8">
        <f t="shared" si="0"/>
        <v>0</v>
      </c>
      <c r="M4" s="82">
        <f t="shared" si="1"/>
        <v>4</v>
      </c>
      <c r="N4" s="88">
        <f t="shared" si="2"/>
        <v>0</v>
      </c>
      <c r="P4" s="48">
        <v>43894</v>
      </c>
      <c r="Q4" s="49">
        <v>10</v>
      </c>
      <c r="R4" s="50">
        <v>9</v>
      </c>
      <c r="S4" s="65"/>
      <c r="U4" s="48">
        <v>43894</v>
      </c>
      <c r="V4" s="88">
        <f t="shared" si="3"/>
        <v>0</v>
      </c>
      <c r="W4" s="82">
        <f t="shared" si="4"/>
        <v>0</v>
      </c>
      <c r="X4" s="88">
        <f t="shared" si="5"/>
        <v>0</v>
      </c>
      <c r="Z4" s="48">
        <v>43894</v>
      </c>
      <c r="AA4" s="93">
        <f t="shared" si="6"/>
        <v>0</v>
      </c>
      <c r="AB4" s="22">
        <f t="shared" si="7"/>
        <v>4</v>
      </c>
      <c r="AC4" s="93">
        <f t="shared" si="8"/>
        <v>0</v>
      </c>
    </row>
    <row r="5" spans="1:29" ht="15.6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8">
        <f t="shared" si="0"/>
        <v>0</v>
      </c>
      <c r="M5" s="82">
        <f t="shared" si="1"/>
        <v>9</v>
      </c>
      <c r="N5" s="88">
        <f t="shared" si="2"/>
        <v>0</v>
      </c>
      <c r="P5" s="48">
        <v>43895</v>
      </c>
      <c r="Q5" s="49">
        <v>2</v>
      </c>
      <c r="R5" s="50">
        <v>13</v>
      </c>
      <c r="S5" s="65"/>
      <c r="U5" s="48">
        <v>43895</v>
      </c>
      <c r="V5" s="88">
        <f t="shared" si="3"/>
        <v>0</v>
      </c>
      <c r="W5" s="82">
        <f t="shared" si="4"/>
        <v>0</v>
      </c>
      <c r="X5" s="88">
        <f t="shared" si="5"/>
        <v>0</v>
      </c>
      <c r="Z5" s="48">
        <v>43895</v>
      </c>
      <c r="AA5" s="93">
        <f t="shared" si="6"/>
        <v>0</v>
      </c>
      <c r="AB5" s="22">
        <f t="shared" si="7"/>
        <v>9</v>
      </c>
      <c r="AC5" s="93">
        <f t="shared" si="8"/>
        <v>0</v>
      </c>
    </row>
    <row r="6" spans="1:29" ht="15.6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8">
        <f t="shared" si="0"/>
        <v>0</v>
      </c>
      <c r="M6" s="82">
        <f t="shared" si="1"/>
        <v>5</v>
      </c>
      <c r="N6" s="88">
        <f t="shared" si="2"/>
        <v>0</v>
      </c>
      <c r="P6" s="48">
        <v>43896</v>
      </c>
      <c r="Q6" s="49">
        <v>8</v>
      </c>
      <c r="R6" s="50">
        <v>10</v>
      </c>
      <c r="S6" s="65"/>
      <c r="U6" s="48">
        <v>43896</v>
      </c>
      <c r="V6" s="88">
        <f t="shared" si="3"/>
        <v>0</v>
      </c>
      <c r="W6" s="82">
        <f t="shared" si="4"/>
        <v>0</v>
      </c>
      <c r="X6" s="88">
        <f t="shared" si="5"/>
        <v>0</v>
      </c>
      <c r="Z6" s="48">
        <v>43896</v>
      </c>
      <c r="AA6" s="93">
        <f t="shared" si="6"/>
        <v>0</v>
      </c>
      <c r="AB6" s="22">
        <f t="shared" si="7"/>
        <v>5</v>
      </c>
      <c r="AC6" s="93">
        <f t="shared" si="8"/>
        <v>0</v>
      </c>
    </row>
    <row r="7" spans="1:29" ht="15.6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8">
        <f t="shared" si="0"/>
        <v>0</v>
      </c>
      <c r="M7" s="82">
        <f t="shared" si="1"/>
        <v>0</v>
      </c>
      <c r="N7" s="88">
        <f t="shared" si="2"/>
        <v>0</v>
      </c>
      <c r="P7" s="48">
        <v>43897</v>
      </c>
      <c r="Q7" s="49">
        <v>13</v>
      </c>
      <c r="R7" s="50">
        <v>9</v>
      </c>
      <c r="S7" s="65"/>
      <c r="U7" s="48">
        <v>43897</v>
      </c>
      <c r="V7" s="88">
        <f t="shared" si="3"/>
        <v>0</v>
      </c>
      <c r="W7" s="82">
        <f t="shared" si="4"/>
        <v>0</v>
      </c>
      <c r="X7" s="88">
        <f t="shared" si="5"/>
        <v>0</v>
      </c>
      <c r="Z7" s="48">
        <v>43897</v>
      </c>
      <c r="AA7" s="93">
        <f t="shared" si="6"/>
        <v>0</v>
      </c>
      <c r="AB7" s="22">
        <f t="shared" si="7"/>
        <v>0</v>
      </c>
      <c r="AC7" s="93">
        <f t="shared" si="8"/>
        <v>0</v>
      </c>
    </row>
    <row r="8" spans="1:29" ht="15.6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8">
        <f t="shared" si="0"/>
        <v>0</v>
      </c>
      <c r="M8" s="82">
        <f t="shared" si="1"/>
        <v>2</v>
      </c>
      <c r="N8" s="88">
        <f t="shared" si="2"/>
        <v>0</v>
      </c>
      <c r="P8" s="48">
        <v>43898</v>
      </c>
      <c r="Q8" s="49">
        <v>20</v>
      </c>
      <c r="R8" s="50">
        <v>14</v>
      </c>
      <c r="S8" s="65"/>
      <c r="U8" s="48">
        <v>43898</v>
      </c>
      <c r="V8" s="88">
        <f t="shared" si="3"/>
        <v>0</v>
      </c>
      <c r="W8" s="82">
        <f t="shared" si="4"/>
        <v>0</v>
      </c>
      <c r="X8" s="88">
        <f t="shared" si="5"/>
        <v>0</v>
      </c>
      <c r="Z8" s="48">
        <v>43898</v>
      </c>
      <c r="AA8" s="93">
        <f t="shared" si="6"/>
        <v>0</v>
      </c>
      <c r="AB8" s="22">
        <f t="shared" si="7"/>
        <v>2</v>
      </c>
      <c r="AC8" s="93">
        <f t="shared" si="8"/>
        <v>0</v>
      </c>
    </row>
    <row r="9" spans="1:29" ht="15.6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8">
        <f t="shared" si="0"/>
        <v>0</v>
      </c>
      <c r="M9" s="82">
        <f t="shared" si="1"/>
        <v>5</v>
      </c>
      <c r="N9" s="88">
        <f t="shared" si="2"/>
        <v>0</v>
      </c>
      <c r="P9" s="48">
        <v>43899</v>
      </c>
      <c r="Q9" s="49">
        <v>53</v>
      </c>
      <c r="R9" s="50">
        <v>29</v>
      </c>
      <c r="S9" s="65"/>
      <c r="U9" s="48">
        <v>43899</v>
      </c>
      <c r="V9" s="88">
        <f t="shared" si="3"/>
        <v>0</v>
      </c>
      <c r="W9" s="82">
        <f t="shared" si="4"/>
        <v>0</v>
      </c>
      <c r="X9" s="88">
        <f t="shared" si="5"/>
        <v>0</v>
      </c>
      <c r="Z9" s="48">
        <v>43899</v>
      </c>
      <c r="AA9" s="93">
        <f t="shared" si="6"/>
        <v>0</v>
      </c>
      <c r="AB9" s="22">
        <f t="shared" si="7"/>
        <v>5</v>
      </c>
      <c r="AC9" s="93">
        <f t="shared" si="8"/>
        <v>0</v>
      </c>
    </row>
    <row r="10" spans="1:29" ht="15.6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8">
        <f t="shared" si="0"/>
        <v>2</v>
      </c>
      <c r="M10" s="82">
        <f t="shared" si="1"/>
        <v>5</v>
      </c>
      <c r="N10" s="88">
        <f t="shared" si="2"/>
        <v>0</v>
      </c>
      <c r="P10" s="48">
        <v>43900</v>
      </c>
      <c r="Q10" s="49">
        <v>73</v>
      </c>
      <c r="R10" s="50">
        <v>43</v>
      </c>
      <c r="S10" s="65"/>
      <c r="U10" s="48">
        <v>43900</v>
      </c>
      <c r="V10" s="88">
        <f t="shared" si="3"/>
        <v>0</v>
      </c>
      <c r="W10" s="82">
        <f t="shared" si="4"/>
        <v>0</v>
      </c>
      <c r="X10" s="88">
        <f t="shared" si="5"/>
        <v>0</v>
      </c>
      <c r="Z10" s="48">
        <v>43900</v>
      </c>
      <c r="AA10" s="93">
        <f t="shared" si="6"/>
        <v>2</v>
      </c>
      <c r="AB10" s="22">
        <f t="shared" si="7"/>
        <v>5</v>
      </c>
      <c r="AC10" s="93">
        <f t="shared" si="8"/>
        <v>0</v>
      </c>
    </row>
    <row r="11" spans="1:29" ht="15.6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8">
        <f t="shared" si="0"/>
        <v>0</v>
      </c>
      <c r="M11" s="82">
        <f t="shared" si="1"/>
        <v>9</v>
      </c>
      <c r="N11" s="88">
        <f t="shared" si="2"/>
        <v>0</v>
      </c>
      <c r="P11" s="48">
        <v>43901</v>
      </c>
      <c r="Q11" s="49">
        <v>156</v>
      </c>
      <c r="R11" s="50">
        <v>66</v>
      </c>
      <c r="S11" s="65">
        <v>1</v>
      </c>
      <c r="U11" s="48">
        <v>43901</v>
      </c>
      <c r="V11" s="88">
        <f t="shared" si="3"/>
        <v>0</v>
      </c>
      <c r="W11" s="82">
        <f t="shared" si="4"/>
        <v>0</v>
      </c>
      <c r="X11" s="88">
        <f t="shared" si="5"/>
        <v>0</v>
      </c>
      <c r="Z11" s="48">
        <v>43901</v>
      </c>
      <c r="AA11" s="93">
        <f t="shared" si="6"/>
        <v>0</v>
      </c>
      <c r="AB11" s="22">
        <f t="shared" si="7"/>
        <v>9</v>
      </c>
      <c r="AC11" s="93">
        <f t="shared" si="8"/>
        <v>0</v>
      </c>
    </row>
    <row r="12" spans="1:29" ht="15.6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8">
        <f t="shared" si="0"/>
        <v>1</v>
      </c>
      <c r="M12" s="82">
        <f t="shared" si="1"/>
        <v>7</v>
      </c>
      <c r="N12" s="88">
        <f t="shared" si="2"/>
        <v>1</v>
      </c>
      <c r="P12" s="48">
        <v>43902</v>
      </c>
      <c r="Q12" s="49">
        <v>358</v>
      </c>
      <c r="R12" s="50">
        <v>69</v>
      </c>
      <c r="S12" s="65">
        <v>1</v>
      </c>
      <c r="U12" s="48">
        <v>43902</v>
      </c>
      <c r="V12" s="88">
        <f t="shared" si="3"/>
        <v>0</v>
      </c>
      <c r="W12" s="82">
        <f t="shared" si="4"/>
        <v>0</v>
      </c>
      <c r="X12" s="88">
        <f t="shared" si="5"/>
        <v>0</v>
      </c>
      <c r="Z12" s="48">
        <v>43902</v>
      </c>
      <c r="AA12" s="93">
        <f t="shared" si="6"/>
        <v>1</v>
      </c>
      <c r="AB12" s="22">
        <f t="shared" si="7"/>
        <v>7</v>
      </c>
      <c r="AC12" s="93">
        <f t="shared" si="8"/>
        <v>1</v>
      </c>
    </row>
    <row r="13" spans="1:29" ht="15.6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8">
        <f t="shared" si="0"/>
        <v>3</v>
      </c>
      <c r="M13" s="82">
        <f t="shared" si="1"/>
        <v>5</v>
      </c>
      <c r="N13" s="88">
        <f t="shared" si="2"/>
        <v>0</v>
      </c>
      <c r="P13" s="48">
        <v>43903</v>
      </c>
      <c r="Q13" s="49">
        <v>619</v>
      </c>
      <c r="R13" s="50">
        <v>129</v>
      </c>
      <c r="S13" s="65"/>
      <c r="U13" s="48">
        <v>43903</v>
      </c>
      <c r="V13" s="88">
        <f t="shared" si="3"/>
        <v>2</v>
      </c>
      <c r="W13" s="82">
        <f t="shared" si="4"/>
        <v>1</v>
      </c>
      <c r="X13" s="88">
        <f t="shared" si="5"/>
        <v>0</v>
      </c>
      <c r="Z13" s="48">
        <v>43903</v>
      </c>
      <c r="AA13" s="93">
        <f t="shared" si="6"/>
        <v>5</v>
      </c>
      <c r="AB13" s="22">
        <f t="shared" si="7"/>
        <v>6</v>
      </c>
      <c r="AC13" s="93">
        <f t="shared" si="8"/>
        <v>0</v>
      </c>
    </row>
    <row r="14" spans="1:29" ht="15.6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8">
        <f t="shared" si="0"/>
        <v>7</v>
      </c>
      <c r="M14" s="82">
        <f t="shared" si="1"/>
        <v>2</v>
      </c>
      <c r="N14" s="88">
        <f t="shared" si="2"/>
        <v>0</v>
      </c>
      <c r="P14" s="48">
        <v>43904</v>
      </c>
      <c r="Q14" s="49">
        <v>641</v>
      </c>
      <c r="R14" s="50">
        <v>151</v>
      </c>
      <c r="S14" s="65">
        <v>2</v>
      </c>
      <c r="U14" s="48">
        <v>43904</v>
      </c>
      <c r="V14" s="88">
        <f t="shared" si="3"/>
        <v>4</v>
      </c>
      <c r="W14" s="82">
        <f t="shared" si="4"/>
        <v>0</v>
      </c>
      <c r="X14" s="88">
        <f t="shared" si="5"/>
        <v>0</v>
      </c>
      <c r="Z14" s="48">
        <v>43904</v>
      </c>
      <c r="AA14" s="93">
        <f t="shared" si="6"/>
        <v>11</v>
      </c>
      <c r="AB14" s="22">
        <f t="shared" si="7"/>
        <v>2</v>
      </c>
      <c r="AC14" s="93">
        <f t="shared" si="8"/>
        <v>0</v>
      </c>
    </row>
    <row r="15" spans="1:29" ht="15.6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8">
        <f t="shared" si="0"/>
        <v>17</v>
      </c>
      <c r="M15" s="82">
        <f t="shared" si="1"/>
        <v>-6</v>
      </c>
      <c r="N15" s="88">
        <f t="shared" si="2"/>
        <v>1</v>
      </c>
      <c r="P15" s="48">
        <v>43905</v>
      </c>
      <c r="Q15" s="49">
        <v>1027</v>
      </c>
      <c r="R15" s="50">
        <v>185</v>
      </c>
      <c r="S15" s="65">
        <v>6</v>
      </c>
      <c r="U15" s="48">
        <v>43905</v>
      </c>
      <c r="V15" s="88">
        <f t="shared" si="3"/>
        <v>1</v>
      </c>
      <c r="W15" s="82">
        <f t="shared" si="4"/>
        <v>0</v>
      </c>
      <c r="X15" s="88">
        <f t="shared" si="5"/>
        <v>0</v>
      </c>
      <c r="Z15" s="48">
        <v>43905</v>
      </c>
      <c r="AA15" s="93">
        <f t="shared" si="6"/>
        <v>18</v>
      </c>
      <c r="AB15" s="22">
        <f t="shared" si="7"/>
        <v>-6</v>
      </c>
      <c r="AC15" s="93">
        <f t="shared" si="8"/>
        <v>1</v>
      </c>
    </row>
    <row r="16" spans="1:29" ht="15.6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8">
        <f t="shared" si="0"/>
        <v>62</v>
      </c>
      <c r="M16" s="82">
        <f t="shared" si="1"/>
        <v>0</v>
      </c>
      <c r="N16" s="88">
        <f t="shared" si="2"/>
        <v>0</v>
      </c>
      <c r="P16" s="48">
        <v>43906</v>
      </c>
      <c r="Q16" s="49">
        <v>2105</v>
      </c>
      <c r="R16" s="50">
        <v>304</v>
      </c>
      <c r="S16" s="65">
        <v>9</v>
      </c>
      <c r="U16" s="48">
        <v>43906</v>
      </c>
      <c r="V16" s="88">
        <f t="shared" si="3"/>
        <v>10</v>
      </c>
      <c r="W16" s="82">
        <f t="shared" si="4"/>
        <v>-1</v>
      </c>
      <c r="X16" s="88">
        <f t="shared" si="5"/>
        <v>0</v>
      </c>
      <c r="Z16" s="48">
        <v>43906</v>
      </c>
      <c r="AA16" s="93">
        <f t="shared" si="6"/>
        <v>72</v>
      </c>
      <c r="AB16" s="22">
        <f t="shared" si="7"/>
        <v>-1</v>
      </c>
      <c r="AC16" s="93">
        <f t="shared" si="8"/>
        <v>0</v>
      </c>
    </row>
    <row r="17" spans="1:29" ht="15.6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8">
        <f t="shared" si="0"/>
        <v>52</v>
      </c>
      <c r="M17" s="82">
        <f t="shared" si="1"/>
        <v>13</v>
      </c>
      <c r="N17" s="88">
        <f t="shared" si="2"/>
        <v>0</v>
      </c>
      <c r="P17" s="48">
        <v>43907</v>
      </c>
      <c r="Q17" s="49">
        <v>2387</v>
      </c>
      <c r="R17" s="50">
        <v>342</v>
      </c>
      <c r="S17" s="65">
        <v>7</v>
      </c>
      <c r="U17" s="48">
        <v>43907</v>
      </c>
      <c r="V17" s="88">
        <f t="shared" si="3"/>
        <v>-2</v>
      </c>
      <c r="W17" s="82">
        <f t="shared" si="4"/>
        <v>3</v>
      </c>
      <c r="X17" s="88">
        <f t="shared" si="5"/>
        <v>0</v>
      </c>
      <c r="Z17" s="48">
        <v>43907</v>
      </c>
      <c r="AA17" s="93">
        <f t="shared" si="6"/>
        <v>50</v>
      </c>
      <c r="AB17" s="22">
        <f t="shared" si="7"/>
        <v>16</v>
      </c>
      <c r="AC17" s="93">
        <f t="shared" si="8"/>
        <v>0</v>
      </c>
    </row>
    <row r="18" spans="1:29" ht="15.6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8">
        <f t="shared" si="0"/>
        <v>93</v>
      </c>
      <c r="M18" s="82">
        <f t="shared" si="1"/>
        <v>25</v>
      </c>
      <c r="N18" s="88">
        <f t="shared" si="2"/>
        <v>0</v>
      </c>
      <c r="P18" s="48">
        <v>43908</v>
      </c>
      <c r="Q18" s="49">
        <v>2893</v>
      </c>
      <c r="R18" s="50">
        <v>422</v>
      </c>
      <c r="S18" s="65">
        <v>21</v>
      </c>
      <c r="U18" s="48">
        <v>43908</v>
      </c>
      <c r="V18" s="88">
        <f t="shared" si="3"/>
        <v>1</v>
      </c>
      <c r="W18" s="82">
        <f t="shared" si="4"/>
        <v>2</v>
      </c>
      <c r="X18" s="88">
        <f t="shared" si="5"/>
        <v>0</v>
      </c>
      <c r="Z18" s="48">
        <v>43908</v>
      </c>
      <c r="AA18" s="93">
        <f t="shared" si="6"/>
        <v>94</v>
      </c>
      <c r="AB18" s="22">
        <f t="shared" si="7"/>
        <v>27</v>
      </c>
      <c r="AC18" s="93">
        <f t="shared" si="8"/>
        <v>0</v>
      </c>
    </row>
    <row r="19" spans="1:29" ht="15.6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8">
        <f t="shared" si="0"/>
        <v>108</v>
      </c>
      <c r="M19" s="82">
        <f t="shared" si="1"/>
        <v>17</v>
      </c>
      <c r="N19" s="88">
        <f t="shared" si="2"/>
        <v>0</v>
      </c>
      <c r="P19" s="48">
        <v>43909</v>
      </c>
      <c r="Q19" s="49">
        <v>3573</v>
      </c>
      <c r="R19" s="50">
        <v>506</v>
      </c>
      <c r="S19" s="65">
        <v>25</v>
      </c>
      <c r="U19" s="48">
        <v>43909</v>
      </c>
      <c r="V19" s="88">
        <f t="shared" si="3"/>
        <v>0</v>
      </c>
      <c r="W19" s="82">
        <f t="shared" si="4"/>
        <v>2</v>
      </c>
      <c r="X19" s="88">
        <f t="shared" si="5"/>
        <v>0</v>
      </c>
      <c r="Z19" s="48">
        <v>43909</v>
      </c>
      <c r="AA19" s="93">
        <f t="shared" si="6"/>
        <v>108</v>
      </c>
      <c r="AB19" s="22">
        <f t="shared" si="7"/>
        <v>19</v>
      </c>
      <c r="AC19" s="93">
        <f t="shared" si="8"/>
        <v>0</v>
      </c>
    </row>
    <row r="20" spans="1:29" ht="15.6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8">
        <f t="shared" si="0"/>
        <v>63</v>
      </c>
      <c r="M20" s="82">
        <f t="shared" si="1"/>
        <v>15</v>
      </c>
      <c r="N20" s="88">
        <f t="shared" si="2"/>
        <v>1</v>
      </c>
      <c r="P20" s="48">
        <v>43910</v>
      </c>
      <c r="Q20" s="49">
        <v>3804</v>
      </c>
      <c r="R20" s="50">
        <v>570</v>
      </c>
      <c r="S20" s="65">
        <v>44</v>
      </c>
      <c r="U20" s="48">
        <v>43910</v>
      </c>
      <c r="V20" s="88">
        <f t="shared" si="3"/>
        <v>42</v>
      </c>
      <c r="W20" s="82">
        <f t="shared" si="4"/>
        <v>-2</v>
      </c>
      <c r="X20" s="88">
        <f t="shared" si="5"/>
        <v>0</v>
      </c>
      <c r="Z20" s="48">
        <v>43910</v>
      </c>
      <c r="AA20" s="93">
        <f t="shared" si="6"/>
        <v>105</v>
      </c>
      <c r="AB20" s="22">
        <f t="shared" si="7"/>
        <v>13</v>
      </c>
      <c r="AC20" s="93">
        <f t="shared" si="8"/>
        <v>1</v>
      </c>
    </row>
    <row r="21" spans="1:29" ht="15.6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8">
        <f t="shared" si="0"/>
        <v>30</v>
      </c>
      <c r="M21" s="82">
        <f t="shared" si="1"/>
        <v>69</v>
      </c>
      <c r="N21" s="88">
        <f t="shared" si="2"/>
        <v>2</v>
      </c>
      <c r="P21" s="48">
        <v>43911</v>
      </c>
      <c r="Q21" s="49">
        <v>2239</v>
      </c>
      <c r="R21" s="50">
        <v>626</v>
      </c>
      <c r="S21" s="65">
        <v>36</v>
      </c>
      <c r="U21" s="48">
        <v>43911</v>
      </c>
      <c r="V21" s="88">
        <f t="shared" si="3"/>
        <v>30</v>
      </c>
      <c r="W21" s="82">
        <f t="shared" si="4"/>
        <v>3</v>
      </c>
      <c r="X21" s="88">
        <f t="shared" si="5"/>
        <v>0</v>
      </c>
      <c r="Z21" s="48">
        <v>43911</v>
      </c>
      <c r="AA21" s="93">
        <f t="shared" si="6"/>
        <v>60</v>
      </c>
      <c r="AB21" s="22">
        <f t="shared" si="7"/>
        <v>72</v>
      </c>
      <c r="AC21" s="93">
        <f t="shared" si="8"/>
        <v>2</v>
      </c>
    </row>
    <row r="22" spans="1:29" ht="15.6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8">
        <f t="shared" si="0"/>
        <v>13</v>
      </c>
      <c r="M22" s="82">
        <f t="shared" si="1"/>
        <v>76</v>
      </c>
      <c r="N22" s="88">
        <f t="shared" si="2"/>
        <v>1</v>
      </c>
      <c r="P22" s="48">
        <v>43912</v>
      </c>
      <c r="Q22" s="49">
        <v>2191</v>
      </c>
      <c r="R22" s="50">
        <v>664</v>
      </c>
      <c r="S22" s="65">
        <v>45</v>
      </c>
      <c r="U22" s="48">
        <v>43912</v>
      </c>
      <c r="V22" s="88">
        <f t="shared" si="3"/>
        <v>116</v>
      </c>
      <c r="W22" s="82">
        <f t="shared" si="4"/>
        <v>4</v>
      </c>
      <c r="X22" s="88">
        <f t="shared" si="5"/>
        <v>0</v>
      </c>
      <c r="Z22" s="48">
        <v>43912</v>
      </c>
      <c r="AA22" s="93">
        <f t="shared" si="6"/>
        <v>129</v>
      </c>
      <c r="AB22" s="22">
        <f t="shared" si="7"/>
        <v>80</v>
      </c>
      <c r="AC22" s="93">
        <f t="shared" si="8"/>
        <v>1</v>
      </c>
    </row>
    <row r="23" spans="1:29" ht="15.6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8">
        <f t="shared" si="0"/>
        <v>36</v>
      </c>
      <c r="M23" s="82">
        <f t="shared" si="1"/>
        <v>143</v>
      </c>
      <c r="N23" s="88">
        <f t="shared" si="2"/>
        <v>2</v>
      </c>
      <c r="P23" s="48">
        <v>43913</v>
      </c>
      <c r="Q23" s="49">
        <v>3242</v>
      </c>
      <c r="R23" s="50">
        <v>939</v>
      </c>
      <c r="S23" s="65">
        <v>80</v>
      </c>
      <c r="U23" s="48">
        <v>43913</v>
      </c>
      <c r="V23" s="88">
        <f t="shared" si="3"/>
        <v>91</v>
      </c>
      <c r="W23" s="82">
        <f t="shared" si="4"/>
        <v>3</v>
      </c>
      <c r="X23" s="88">
        <f t="shared" si="5"/>
        <v>1</v>
      </c>
      <c r="Z23" s="48">
        <v>43913</v>
      </c>
      <c r="AA23" s="93">
        <f t="shared" si="6"/>
        <v>127</v>
      </c>
      <c r="AB23" s="22">
        <f t="shared" si="7"/>
        <v>146</v>
      </c>
      <c r="AC23" s="93">
        <f t="shared" si="8"/>
        <v>3</v>
      </c>
    </row>
    <row r="24" spans="1:29" ht="15.6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8">
        <f t="shared" si="0"/>
        <v>136</v>
      </c>
      <c r="M24" s="82">
        <f t="shared" si="1"/>
        <v>199</v>
      </c>
      <c r="N24" s="88">
        <f t="shared" si="2"/>
        <v>4</v>
      </c>
      <c r="P24" s="48">
        <v>43914</v>
      </c>
      <c r="Q24" s="49">
        <v>3857</v>
      </c>
      <c r="R24" s="50">
        <v>981</v>
      </c>
      <c r="S24" s="65">
        <v>89</v>
      </c>
      <c r="U24" s="48">
        <v>43914</v>
      </c>
      <c r="V24" s="88">
        <f t="shared" si="3"/>
        <v>187</v>
      </c>
      <c r="W24" s="82">
        <f t="shared" si="4"/>
        <v>2</v>
      </c>
      <c r="X24" s="88">
        <f t="shared" si="5"/>
        <v>1</v>
      </c>
      <c r="Z24" s="48">
        <v>43914</v>
      </c>
      <c r="AA24" s="93">
        <f t="shared" si="6"/>
        <v>323</v>
      </c>
      <c r="AB24" s="22">
        <f t="shared" si="7"/>
        <v>201</v>
      </c>
      <c r="AC24" s="93">
        <f t="shared" si="8"/>
        <v>5</v>
      </c>
    </row>
    <row r="25" spans="1:29" ht="15.6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8">
        <f t="shared" si="0"/>
        <v>80</v>
      </c>
      <c r="M25" s="82">
        <f t="shared" si="1"/>
        <v>294</v>
      </c>
      <c r="N25" s="88">
        <f t="shared" si="2"/>
        <v>3</v>
      </c>
      <c r="P25" s="48">
        <v>43915</v>
      </c>
      <c r="Q25" s="49">
        <v>4075</v>
      </c>
      <c r="R25" s="50">
        <v>1155</v>
      </c>
      <c r="S25" s="65">
        <v>110</v>
      </c>
      <c r="U25" s="48">
        <v>43915</v>
      </c>
      <c r="V25" s="88">
        <f t="shared" si="3"/>
        <v>151</v>
      </c>
      <c r="W25" s="82">
        <f t="shared" si="4"/>
        <v>6</v>
      </c>
      <c r="X25" s="88">
        <f t="shared" si="5"/>
        <v>1</v>
      </c>
      <c r="Z25" s="48">
        <v>43915</v>
      </c>
      <c r="AA25" s="93">
        <f t="shared" si="6"/>
        <v>231</v>
      </c>
      <c r="AB25" s="22">
        <f t="shared" si="7"/>
        <v>300</v>
      </c>
      <c r="AC25" s="93">
        <f t="shared" si="8"/>
        <v>4</v>
      </c>
    </row>
    <row r="26" spans="1:29" ht="15.6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8">
        <f t="shared" si="0"/>
        <v>102</v>
      </c>
      <c r="M26" s="82">
        <f t="shared" si="1"/>
        <v>350</v>
      </c>
      <c r="N26" s="88">
        <f t="shared" si="2"/>
        <v>8</v>
      </c>
      <c r="P26" s="48">
        <v>43916</v>
      </c>
      <c r="Q26" s="49">
        <v>4146</v>
      </c>
      <c r="R26" s="50">
        <v>1239</v>
      </c>
      <c r="S26" s="65">
        <v>167</v>
      </c>
      <c r="U26" s="48">
        <v>43916</v>
      </c>
      <c r="V26" s="88">
        <f t="shared" si="3"/>
        <v>62</v>
      </c>
      <c r="W26" s="82">
        <f t="shared" si="4"/>
        <v>7</v>
      </c>
      <c r="X26" s="88">
        <f t="shared" si="5"/>
        <v>3</v>
      </c>
      <c r="Z26" s="48">
        <v>43916</v>
      </c>
      <c r="AA26" s="93">
        <f t="shared" si="6"/>
        <v>164</v>
      </c>
      <c r="AB26" s="22">
        <f t="shared" si="7"/>
        <v>357</v>
      </c>
      <c r="AC26" s="93">
        <f t="shared" si="8"/>
        <v>11</v>
      </c>
    </row>
    <row r="27" spans="1:29" ht="15.6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8">
        <f t="shared" si="0"/>
        <v>92</v>
      </c>
      <c r="M27" s="82">
        <f t="shared" si="1"/>
        <v>283</v>
      </c>
      <c r="N27" s="88">
        <f t="shared" si="2"/>
        <v>8</v>
      </c>
      <c r="P27" s="48">
        <v>43917</v>
      </c>
      <c r="Q27" s="49">
        <v>4235</v>
      </c>
      <c r="R27" s="50">
        <v>1209</v>
      </c>
      <c r="S27" s="65">
        <v>179</v>
      </c>
      <c r="U27" s="48">
        <v>43917</v>
      </c>
      <c r="V27" s="88">
        <f t="shared" si="3"/>
        <v>97</v>
      </c>
      <c r="W27" s="82">
        <f t="shared" si="4"/>
        <v>22</v>
      </c>
      <c r="X27" s="88">
        <f t="shared" si="5"/>
        <v>4</v>
      </c>
      <c r="Z27" s="48">
        <v>43917</v>
      </c>
      <c r="AA27" s="93">
        <f t="shared" si="6"/>
        <v>189</v>
      </c>
      <c r="AB27" s="22">
        <f t="shared" si="7"/>
        <v>305</v>
      </c>
      <c r="AC27" s="93">
        <f t="shared" si="8"/>
        <v>12</v>
      </c>
    </row>
    <row r="28" spans="1:29" ht="15.6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8">
        <f t="shared" si="0"/>
        <v>144</v>
      </c>
      <c r="M28" s="82">
        <f t="shared" si="1"/>
        <v>326</v>
      </c>
      <c r="N28" s="88">
        <f t="shared" si="2"/>
        <v>29</v>
      </c>
      <c r="P28" s="48">
        <v>43918</v>
      </c>
      <c r="Q28" s="49">
        <v>2851</v>
      </c>
      <c r="R28" s="50">
        <v>1098</v>
      </c>
      <c r="S28" s="65">
        <v>230</v>
      </c>
      <c r="U28" s="48">
        <v>43918</v>
      </c>
      <c r="V28" s="88">
        <f t="shared" si="3"/>
        <v>34</v>
      </c>
      <c r="W28" s="82">
        <f t="shared" si="4"/>
        <v>19</v>
      </c>
      <c r="X28" s="88">
        <f t="shared" si="5"/>
        <v>10</v>
      </c>
      <c r="Z28" s="48">
        <v>43918</v>
      </c>
      <c r="AA28" s="93">
        <f t="shared" si="6"/>
        <v>178</v>
      </c>
      <c r="AB28" s="22">
        <f t="shared" si="7"/>
        <v>345</v>
      </c>
      <c r="AC28" s="93">
        <f t="shared" si="8"/>
        <v>39</v>
      </c>
    </row>
    <row r="29" spans="1:29" ht="15.6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8">
        <f t="shared" si="0"/>
        <v>143</v>
      </c>
      <c r="M29" s="82">
        <f t="shared" si="1"/>
        <v>331</v>
      </c>
      <c r="N29" s="88">
        <f t="shared" si="2"/>
        <v>26</v>
      </c>
      <c r="P29" s="48">
        <v>43919</v>
      </c>
      <c r="Q29" s="49">
        <v>2956</v>
      </c>
      <c r="R29" s="50">
        <v>1184</v>
      </c>
      <c r="S29" s="65">
        <v>247</v>
      </c>
      <c r="U29" s="48">
        <v>43919</v>
      </c>
      <c r="V29" s="88">
        <f t="shared" si="3"/>
        <v>99</v>
      </c>
      <c r="W29" s="82">
        <f t="shared" si="4"/>
        <v>7</v>
      </c>
      <c r="X29" s="88">
        <f t="shared" si="5"/>
        <v>6</v>
      </c>
      <c r="Z29" s="48">
        <v>43919</v>
      </c>
      <c r="AA29" s="93">
        <f t="shared" si="6"/>
        <v>242</v>
      </c>
      <c r="AB29" s="22">
        <f t="shared" si="7"/>
        <v>338</v>
      </c>
      <c r="AC29" s="93">
        <f t="shared" si="8"/>
        <v>32</v>
      </c>
    </row>
    <row r="30" spans="1:29" ht="15.6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8">
        <f t="shared" si="0"/>
        <v>198</v>
      </c>
      <c r="M30" s="82">
        <f t="shared" si="1"/>
        <v>391</v>
      </c>
      <c r="N30" s="88">
        <f t="shared" si="2"/>
        <v>34</v>
      </c>
      <c r="P30" s="48">
        <v>43920</v>
      </c>
      <c r="Q30" s="49">
        <v>4899</v>
      </c>
      <c r="R30" s="50">
        <v>1384</v>
      </c>
      <c r="S30" s="65">
        <v>266</v>
      </c>
      <c r="U30" s="48">
        <v>43920</v>
      </c>
      <c r="V30" s="88">
        <f t="shared" si="3"/>
        <v>327</v>
      </c>
      <c r="W30" s="82">
        <f t="shared" si="4"/>
        <v>9</v>
      </c>
      <c r="X30" s="88">
        <f t="shared" si="5"/>
        <v>12</v>
      </c>
      <c r="Z30" s="48">
        <v>43920</v>
      </c>
      <c r="AA30" s="93">
        <f t="shared" si="6"/>
        <v>525</v>
      </c>
      <c r="AB30" s="22">
        <f t="shared" si="7"/>
        <v>400</v>
      </c>
      <c r="AC30" s="93">
        <f t="shared" si="8"/>
        <v>46</v>
      </c>
    </row>
    <row r="31" spans="1:29" ht="15.6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8">
        <f t="shared" si="0"/>
        <v>119</v>
      </c>
      <c r="M31" s="82">
        <f t="shared" si="1"/>
        <v>357</v>
      </c>
      <c r="N31" s="88">
        <f t="shared" si="2"/>
        <v>47</v>
      </c>
      <c r="P31" s="48">
        <v>43921</v>
      </c>
      <c r="Q31" s="49">
        <v>3986</v>
      </c>
      <c r="R31" s="50">
        <v>1226</v>
      </c>
      <c r="S31" s="65">
        <v>319</v>
      </c>
      <c r="U31" s="48">
        <v>43921</v>
      </c>
      <c r="V31" s="88">
        <f t="shared" si="3"/>
        <v>132</v>
      </c>
      <c r="W31" s="82">
        <f t="shared" si="4"/>
        <v>21</v>
      </c>
      <c r="X31" s="88">
        <f t="shared" si="5"/>
        <v>10</v>
      </c>
      <c r="Z31" s="48">
        <v>43921</v>
      </c>
      <c r="AA31" s="93">
        <f t="shared" si="6"/>
        <v>251</v>
      </c>
      <c r="AB31" s="22">
        <f t="shared" si="7"/>
        <v>378</v>
      </c>
      <c r="AC31" s="93">
        <f t="shared" si="8"/>
        <v>57</v>
      </c>
    </row>
    <row r="32" spans="1:29" ht="15.6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8">
        <f t="shared" si="0"/>
        <v>194</v>
      </c>
      <c r="M32" s="82">
        <f t="shared" si="1"/>
        <v>194</v>
      </c>
      <c r="N32" s="88">
        <f t="shared" si="2"/>
        <v>86</v>
      </c>
      <c r="P32" s="48">
        <v>43922</v>
      </c>
      <c r="Q32" s="49">
        <v>4089</v>
      </c>
      <c r="R32" s="50">
        <v>1157</v>
      </c>
      <c r="S32" s="65">
        <v>337</v>
      </c>
      <c r="U32" s="48">
        <v>43922</v>
      </c>
      <c r="V32" s="88">
        <f t="shared" si="3"/>
        <v>72</v>
      </c>
      <c r="W32" s="82">
        <f t="shared" si="4"/>
        <v>19</v>
      </c>
      <c r="X32" s="88">
        <f t="shared" si="5"/>
        <v>26</v>
      </c>
      <c r="Z32" s="48">
        <v>43922</v>
      </c>
      <c r="AA32" s="93">
        <f t="shared" si="6"/>
        <v>266</v>
      </c>
      <c r="AB32" s="22">
        <f t="shared" si="7"/>
        <v>213</v>
      </c>
      <c r="AC32" s="93">
        <f t="shared" si="8"/>
        <v>112</v>
      </c>
    </row>
    <row r="33" spans="1:29" ht="15.6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8">
        <f t="shared" si="0"/>
        <v>278</v>
      </c>
      <c r="M33" s="82">
        <f t="shared" si="1"/>
        <v>170</v>
      </c>
      <c r="N33" s="88">
        <f t="shared" si="2"/>
        <v>100</v>
      </c>
      <c r="P33" s="48">
        <v>43923</v>
      </c>
      <c r="Q33" s="49">
        <v>5013</v>
      </c>
      <c r="R33" s="50">
        <v>1213</v>
      </c>
      <c r="S33" s="65">
        <v>361</v>
      </c>
      <c r="U33" s="48">
        <v>43923</v>
      </c>
      <c r="V33" s="88">
        <f>Q33-G33</f>
        <v>274</v>
      </c>
      <c r="W33" s="82">
        <f t="shared" si="4"/>
        <v>29</v>
      </c>
      <c r="X33" s="88">
        <f t="shared" si="5"/>
        <v>36</v>
      </c>
      <c r="Z33" s="48">
        <v>43923</v>
      </c>
      <c r="AA33" s="93">
        <f t="shared" si="6"/>
        <v>552</v>
      </c>
      <c r="AB33" s="22">
        <f t="shared" si="7"/>
        <v>199</v>
      </c>
      <c r="AC33" s="93">
        <f t="shared" si="8"/>
        <v>136</v>
      </c>
    </row>
    <row r="34" spans="1:29" ht="15.6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8">
        <f t="shared" si="0"/>
        <v>462</v>
      </c>
      <c r="M34" s="82">
        <f t="shared" si="1"/>
        <v>143</v>
      </c>
      <c r="N34" s="88">
        <f t="shared" si="2"/>
        <v>68</v>
      </c>
      <c r="P34" s="48">
        <v>43924</v>
      </c>
      <c r="Q34" s="49">
        <v>4464</v>
      </c>
      <c r="R34" s="50">
        <v>1191</v>
      </c>
      <c r="S34" s="65">
        <v>362</v>
      </c>
      <c r="U34" s="48">
        <v>43924</v>
      </c>
      <c r="V34" s="88">
        <f t="shared" si="3"/>
        <v>291</v>
      </c>
      <c r="W34" s="82">
        <f t="shared" si="4"/>
        <v>54</v>
      </c>
      <c r="X34" s="88">
        <f t="shared" si="5"/>
        <v>77</v>
      </c>
      <c r="Z34" s="48">
        <v>43924</v>
      </c>
      <c r="AA34" s="93">
        <f t="shared" si="6"/>
        <v>753</v>
      </c>
      <c r="AB34" s="22">
        <f t="shared" si="7"/>
        <v>197</v>
      </c>
      <c r="AC34" s="93">
        <f t="shared" si="8"/>
        <v>145</v>
      </c>
    </row>
    <row r="35" spans="1:29" ht="15.6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8">
        <f t="shared" si="0"/>
        <v>618</v>
      </c>
      <c r="M35" s="82">
        <f t="shared" si="1"/>
        <v>109</v>
      </c>
      <c r="N35" s="88">
        <f t="shared" si="2"/>
        <v>82</v>
      </c>
      <c r="P35" s="48">
        <v>43925</v>
      </c>
      <c r="Q35" s="49">
        <v>3026</v>
      </c>
      <c r="R35" s="50">
        <v>972</v>
      </c>
      <c r="S35" s="65">
        <v>336</v>
      </c>
      <c r="U35" s="48">
        <v>43925</v>
      </c>
      <c r="V35" s="88">
        <f t="shared" si="3"/>
        <v>296</v>
      </c>
      <c r="W35" s="82">
        <f t="shared" si="4"/>
        <v>184</v>
      </c>
      <c r="X35" s="88">
        <f t="shared" si="5"/>
        <v>64</v>
      </c>
      <c r="Z35" s="48">
        <v>43925</v>
      </c>
      <c r="AA35" s="93">
        <f t="shared" si="6"/>
        <v>914</v>
      </c>
      <c r="AB35" s="22">
        <f t="shared" si="7"/>
        <v>293</v>
      </c>
      <c r="AC35" s="93">
        <f t="shared" si="8"/>
        <v>146</v>
      </c>
    </row>
    <row r="36" spans="1:29" ht="15.6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8">
        <f t="shared" si="0"/>
        <v>1158</v>
      </c>
      <c r="M36" s="82">
        <f t="shared" si="1"/>
        <v>163</v>
      </c>
      <c r="N36" s="88">
        <f t="shared" si="2"/>
        <v>106</v>
      </c>
      <c r="P36" s="48">
        <v>43926</v>
      </c>
      <c r="Q36" s="49">
        <v>2614</v>
      </c>
      <c r="R36" s="50">
        <v>819</v>
      </c>
      <c r="S36" s="65">
        <v>379</v>
      </c>
      <c r="U36" s="48">
        <v>43926</v>
      </c>
      <c r="V36" s="88">
        <f t="shared" si="3"/>
        <v>402</v>
      </c>
      <c r="W36" s="82">
        <f t="shared" si="4"/>
        <v>517</v>
      </c>
      <c r="X36" s="88">
        <f t="shared" si="5"/>
        <v>89</v>
      </c>
      <c r="Z36" s="48">
        <v>43926</v>
      </c>
      <c r="AA36" s="93">
        <f t="shared" si="6"/>
        <v>1560</v>
      </c>
      <c r="AB36" s="22">
        <f t="shared" si="7"/>
        <v>680</v>
      </c>
      <c r="AC36" s="93">
        <f t="shared" si="8"/>
        <v>195</v>
      </c>
    </row>
    <row r="37" spans="1:29" ht="15.6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8">
        <f t="shared" si="0"/>
        <v>1512</v>
      </c>
      <c r="M37" s="82">
        <f t="shared" si="1"/>
        <v>16</v>
      </c>
      <c r="N37" s="88">
        <f t="shared" si="2"/>
        <v>173</v>
      </c>
      <c r="P37" s="48">
        <v>43927</v>
      </c>
      <c r="Q37" s="49">
        <v>3086</v>
      </c>
      <c r="R37" s="50">
        <v>391</v>
      </c>
      <c r="S37" s="65">
        <v>327</v>
      </c>
      <c r="U37" s="48">
        <v>43927</v>
      </c>
      <c r="V37" s="88">
        <f t="shared" si="3"/>
        <v>1499</v>
      </c>
      <c r="W37" s="82">
        <f t="shared" si="4"/>
        <v>374</v>
      </c>
      <c r="X37" s="88">
        <f t="shared" si="5"/>
        <v>128</v>
      </c>
      <c r="Z37" s="48">
        <v>43927</v>
      </c>
      <c r="AA37" s="93">
        <f t="shared" si="6"/>
        <v>3011</v>
      </c>
      <c r="AB37" s="22">
        <f t="shared" si="7"/>
        <v>390</v>
      </c>
      <c r="AC37" s="93">
        <f t="shared" si="8"/>
        <v>301</v>
      </c>
    </row>
    <row r="38" spans="1:29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9"/>
      <c r="M38" s="83"/>
      <c r="N38" s="90"/>
      <c r="P38" s="48">
        <v>43928</v>
      </c>
      <c r="Q38" s="49">
        <v>1378</v>
      </c>
      <c r="R38" s="50">
        <v>11</v>
      </c>
      <c r="S38" s="65">
        <v>235</v>
      </c>
      <c r="U38" s="48">
        <v>43928</v>
      </c>
      <c r="V38" s="91">
        <f>Q38-G38</f>
        <v>1277</v>
      </c>
      <c r="W38" s="82">
        <f t="shared" si="4"/>
        <v>11</v>
      </c>
      <c r="X38" s="91">
        <f t="shared" si="5"/>
        <v>213</v>
      </c>
      <c r="Z38" s="48">
        <v>43928</v>
      </c>
      <c r="AA38" s="94"/>
      <c r="AB38" s="22"/>
      <c r="AC38" s="94"/>
    </row>
    <row r="39" spans="1:29">
      <c r="A39" s="67"/>
      <c r="B39" s="67"/>
      <c r="C39" s="67"/>
      <c r="D39" s="67"/>
      <c r="F39" s="67"/>
      <c r="G39" s="67"/>
      <c r="H39" s="67"/>
      <c r="I39" s="67"/>
      <c r="K39" s="67"/>
      <c r="L39" s="88">
        <f>SUM(L2:L38)</f>
        <v>5723</v>
      </c>
      <c r="M39" s="88">
        <f>SUM(M2:M38)</f>
        <v>3743</v>
      </c>
      <c r="N39" s="88">
        <f>SUM(N2:N38)</f>
        <v>782</v>
      </c>
      <c r="P39" s="48">
        <v>43929</v>
      </c>
      <c r="Q39" s="49">
        <v>107</v>
      </c>
      <c r="R39" s="68"/>
      <c r="S39" s="65">
        <v>34</v>
      </c>
      <c r="V39" s="88">
        <f>SUM(V2:V38)</f>
        <v>5496</v>
      </c>
      <c r="W39" s="88">
        <f>SUM(W2:W38)</f>
        <v>1296</v>
      </c>
      <c r="X39" s="88">
        <f>SUM(X2:X38)</f>
        <v>681</v>
      </c>
      <c r="AA39" s="88">
        <f>SUM(AA2:AA38)</f>
        <v>9942</v>
      </c>
      <c r="AB39" s="88">
        <f>SUM(AB2:AB38)</f>
        <v>5028</v>
      </c>
      <c r="AC39" s="88">
        <f>SUM(AC2:AC38)</f>
        <v>1250</v>
      </c>
    </row>
    <row r="40" spans="1:29">
      <c r="A40" s="67"/>
      <c r="B40" s="67"/>
      <c r="C40" s="67"/>
      <c r="D40" s="67"/>
      <c r="F40" s="67"/>
      <c r="G40" s="67"/>
      <c r="H40" s="67"/>
      <c r="I40" s="67"/>
      <c r="K40" s="67"/>
      <c r="L40"/>
      <c r="M40" s="67"/>
      <c r="N40" s="67"/>
      <c r="P40" s="67"/>
      <c r="Q40" s="67"/>
      <c r="R40" s="67"/>
      <c r="S40" s="67"/>
      <c r="U40" s="67"/>
      <c r="V40" s="67"/>
      <c r="W40" s="67"/>
      <c r="X40" s="67"/>
      <c r="Z40" s="67"/>
      <c r="AA40" s="67"/>
      <c r="AB40" s="67"/>
      <c r="AC40" s="67"/>
    </row>
    <row r="41" spans="1:29" ht="14.4">
      <c r="L41">
        <f>SUM(L33:L37)</f>
        <v>4028</v>
      </c>
      <c r="M41">
        <f>SUM(M33:M37)</f>
        <v>601</v>
      </c>
      <c r="N41">
        <f>SUM(N33:N37)</f>
        <v>529</v>
      </c>
      <c r="V41">
        <f>SUM(V33:V38)</f>
        <v>4039</v>
      </c>
      <c r="W41">
        <f>SUM(W33:W38)</f>
        <v>1169</v>
      </c>
      <c r="X41">
        <f>SUM(X33:X38)</f>
        <v>607</v>
      </c>
      <c r="AA41">
        <f>SUM(AA33:AA38)</f>
        <v>6790</v>
      </c>
      <c r="AB41">
        <f>SUM(AB33:AB38)</f>
        <v>1759</v>
      </c>
      <c r="AC41">
        <f>SUM(AC33:AC38)</f>
        <v>923</v>
      </c>
    </row>
    <row r="42" spans="1:29" ht="14.4">
      <c r="L42"/>
    </row>
    <row r="43" spans="1:29" ht="14.4">
      <c r="L43"/>
    </row>
    <row r="44" spans="1:29" ht="14.4">
      <c r="L44"/>
    </row>
    <row r="45" spans="1:29" ht="14.4">
      <c r="L45"/>
    </row>
    <row r="46" spans="1:29" ht="14.4">
      <c r="L46"/>
    </row>
    <row r="47" spans="1:29" ht="14.4">
      <c r="L47"/>
    </row>
    <row r="48" spans="1:29" ht="14.4">
      <c r="L48"/>
    </row>
    <row r="49" spans="12:12" ht="14.4">
      <c r="L49"/>
    </row>
    <row r="50" spans="12:12" ht="14.4">
      <c r="L50"/>
    </row>
    <row r="51" spans="12:12" ht="14.4">
      <c r="L51"/>
    </row>
    <row r="52" spans="12:12" ht="14.4">
      <c r="L52"/>
    </row>
    <row r="53" spans="12:12" ht="14.4">
      <c r="L53"/>
    </row>
    <row r="54" spans="12:12" ht="14.4">
      <c r="L54"/>
    </row>
    <row r="55" spans="12:12" ht="14.4">
      <c r="L55"/>
    </row>
    <row r="56" spans="12:12" ht="14.4">
      <c r="L56"/>
    </row>
    <row r="57" spans="12:12" ht="14.4">
      <c r="L57"/>
    </row>
    <row r="58" spans="12:12" ht="14.4">
      <c r="L58"/>
    </row>
    <row r="59" spans="12:12" ht="14.4">
      <c r="L59"/>
    </row>
    <row r="60" spans="12:12" ht="14.4">
      <c r="L60"/>
    </row>
    <row r="61" spans="12:12" ht="14.4">
      <c r="L61"/>
    </row>
    <row r="62" spans="12:12" ht="14.4">
      <c r="L62"/>
    </row>
    <row r="63" spans="12:12" ht="14.4">
      <c r="L63"/>
    </row>
    <row r="64" spans="12:12" ht="14.4">
      <c r="L64"/>
    </row>
    <row r="65" spans="12:12" ht="14.4">
      <c r="L65"/>
    </row>
    <row r="66" spans="12:12" ht="14.4">
      <c r="L66"/>
    </row>
    <row r="67" spans="12:12" ht="14.4">
      <c r="L67"/>
    </row>
    <row r="68" spans="12:12" ht="14.4">
      <c r="L68"/>
    </row>
    <row r="69" spans="12:12" ht="14.4">
      <c r="L69"/>
    </row>
    <row r="70" spans="12:12" ht="14.4">
      <c r="L70"/>
    </row>
    <row r="71" spans="12:12" ht="14.4">
      <c r="L71"/>
    </row>
    <row r="72" spans="12:12" ht="14.4">
      <c r="L72"/>
    </row>
    <row r="73" spans="12:12" ht="14.4">
      <c r="L73"/>
    </row>
    <row r="74" spans="12:12" ht="14.4">
      <c r="L74"/>
    </row>
    <row r="75" spans="12:12" ht="14.4">
      <c r="L75"/>
    </row>
    <row r="76" spans="12:12" ht="14.4">
      <c r="L76"/>
    </row>
    <row r="77" spans="12:12" ht="14.4">
      <c r="L77"/>
    </row>
    <row r="78" spans="12:12" ht="14.4">
      <c r="L78"/>
    </row>
    <row r="79" spans="12:12" ht="14.4">
      <c r="L79"/>
    </row>
    <row r="80" spans="12:12" ht="14.4">
      <c r="L80"/>
    </row>
    <row r="81" spans="12:12" ht="14.4">
      <c r="L81"/>
    </row>
    <row r="82" spans="12:12" ht="14.4">
      <c r="L82"/>
    </row>
    <row r="83" spans="12:12" ht="14.4">
      <c r="L83"/>
    </row>
    <row r="84" spans="12:12" ht="14.4">
      <c r="L84"/>
    </row>
    <row r="85" spans="12:12" ht="14.4">
      <c r="L85"/>
    </row>
    <row r="86" spans="12:12" ht="14.4">
      <c r="L86"/>
    </row>
    <row r="87" spans="12:12" ht="14.4">
      <c r="L87"/>
    </row>
    <row r="88" spans="12:12" ht="14.4">
      <c r="L88"/>
    </row>
    <row r="89" spans="12:12" ht="14.4">
      <c r="L89"/>
    </row>
    <row r="90" spans="12:12" ht="14.4">
      <c r="L90"/>
    </row>
    <row r="91" spans="12:12" ht="14.4">
      <c r="L91"/>
    </row>
    <row r="92" spans="12:12" ht="14.4">
      <c r="L92"/>
    </row>
    <row r="93" spans="12:12" ht="14.4">
      <c r="L93"/>
    </row>
    <row r="94" spans="12:12" ht="14.4">
      <c r="L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V43"/>
  <sheetViews>
    <sheetView tabSelected="1" zoomScale="70" zoomScaleNormal="70" workbookViewId="0">
      <selection activeCell="B3" sqref="B3"/>
    </sheetView>
  </sheetViews>
  <sheetFormatPr defaultRowHeight="14.4"/>
  <cols>
    <col min="1" max="1" width="10.5546875" bestFit="1" customWidth="1"/>
    <col min="2" max="2" width="18.5546875" bestFit="1" customWidth="1"/>
    <col min="3" max="3" width="18.44140625" bestFit="1" customWidth="1"/>
    <col min="4" max="4" width="18.5546875" bestFit="1" customWidth="1"/>
    <col min="5" max="5" width="18.44140625" bestFit="1" customWidth="1"/>
    <col min="6" max="6" width="16.21875" bestFit="1" customWidth="1"/>
    <col min="7" max="7" width="16.109375" bestFit="1" customWidth="1"/>
    <col min="8" max="8" width="9" bestFit="1" customWidth="1"/>
    <col min="9" max="9" width="10.77734375" bestFit="1" customWidth="1"/>
    <col min="10" max="10" width="20.33203125" bestFit="1" customWidth="1"/>
    <col min="11" max="11" width="25.5546875" bestFit="1" customWidth="1"/>
    <col min="12" max="12" width="20.44140625" bestFit="1" customWidth="1"/>
    <col min="13" max="13" width="18.109375" bestFit="1" customWidth="1"/>
    <col min="14" max="14" width="23.33203125" bestFit="1" customWidth="1"/>
    <col min="15" max="15" width="18.21875" bestFit="1" customWidth="1"/>
    <col min="16" max="16" width="6.6640625" bestFit="1" customWidth="1"/>
    <col min="17" max="17" width="24.6640625" bestFit="1" customWidth="1"/>
    <col min="18" max="18" width="10.109375" customWidth="1"/>
  </cols>
  <sheetData>
    <row r="1" spans="1:22" ht="21">
      <c r="A1" s="95" t="s">
        <v>69</v>
      </c>
      <c r="B1" s="96" t="s">
        <v>70</v>
      </c>
    </row>
    <row r="2" spans="1:22" ht="18">
      <c r="B2" s="67" t="s">
        <v>71</v>
      </c>
    </row>
    <row r="4" spans="1:22" s="69" customFormat="1" ht="18">
      <c r="A4" s="70" t="s">
        <v>1</v>
      </c>
      <c r="B4" s="71" t="s">
        <v>49</v>
      </c>
      <c r="C4" s="71" t="s">
        <v>49</v>
      </c>
      <c r="D4" s="71" t="s">
        <v>50</v>
      </c>
      <c r="E4" s="71" t="s">
        <v>50</v>
      </c>
      <c r="F4" s="71" t="s">
        <v>51</v>
      </c>
      <c r="G4" s="71" t="s">
        <v>51</v>
      </c>
      <c r="H4" s="71" t="s">
        <v>2</v>
      </c>
      <c r="I4" s="70" t="s">
        <v>1</v>
      </c>
      <c r="J4" s="14" t="s">
        <v>52</v>
      </c>
      <c r="K4" s="14" t="s">
        <v>67</v>
      </c>
      <c r="L4" s="14" t="s">
        <v>52</v>
      </c>
      <c r="M4" s="14" t="s">
        <v>53</v>
      </c>
      <c r="N4" s="14" t="s">
        <v>68</v>
      </c>
      <c r="O4" s="14" t="s">
        <v>53</v>
      </c>
      <c r="P4" s="14" t="s">
        <v>2</v>
      </c>
      <c r="Q4" s="74" t="s">
        <v>54</v>
      </c>
      <c r="R4"/>
      <c r="S4">
        <v>100000</v>
      </c>
      <c r="T4" t="s">
        <v>3</v>
      </c>
      <c r="U4" t="s">
        <v>7</v>
      </c>
      <c r="V4" t="s">
        <v>17</v>
      </c>
    </row>
    <row r="5" spans="1:22" ht="15.6">
      <c r="A5" s="72">
        <v>43891</v>
      </c>
      <c r="B5" s="38">
        <f t="shared" ref="B5:B43" si="0">(C5/$S$4)*$T$5</f>
        <v>340</v>
      </c>
      <c r="C5" s="24">
        <v>10</v>
      </c>
      <c r="D5" s="38">
        <f t="shared" ref="D5:D43" si="1">(E5/$S$4)*$U$5</f>
        <v>210</v>
      </c>
      <c r="E5" s="24">
        <v>10</v>
      </c>
      <c r="F5" s="38">
        <f t="shared" ref="F5:F43" si="2">(G5/$S$4)*$V$5</f>
        <v>232</v>
      </c>
      <c r="G5" s="24">
        <f>10*2</f>
        <v>20</v>
      </c>
      <c r="H5" s="38">
        <f>B5+D5+F5</f>
        <v>782</v>
      </c>
      <c r="I5" s="72">
        <v>43891</v>
      </c>
      <c r="J5" s="22"/>
      <c r="K5" s="22"/>
      <c r="L5" s="22"/>
      <c r="M5" s="73">
        <f>(O5/$S$4)*$V$5</f>
        <v>232</v>
      </c>
      <c r="N5" s="27">
        <f t="shared" ref="N5:N43" si="3">M5/F5</f>
        <v>1</v>
      </c>
      <c r="O5" s="22">
        <f>20</f>
        <v>20</v>
      </c>
      <c r="P5" s="73">
        <f>J5+M5</f>
        <v>232</v>
      </c>
      <c r="Q5" s="75">
        <f t="shared" ref="Q5:Q43" si="4">P5/H5</f>
        <v>0.29667519181585678</v>
      </c>
      <c r="T5" s="66">
        <v>3400000</v>
      </c>
      <c r="U5" s="66">
        <v>2100000</v>
      </c>
      <c r="V5" s="66">
        <v>1160000</v>
      </c>
    </row>
    <row r="6" spans="1:22" ht="15.6">
      <c r="A6" s="72">
        <v>43892</v>
      </c>
      <c r="B6" s="38">
        <f t="shared" si="0"/>
        <v>374</v>
      </c>
      <c r="C6" s="24">
        <f>C5+1</f>
        <v>11</v>
      </c>
      <c r="D6" s="38">
        <f t="shared" si="1"/>
        <v>252</v>
      </c>
      <c r="E6" s="24">
        <f>E5+2</f>
        <v>12</v>
      </c>
      <c r="F6" s="38">
        <f t="shared" si="2"/>
        <v>266.8</v>
      </c>
      <c r="G6" s="24">
        <f>G5+3</f>
        <v>23</v>
      </c>
      <c r="H6" s="38">
        <f t="shared" ref="H6:H43" si="5">B6+D6+F6</f>
        <v>892.8</v>
      </c>
      <c r="I6" s="72">
        <v>43892</v>
      </c>
      <c r="J6" s="22"/>
      <c r="K6" s="22"/>
      <c r="L6" s="22"/>
      <c r="M6" s="73">
        <f t="shared" ref="M6:M43" si="6">(O6/$S$4)*$V$5</f>
        <v>243.60000000000002</v>
      </c>
      <c r="N6" s="27">
        <f t="shared" si="3"/>
        <v>0.91304347826086962</v>
      </c>
      <c r="O6" s="22">
        <f>O5+1</f>
        <v>21</v>
      </c>
      <c r="P6" s="73">
        <f t="shared" ref="P6:P43" si="7">J6+M6</f>
        <v>243.60000000000002</v>
      </c>
      <c r="Q6" s="75">
        <f t="shared" si="4"/>
        <v>0.27284946236559143</v>
      </c>
    </row>
    <row r="7" spans="1:22" ht="15.6">
      <c r="A7" s="72">
        <v>43893</v>
      </c>
      <c r="B7" s="38">
        <f t="shared" si="0"/>
        <v>408</v>
      </c>
      <c r="C7" s="24">
        <f t="shared" ref="C7:C20" si="8">C6+1</f>
        <v>12</v>
      </c>
      <c r="D7" s="38">
        <f t="shared" si="1"/>
        <v>294</v>
      </c>
      <c r="E7" s="24">
        <f t="shared" ref="E7:E18" si="9">E6+2</f>
        <v>14</v>
      </c>
      <c r="F7" s="38">
        <f t="shared" si="2"/>
        <v>301.59999999999997</v>
      </c>
      <c r="G7" s="24">
        <f t="shared" ref="G7:G19" si="10">G6+3</f>
        <v>26</v>
      </c>
      <c r="H7" s="38">
        <f t="shared" si="5"/>
        <v>1003.5999999999999</v>
      </c>
      <c r="I7" s="72">
        <v>43893</v>
      </c>
      <c r="J7" s="22"/>
      <c r="K7" s="22"/>
      <c r="L7" s="22"/>
      <c r="M7" s="73">
        <f t="shared" si="6"/>
        <v>255.20000000000002</v>
      </c>
      <c r="N7" s="27">
        <f t="shared" si="3"/>
        <v>0.84615384615384626</v>
      </c>
      <c r="O7" s="22">
        <f t="shared" ref="O7:O42" si="11">O6+1</f>
        <v>22</v>
      </c>
      <c r="P7" s="73">
        <f t="shared" si="7"/>
        <v>255.20000000000002</v>
      </c>
      <c r="Q7" s="75">
        <f t="shared" si="4"/>
        <v>0.25428457552809891</v>
      </c>
    </row>
    <row r="8" spans="1:22" ht="15.6">
      <c r="A8" s="72">
        <v>43894</v>
      </c>
      <c r="B8" s="38">
        <f t="shared" si="0"/>
        <v>441.99999999999994</v>
      </c>
      <c r="C8" s="24">
        <f t="shared" si="8"/>
        <v>13</v>
      </c>
      <c r="D8" s="38">
        <f t="shared" si="1"/>
        <v>336</v>
      </c>
      <c r="E8" s="24">
        <f t="shared" si="9"/>
        <v>16</v>
      </c>
      <c r="F8" s="38">
        <f t="shared" si="2"/>
        <v>336.4</v>
      </c>
      <c r="G8" s="24">
        <f t="shared" si="10"/>
        <v>29</v>
      </c>
      <c r="H8" s="38">
        <f t="shared" si="5"/>
        <v>1114.4000000000001</v>
      </c>
      <c r="I8" s="72">
        <v>43894</v>
      </c>
      <c r="J8" s="22"/>
      <c r="K8" s="22"/>
      <c r="L8" s="22"/>
      <c r="M8" s="73">
        <f t="shared" si="6"/>
        <v>266.8</v>
      </c>
      <c r="N8" s="27">
        <f t="shared" si="3"/>
        <v>0.79310344827586221</v>
      </c>
      <c r="O8" s="22">
        <f t="shared" si="11"/>
        <v>23</v>
      </c>
      <c r="P8" s="73">
        <f t="shared" si="7"/>
        <v>266.8</v>
      </c>
      <c r="Q8" s="75">
        <f t="shared" si="4"/>
        <v>0.23941134242641779</v>
      </c>
    </row>
    <row r="9" spans="1:22" ht="15.6">
      <c r="A9" s="72">
        <v>43895</v>
      </c>
      <c r="B9" s="38">
        <f t="shared" si="0"/>
        <v>475.99999999999994</v>
      </c>
      <c r="C9" s="24">
        <f t="shared" si="8"/>
        <v>14</v>
      </c>
      <c r="D9" s="38">
        <f t="shared" si="1"/>
        <v>378</v>
      </c>
      <c r="E9" s="24">
        <f t="shared" si="9"/>
        <v>18</v>
      </c>
      <c r="F9" s="38">
        <f t="shared" si="2"/>
        <v>371.20000000000005</v>
      </c>
      <c r="G9" s="24">
        <f t="shared" si="10"/>
        <v>32</v>
      </c>
      <c r="H9" s="38">
        <f t="shared" si="5"/>
        <v>1225.2</v>
      </c>
      <c r="I9" s="72">
        <v>43895</v>
      </c>
      <c r="J9" s="22"/>
      <c r="K9" s="22"/>
      <c r="L9" s="22"/>
      <c r="M9" s="73">
        <f t="shared" si="6"/>
        <v>278.40000000000003</v>
      </c>
      <c r="N9" s="27">
        <f t="shared" si="3"/>
        <v>0.75</v>
      </c>
      <c r="O9" s="22">
        <f t="shared" si="11"/>
        <v>24</v>
      </c>
      <c r="P9" s="73">
        <f t="shared" si="7"/>
        <v>278.40000000000003</v>
      </c>
      <c r="Q9" s="75">
        <f t="shared" si="4"/>
        <v>0.22722820763956908</v>
      </c>
    </row>
    <row r="10" spans="1:22" ht="15.6">
      <c r="A10" s="72">
        <v>43896</v>
      </c>
      <c r="B10" s="38">
        <f t="shared" si="0"/>
        <v>509.99999999999994</v>
      </c>
      <c r="C10" s="24">
        <f t="shared" si="8"/>
        <v>15</v>
      </c>
      <c r="D10" s="38">
        <f t="shared" si="1"/>
        <v>420</v>
      </c>
      <c r="E10" s="24">
        <f t="shared" si="9"/>
        <v>20</v>
      </c>
      <c r="F10" s="38">
        <f t="shared" si="2"/>
        <v>406</v>
      </c>
      <c r="G10" s="24">
        <f t="shared" si="10"/>
        <v>35</v>
      </c>
      <c r="H10" s="38">
        <f t="shared" si="5"/>
        <v>1336</v>
      </c>
      <c r="I10" s="72">
        <v>43896</v>
      </c>
      <c r="J10" s="22"/>
      <c r="K10" s="22"/>
      <c r="L10" s="22"/>
      <c r="M10" s="73">
        <f t="shared" si="6"/>
        <v>290</v>
      </c>
      <c r="N10" s="27">
        <f t="shared" si="3"/>
        <v>0.7142857142857143</v>
      </c>
      <c r="O10" s="22">
        <f t="shared" si="11"/>
        <v>25</v>
      </c>
      <c r="P10" s="73">
        <f t="shared" si="7"/>
        <v>290</v>
      </c>
      <c r="Q10" s="75">
        <f t="shared" si="4"/>
        <v>0.21706586826347304</v>
      </c>
    </row>
    <row r="11" spans="1:22" ht="15.6">
      <c r="A11" s="72">
        <v>43897</v>
      </c>
      <c r="B11" s="38">
        <f t="shared" si="0"/>
        <v>544</v>
      </c>
      <c r="C11" s="24">
        <f t="shared" si="8"/>
        <v>16</v>
      </c>
      <c r="D11" s="38">
        <f t="shared" si="1"/>
        <v>462</v>
      </c>
      <c r="E11" s="24">
        <f t="shared" si="9"/>
        <v>22</v>
      </c>
      <c r="F11" s="38">
        <f t="shared" si="2"/>
        <v>440.8</v>
      </c>
      <c r="G11" s="24">
        <f t="shared" si="10"/>
        <v>38</v>
      </c>
      <c r="H11" s="38">
        <f t="shared" si="5"/>
        <v>1446.8</v>
      </c>
      <c r="I11" s="72">
        <v>43897</v>
      </c>
      <c r="J11" s="22"/>
      <c r="K11" s="22"/>
      <c r="L11" s="22"/>
      <c r="M11" s="73">
        <f t="shared" si="6"/>
        <v>301.59999999999997</v>
      </c>
      <c r="N11" s="27">
        <f t="shared" si="3"/>
        <v>0.68421052631578938</v>
      </c>
      <c r="O11" s="22">
        <f t="shared" si="11"/>
        <v>26</v>
      </c>
      <c r="P11" s="73">
        <f t="shared" si="7"/>
        <v>301.59999999999997</v>
      </c>
      <c r="Q11" s="75">
        <f t="shared" si="4"/>
        <v>0.2084600497649986</v>
      </c>
    </row>
    <row r="12" spans="1:22" ht="15.6">
      <c r="A12" s="72">
        <v>43898</v>
      </c>
      <c r="B12" s="38">
        <f t="shared" si="0"/>
        <v>578</v>
      </c>
      <c r="C12" s="24">
        <f t="shared" si="8"/>
        <v>17</v>
      </c>
      <c r="D12" s="38">
        <f t="shared" si="1"/>
        <v>504</v>
      </c>
      <c r="E12" s="24">
        <f t="shared" si="9"/>
        <v>24</v>
      </c>
      <c r="F12" s="38">
        <f t="shared" si="2"/>
        <v>475.59999999999997</v>
      </c>
      <c r="G12" s="24">
        <f t="shared" si="10"/>
        <v>41</v>
      </c>
      <c r="H12" s="38">
        <f t="shared" si="5"/>
        <v>1557.6</v>
      </c>
      <c r="I12" s="72">
        <v>43898</v>
      </c>
      <c r="J12" s="22"/>
      <c r="K12" s="22"/>
      <c r="L12" s="22"/>
      <c r="M12" s="73">
        <f t="shared" si="6"/>
        <v>313.2</v>
      </c>
      <c r="N12" s="27">
        <f t="shared" si="3"/>
        <v>0.65853658536585369</v>
      </c>
      <c r="O12" s="22">
        <f t="shared" si="11"/>
        <v>27</v>
      </c>
      <c r="P12" s="73">
        <f t="shared" si="7"/>
        <v>313.2</v>
      </c>
      <c r="Q12" s="75">
        <f t="shared" si="4"/>
        <v>0.20107858243451465</v>
      </c>
    </row>
    <row r="13" spans="1:22" ht="15.6">
      <c r="A13" s="72">
        <v>43899</v>
      </c>
      <c r="B13" s="38">
        <f t="shared" si="0"/>
        <v>612</v>
      </c>
      <c r="C13" s="24">
        <f t="shared" si="8"/>
        <v>18</v>
      </c>
      <c r="D13" s="38">
        <f t="shared" si="1"/>
        <v>546</v>
      </c>
      <c r="E13" s="24">
        <f t="shared" si="9"/>
        <v>26</v>
      </c>
      <c r="F13" s="38">
        <f t="shared" si="2"/>
        <v>510.40000000000003</v>
      </c>
      <c r="G13" s="24">
        <f t="shared" si="10"/>
        <v>44</v>
      </c>
      <c r="H13" s="38">
        <f t="shared" si="5"/>
        <v>1668.4</v>
      </c>
      <c r="I13" s="72">
        <v>43899</v>
      </c>
      <c r="J13" s="22"/>
      <c r="K13" s="22"/>
      <c r="L13" s="22"/>
      <c r="M13" s="73">
        <f t="shared" si="6"/>
        <v>324.79999999999995</v>
      </c>
      <c r="N13" s="27">
        <f t="shared" si="3"/>
        <v>0.63636363636363624</v>
      </c>
      <c r="O13" s="22">
        <f t="shared" si="11"/>
        <v>28</v>
      </c>
      <c r="P13" s="73">
        <f t="shared" si="7"/>
        <v>324.79999999999995</v>
      </c>
      <c r="Q13" s="75">
        <f t="shared" si="4"/>
        <v>0.19467753536322221</v>
      </c>
    </row>
    <row r="14" spans="1:22" ht="15.6">
      <c r="A14" s="72">
        <v>43900</v>
      </c>
      <c r="B14" s="38">
        <f t="shared" si="0"/>
        <v>646</v>
      </c>
      <c r="C14" s="24">
        <f t="shared" si="8"/>
        <v>19</v>
      </c>
      <c r="D14" s="38">
        <f t="shared" si="1"/>
        <v>588</v>
      </c>
      <c r="E14" s="24">
        <f t="shared" si="9"/>
        <v>28</v>
      </c>
      <c r="F14" s="38">
        <f t="shared" si="2"/>
        <v>545.19999999999993</v>
      </c>
      <c r="G14" s="24">
        <f t="shared" si="10"/>
        <v>47</v>
      </c>
      <c r="H14" s="38">
        <f t="shared" si="5"/>
        <v>1779.1999999999998</v>
      </c>
      <c r="I14" s="72">
        <v>43900</v>
      </c>
      <c r="J14" s="73">
        <f>(L14/$S$4)*$U$5</f>
        <v>210</v>
      </c>
      <c r="K14" s="27">
        <f t="shared" ref="K14:K43" si="12">J14/D14</f>
        <v>0.35714285714285715</v>
      </c>
      <c r="L14" s="22">
        <v>10</v>
      </c>
      <c r="M14" s="73">
        <f t="shared" si="6"/>
        <v>336.4</v>
      </c>
      <c r="N14" s="27">
        <f t="shared" si="3"/>
        <v>0.61702127659574468</v>
      </c>
      <c r="O14" s="22">
        <f t="shared" si="11"/>
        <v>29</v>
      </c>
      <c r="P14" s="73">
        <f t="shared" si="7"/>
        <v>546.4</v>
      </c>
      <c r="Q14" s="75">
        <f t="shared" si="4"/>
        <v>0.30710431654676262</v>
      </c>
    </row>
    <row r="15" spans="1:22" ht="15.6">
      <c r="A15" s="72">
        <v>43901</v>
      </c>
      <c r="B15" s="38">
        <f t="shared" si="0"/>
        <v>680</v>
      </c>
      <c r="C15" s="24">
        <f t="shared" si="8"/>
        <v>20</v>
      </c>
      <c r="D15" s="38">
        <f t="shared" si="1"/>
        <v>630</v>
      </c>
      <c r="E15" s="24">
        <f t="shared" si="9"/>
        <v>30</v>
      </c>
      <c r="F15" s="38">
        <f t="shared" si="2"/>
        <v>580</v>
      </c>
      <c r="G15" s="24">
        <f t="shared" si="10"/>
        <v>50</v>
      </c>
      <c r="H15" s="38">
        <f t="shared" si="5"/>
        <v>1890</v>
      </c>
      <c r="I15" s="72">
        <v>43901</v>
      </c>
      <c r="J15" s="73">
        <f t="shared" ref="J15:J43" si="13">(L15/$S$4)*$U$5</f>
        <v>231</v>
      </c>
      <c r="K15" s="27">
        <f t="shared" si="12"/>
        <v>0.36666666666666664</v>
      </c>
      <c r="L15" s="22">
        <f>L14+1</f>
        <v>11</v>
      </c>
      <c r="M15" s="73">
        <f t="shared" si="6"/>
        <v>347.99999999999994</v>
      </c>
      <c r="N15" s="27">
        <f t="shared" si="3"/>
        <v>0.59999999999999987</v>
      </c>
      <c r="O15" s="22">
        <f t="shared" si="11"/>
        <v>30</v>
      </c>
      <c r="P15" s="73">
        <f t="shared" si="7"/>
        <v>579</v>
      </c>
      <c r="Q15" s="75">
        <f t="shared" si="4"/>
        <v>0.30634920634920637</v>
      </c>
    </row>
    <row r="16" spans="1:22" ht="15.6">
      <c r="A16" s="72">
        <v>43902</v>
      </c>
      <c r="B16" s="38">
        <f t="shared" si="0"/>
        <v>714</v>
      </c>
      <c r="C16" s="24">
        <f t="shared" si="8"/>
        <v>21</v>
      </c>
      <c r="D16" s="38">
        <f t="shared" si="1"/>
        <v>672</v>
      </c>
      <c r="E16" s="24">
        <f t="shared" si="9"/>
        <v>32</v>
      </c>
      <c r="F16" s="38">
        <f t="shared" si="2"/>
        <v>614.79999999999995</v>
      </c>
      <c r="G16" s="24">
        <f t="shared" si="10"/>
        <v>53</v>
      </c>
      <c r="H16" s="38">
        <f t="shared" si="5"/>
        <v>2000.8</v>
      </c>
      <c r="I16" s="72">
        <v>43902</v>
      </c>
      <c r="J16" s="73">
        <f t="shared" si="13"/>
        <v>252</v>
      </c>
      <c r="K16" s="27">
        <f t="shared" si="12"/>
        <v>0.375</v>
      </c>
      <c r="L16" s="22">
        <f t="shared" ref="L16:L23" si="14">L15+1</f>
        <v>12</v>
      </c>
      <c r="M16" s="73">
        <f t="shared" si="6"/>
        <v>359.6</v>
      </c>
      <c r="N16" s="27">
        <f t="shared" si="3"/>
        <v>0.58490566037735858</v>
      </c>
      <c r="O16" s="22">
        <f t="shared" si="11"/>
        <v>31</v>
      </c>
      <c r="P16" s="73">
        <f t="shared" si="7"/>
        <v>611.6</v>
      </c>
      <c r="Q16" s="75">
        <f t="shared" si="4"/>
        <v>0.30567772890843664</v>
      </c>
    </row>
    <row r="17" spans="1:17" ht="15.6">
      <c r="A17" s="72">
        <v>43903</v>
      </c>
      <c r="B17" s="38">
        <f t="shared" si="0"/>
        <v>748</v>
      </c>
      <c r="C17" s="24">
        <f t="shared" si="8"/>
        <v>22</v>
      </c>
      <c r="D17" s="38">
        <f t="shared" si="1"/>
        <v>714</v>
      </c>
      <c r="E17" s="24">
        <f t="shared" si="9"/>
        <v>34</v>
      </c>
      <c r="F17" s="38">
        <f t="shared" si="2"/>
        <v>649.59999999999991</v>
      </c>
      <c r="G17" s="24">
        <f t="shared" si="10"/>
        <v>56</v>
      </c>
      <c r="H17" s="38">
        <f t="shared" si="5"/>
        <v>2111.6</v>
      </c>
      <c r="I17" s="72">
        <v>43903</v>
      </c>
      <c r="J17" s="73">
        <f t="shared" si="13"/>
        <v>273</v>
      </c>
      <c r="K17" s="27">
        <f t="shared" si="12"/>
        <v>0.38235294117647056</v>
      </c>
      <c r="L17" s="22">
        <f t="shared" si="14"/>
        <v>13</v>
      </c>
      <c r="M17" s="73">
        <f t="shared" si="6"/>
        <v>371.20000000000005</v>
      </c>
      <c r="N17" s="27">
        <f t="shared" si="3"/>
        <v>0.57142857142857162</v>
      </c>
      <c r="O17" s="22">
        <f t="shared" si="11"/>
        <v>32</v>
      </c>
      <c r="P17" s="73">
        <f t="shared" si="7"/>
        <v>644.20000000000005</v>
      </c>
      <c r="Q17" s="75">
        <f t="shared" si="4"/>
        <v>0.30507671907558254</v>
      </c>
    </row>
    <row r="18" spans="1:17" ht="15.6">
      <c r="A18" s="72">
        <v>43904</v>
      </c>
      <c r="B18" s="38">
        <f t="shared" si="0"/>
        <v>782</v>
      </c>
      <c r="C18" s="24">
        <f t="shared" si="8"/>
        <v>23</v>
      </c>
      <c r="D18" s="38">
        <f t="shared" si="1"/>
        <v>756</v>
      </c>
      <c r="E18" s="24">
        <f t="shared" si="9"/>
        <v>36</v>
      </c>
      <c r="F18" s="38">
        <f t="shared" si="2"/>
        <v>684.40000000000009</v>
      </c>
      <c r="G18" s="24">
        <f t="shared" si="10"/>
        <v>59</v>
      </c>
      <c r="H18" s="38">
        <f t="shared" si="5"/>
        <v>2222.4</v>
      </c>
      <c r="I18" s="72">
        <v>43904</v>
      </c>
      <c r="J18" s="73">
        <f t="shared" si="13"/>
        <v>294</v>
      </c>
      <c r="K18" s="27">
        <f t="shared" si="12"/>
        <v>0.3888888888888889</v>
      </c>
      <c r="L18" s="22">
        <f t="shared" si="14"/>
        <v>14</v>
      </c>
      <c r="M18" s="73">
        <f t="shared" si="6"/>
        <v>382.8</v>
      </c>
      <c r="N18" s="27">
        <f t="shared" si="3"/>
        <v>0.55932203389830504</v>
      </c>
      <c r="O18" s="22">
        <f t="shared" si="11"/>
        <v>33</v>
      </c>
      <c r="P18" s="73">
        <f t="shared" si="7"/>
        <v>676.8</v>
      </c>
      <c r="Q18" s="75">
        <f t="shared" si="4"/>
        <v>0.30453563714902804</v>
      </c>
    </row>
    <row r="19" spans="1:17" ht="15.6">
      <c r="A19" s="72">
        <v>43905</v>
      </c>
      <c r="B19" s="38">
        <f t="shared" si="0"/>
        <v>816</v>
      </c>
      <c r="C19" s="24">
        <f t="shared" si="8"/>
        <v>24</v>
      </c>
      <c r="D19" s="38">
        <f t="shared" si="1"/>
        <v>735</v>
      </c>
      <c r="E19" s="24">
        <f>E18-1</f>
        <v>35</v>
      </c>
      <c r="F19" s="38">
        <f t="shared" si="2"/>
        <v>719.2</v>
      </c>
      <c r="G19" s="24">
        <f t="shared" si="10"/>
        <v>62</v>
      </c>
      <c r="H19" s="38">
        <f t="shared" si="5"/>
        <v>2270.1999999999998</v>
      </c>
      <c r="I19" s="72">
        <v>43905</v>
      </c>
      <c r="J19" s="73">
        <f t="shared" si="13"/>
        <v>315</v>
      </c>
      <c r="K19" s="27">
        <f t="shared" si="12"/>
        <v>0.42857142857142855</v>
      </c>
      <c r="L19" s="22">
        <f t="shared" si="14"/>
        <v>15</v>
      </c>
      <c r="M19" s="73">
        <f t="shared" si="6"/>
        <v>394.40000000000003</v>
      </c>
      <c r="N19" s="27">
        <f t="shared" si="3"/>
        <v>0.54838709677419362</v>
      </c>
      <c r="O19" s="22">
        <f t="shared" si="11"/>
        <v>34</v>
      </c>
      <c r="P19" s="73">
        <f t="shared" si="7"/>
        <v>709.40000000000009</v>
      </c>
      <c r="Q19" s="75">
        <f t="shared" si="4"/>
        <v>0.31248348163157436</v>
      </c>
    </row>
    <row r="20" spans="1:17" ht="15.6">
      <c r="A20" s="72">
        <v>43906</v>
      </c>
      <c r="B20" s="38">
        <f t="shared" si="0"/>
        <v>850</v>
      </c>
      <c r="C20" s="24">
        <f t="shared" si="8"/>
        <v>25</v>
      </c>
      <c r="D20" s="38">
        <f t="shared" si="1"/>
        <v>714</v>
      </c>
      <c r="E20" s="24">
        <f t="shared" ref="E20:E24" si="15">E19-1</f>
        <v>34</v>
      </c>
      <c r="F20" s="38">
        <f t="shared" si="2"/>
        <v>707.6</v>
      </c>
      <c r="G20" s="24">
        <f>G19-1</f>
        <v>61</v>
      </c>
      <c r="H20" s="38">
        <f t="shared" si="5"/>
        <v>2271.6</v>
      </c>
      <c r="I20" s="72">
        <v>43906</v>
      </c>
      <c r="J20" s="73">
        <f t="shared" si="13"/>
        <v>336</v>
      </c>
      <c r="K20" s="27">
        <f t="shared" si="12"/>
        <v>0.47058823529411764</v>
      </c>
      <c r="L20" s="22">
        <f t="shared" si="14"/>
        <v>16</v>
      </c>
      <c r="M20" s="73">
        <f t="shared" si="6"/>
        <v>406</v>
      </c>
      <c r="N20" s="27">
        <f t="shared" si="3"/>
        <v>0.57377049180327866</v>
      </c>
      <c r="O20" s="22">
        <f t="shared" si="11"/>
        <v>35</v>
      </c>
      <c r="P20" s="73">
        <f t="shared" si="7"/>
        <v>742</v>
      </c>
      <c r="Q20" s="75">
        <f t="shared" si="4"/>
        <v>0.32664201443916185</v>
      </c>
    </row>
    <row r="21" spans="1:17" ht="15.6">
      <c r="A21" s="72">
        <v>43907</v>
      </c>
      <c r="B21" s="38">
        <f t="shared" si="0"/>
        <v>816</v>
      </c>
      <c r="C21" s="24">
        <f>C20-1</f>
        <v>24</v>
      </c>
      <c r="D21" s="38">
        <f t="shared" si="1"/>
        <v>693</v>
      </c>
      <c r="E21" s="24">
        <f t="shared" si="15"/>
        <v>33</v>
      </c>
      <c r="F21" s="38">
        <f t="shared" si="2"/>
        <v>695.99999999999989</v>
      </c>
      <c r="G21" s="24">
        <f t="shared" ref="G21:G35" si="16">G20-1</f>
        <v>60</v>
      </c>
      <c r="H21" s="38">
        <f t="shared" si="5"/>
        <v>2205</v>
      </c>
      <c r="I21" s="72">
        <v>43907</v>
      </c>
      <c r="J21" s="73">
        <f t="shared" si="13"/>
        <v>357</v>
      </c>
      <c r="K21" s="27">
        <f t="shared" si="12"/>
        <v>0.51515151515151514</v>
      </c>
      <c r="L21" s="22">
        <f>L20+1</f>
        <v>17</v>
      </c>
      <c r="M21" s="73">
        <f t="shared" si="6"/>
        <v>417.6</v>
      </c>
      <c r="N21" s="27">
        <f t="shared" si="3"/>
        <v>0.60000000000000009</v>
      </c>
      <c r="O21" s="22">
        <f t="shared" si="11"/>
        <v>36</v>
      </c>
      <c r="P21" s="73">
        <f t="shared" si="7"/>
        <v>774.6</v>
      </c>
      <c r="Q21" s="75">
        <f t="shared" si="4"/>
        <v>0.35129251700680275</v>
      </c>
    </row>
    <row r="22" spans="1:17" ht="15.6">
      <c r="A22" s="72">
        <v>43908</v>
      </c>
      <c r="B22" s="38">
        <f t="shared" si="0"/>
        <v>782</v>
      </c>
      <c r="C22" s="24">
        <f t="shared" ref="C22:C42" si="17">C21-1</f>
        <v>23</v>
      </c>
      <c r="D22" s="38">
        <f t="shared" si="1"/>
        <v>672</v>
      </c>
      <c r="E22" s="24">
        <f t="shared" si="15"/>
        <v>32</v>
      </c>
      <c r="F22" s="38">
        <f t="shared" si="2"/>
        <v>684.40000000000009</v>
      </c>
      <c r="G22" s="24">
        <f t="shared" si="16"/>
        <v>59</v>
      </c>
      <c r="H22" s="38">
        <f t="shared" si="5"/>
        <v>2138.4</v>
      </c>
      <c r="I22" s="72">
        <v>43908</v>
      </c>
      <c r="J22" s="73">
        <f t="shared" si="13"/>
        <v>378</v>
      </c>
      <c r="K22" s="27">
        <f t="shared" si="12"/>
        <v>0.5625</v>
      </c>
      <c r="L22" s="22">
        <f t="shared" si="14"/>
        <v>18</v>
      </c>
      <c r="M22" s="73">
        <f t="shared" si="6"/>
        <v>429.2</v>
      </c>
      <c r="N22" s="27">
        <f t="shared" si="3"/>
        <v>0.62711864406779649</v>
      </c>
      <c r="O22" s="22">
        <f t="shared" si="11"/>
        <v>37</v>
      </c>
      <c r="P22" s="73">
        <f t="shared" si="7"/>
        <v>807.2</v>
      </c>
      <c r="Q22" s="75">
        <f t="shared" si="4"/>
        <v>0.3774784885895997</v>
      </c>
    </row>
    <row r="23" spans="1:17" ht="15.6">
      <c r="A23" s="72">
        <v>43909</v>
      </c>
      <c r="B23" s="38">
        <f t="shared" si="0"/>
        <v>748</v>
      </c>
      <c r="C23" s="24">
        <f t="shared" si="17"/>
        <v>22</v>
      </c>
      <c r="D23" s="38">
        <f t="shared" si="1"/>
        <v>651</v>
      </c>
      <c r="E23" s="24">
        <f t="shared" si="15"/>
        <v>31</v>
      </c>
      <c r="F23" s="38">
        <f t="shared" si="2"/>
        <v>672.8</v>
      </c>
      <c r="G23" s="24">
        <f t="shared" si="16"/>
        <v>58</v>
      </c>
      <c r="H23" s="38">
        <f t="shared" si="5"/>
        <v>2071.8000000000002</v>
      </c>
      <c r="I23" s="72">
        <v>43909</v>
      </c>
      <c r="J23" s="73">
        <f t="shared" si="13"/>
        <v>399</v>
      </c>
      <c r="K23" s="27">
        <f t="shared" si="12"/>
        <v>0.61290322580645162</v>
      </c>
      <c r="L23" s="22">
        <f t="shared" si="14"/>
        <v>19</v>
      </c>
      <c r="M23" s="73">
        <f t="shared" si="6"/>
        <v>440.8</v>
      </c>
      <c r="N23" s="27">
        <f t="shared" si="3"/>
        <v>0.65517241379310354</v>
      </c>
      <c r="O23" s="22">
        <f t="shared" si="11"/>
        <v>38</v>
      </c>
      <c r="P23" s="73">
        <f t="shared" si="7"/>
        <v>839.8</v>
      </c>
      <c r="Q23" s="75">
        <f t="shared" si="4"/>
        <v>0.40534800656434011</v>
      </c>
    </row>
    <row r="24" spans="1:17" ht="15.6">
      <c r="A24" s="72">
        <v>43910</v>
      </c>
      <c r="B24" s="38">
        <f t="shared" si="0"/>
        <v>714</v>
      </c>
      <c r="C24" s="24">
        <f t="shared" si="17"/>
        <v>21</v>
      </c>
      <c r="D24" s="38">
        <f t="shared" si="1"/>
        <v>630</v>
      </c>
      <c r="E24" s="24">
        <f t="shared" si="15"/>
        <v>30</v>
      </c>
      <c r="F24" s="38">
        <f t="shared" si="2"/>
        <v>661.19999999999993</v>
      </c>
      <c r="G24" s="24">
        <f t="shared" si="16"/>
        <v>57</v>
      </c>
      <c r="H24" s="38">
        <f t="shared" si="5"/>
        <v>2005.1999999999998</v>
      </c>
      <c r="I24" s="72">
        <v>43910</v>
      </c>
      <c r="J24" s="73">
        <f t="shared" si="13"/>
        <v>420</v>
      </c>
      <c r="K24" s="27">
        <f t="shared" si="12"/>
        <v>0.66666666666666663</v>
      </c>
      <c r="L24" s="22">
        <f>L23+1</f>
        <v>20</v>
      </c>
      <c r="M24" s="73">
        <f t="shared" si="6"/>
        <v>452.4</v>
      </c>
      <c r="N24" s="27">
        <f t="shared" si="3"/>
        <v>0.68421052631578949</v>
      </c>
      <c r="O24" s="22">
        <f t="shared" si="11"/>
        <v>39</v>
      </c>
      <c r="P24" s="73">
        <f t="shared" si="7"/>
        <v>872.4</v>
      </c>
      <c r="Q24" s="75">
        <f t="shared" si="4"/>
        <v>0.43506882106523043</v>
      </c>
    </row>
    <row r="25" spans="1:17" ht="15.6">
      <c r="A25" s="72">
        <v>43911</v>
      </c>
      <c r="B25" s="38">
        <f t="shared" si="0"/>
        <v>680</v>
      </c>
      <c r="C25" s="24">
        <f t="shared" si="17"/>
        <v>20</v>
      </c>
      <c r="D25" s="38">
        <f t="shared" si="1"/>
        <v>651</v>
      </c>
      <c r="E25" s="24">
        <f>E24+1</f>
        <v>31</v>
      </c>
      <c r="F25" s="38">
        <f t="shared" si="2"/>
        <v>649.59999999999991</v>
      </c>
      <c r="G25" s="24">
        <f t="shared" si="16"/>
        <v>56</v>
      </c>
      <c r="H25" s="38">
        <f t="shared" si="5"/>
        <v>1980.6</v>
      </c>
      <c r="I25" s="72">
        <v>43911</v>
      </c>
      <c r="J25" s="73">
        <f t="shared" si="13"/>
        <v>399</v>
      </c>
      <c r="K25" s="27">
        <f t="shared" si="12"/>
        <v>0.61290322580645162</v>
      </c>
      <c r="L25" s="22">
        <f>L24-1</f>
        <v>19</v>
      </c>
      <c r="M25" s="73">
        <f t="shared" si="6"/>
        <v>464</v>
      </c>
      <c r="N25" s="27">
        <f t="shared" si="3"/>
        <v>0.71428571428571441</v>
      </c>
      <c r="O25" s="22">
        <f t="shared" si="11"/>
        <v>40</v>
      </c>
      <c r="P25" s="73">
        <f t="shared" si="7"/>
        <v>863</v>
      </c>
      <c r="Q25" s="75">
        <f t="shared" si="4"/>
        <v>0.43572654751085532</v>
      </c>
    </row>
    <row r="26" spans="1:17" ht="15.6">
      <c r="A26" s="72">
        <v>43912</v>
      </c>
      <c r="B26" s="38">
        <f t="shared" si="0"/>
        <v>714</v>
      </c>
      <c r="C26" s="24">
        <f>C25+1</f>
        <v>21</v>
      </c>
      <c r="D26" s="38">
        <f t="shared" si="1"/>
        <v>672</v>
      </c>
      <c r="E26" s="24">
        <f t="shared" ref="E26:E29" si="18">E25+1</f>
        <v>32</v>
      </c>
      <c r="F26" s="38">
        <f t="shared" si="2"/>
        <v>638</v>
      </c>
      <c r="G26" s="24">
        <f t="shared" si="16"/>
        <v>55</v>
      </c>
      <c r="H26" s="38">
        <f t="shared" si="5"/>
        <v>2024</v>
      </c>
      <c r="I26" s="72">
        <v>43912</v>
      </c>
      <c r="J26" s="73">
        <f t="shared" si="13"/>
        <v>378</v>
      </c>
      <c r="K26" s="27">
        <f t="shared" si="12"/>
        <v>0.5625</v>
      </c>
      <c r="L26" s="22">
        <f t="shared" ref="L26:L34" si="19">L25-1</f>
        <v>18</v>
      </c>
      <c r="M26" s="73">
        <f t="shared" si="6"/>
        <v>475.59999999999997</v>
      </c>
      <c r="N26" s="27">
        <f t="shared" si="3"/>
        <v>0.74545454545454537</v>
      </c>
      <c r="O26" s="22">
        <f t="shared" si="11"/>
        <v>41</v>
      </c>
      <c r="P26" s="73">
        <f t="shared" si="7"/>
        <v>853.59999999999991</v>
      </c>
      <c r="Q26" s="75">
        <f t="shared" si="4"/>
        <v>0.42173913043478256</v>
      </c>
    </row>
    <row r="27" spans="1:17" ht="15.6">
      <c r="A27" s="72">
        <v>43913</v>
      </c>
      <c r="B27" s="38">
        <f t="shared" si="0"/>
        <v>748</v>
      </c>
      <c r="C27" s="24">
        <f t="shared" ref="C27:C29" si="20">C26+1</f>
        <v>22</v>
      </c>
      <c r="D27" s="38">
        <f t="shared" si="1"/>
        <v>693</v>
      </c>
      <c r="E27" s="24">
        <f t="shared" si="18"/>
        <v>33</v>
      </c>
      <c r="F27" s="38">
        <f t="shared" si="2"/>
        <v>626.4</v>
      </c>
      <c r="G27" s="24">
        <f t="shared" si="16"/>
        <v>54</v>
      </c>
      <c r="H27" s="38">
        <f t="shared" si="5"/>
        <v>2067.4</v>
      </c>
      <c r="I27" s="72">
        <v>43913</v>
      </c>
      <c r="J27" s="73">
        <f t="shared" si="13"/>
        <v>357</v>
      </c>
      <c r="K27" s="27">
        <f t="shared" si="12"/>
        <v>0.51515151515151514</v>
      </c>
      <c r="L27" s="22">
        <f t="shared" si="19"/>
        <v>17</v>
      </c>
      <c r="M27" s="73">
        <f t="shared" si="6"/>
        <v>487.20000000000005</v>
      </c>
      <c r="N27" s="27">
        <f t="shared" si="3"/>
        <v>0.7777777777777779</v>
      </c>
      <c r="O27" s="22">
        <f t="shared" si="11"/>
        <v>42</v>
      </c>
      <c r="P27" s="73">
        <f t="shared" si="7"/>
        <v>844.2</v>
      </c>
      <c r="Q27" s="75">
        <f t="shared" si="4"/>
        <v>0.40833897649221246</v>
      </c>
    </row>
    <row r="28" spans="1:17" ht="15.6">
      <c r="A28" s="72">
        <v>43914</v>
      </c>
      <c r="B28" s="38">
        <f t="shared" si="0"/>
        <v>782</v>
      </c>
      <c r="C28" s="24">
        <f t="shared" si="20"/>
        <v>23</v>
      </c>
      <c r="D28" s="38">
        <f t="shared" si="1"/>
        <v>714</v>
      </c>
      <c r="E28" s="24">
        <f t="shared" si="18"/>
        <v>34</v>
      </c>
      <c r="F28" s="38">
        <f t="shared" si="2"/>
        <v>614.79999999999995</v>
      </c>
      <c r="G28" s="24">
        <f t="shared" si="16"/>
        <v>53</v>
      </c>
      <c r="H28" s="38">
        <f t="shared" si="5"/>
        <v>2110.8000000000002</v>
      </c>
      <c r="I28" s="72">
        <v>43914</v>
      </c>
      <c r="J28" s="73">
        <f t="shared" si="13"/>
        <v>336</v>
      </c>
      <c r="K28" s="27">
        <f t="shared" si="12"/>
        <v>0.47058823529411764</v>
      </c>
      <c r="L28" s="22">
        <f t="shared" si="19"/>
        <v>16</v>
      </c>
      <c r="M28" s="73">
        <f t="shared" si="6"/>
        <v>498.8</v>
      </c>
      <c r="N28" s="27">
        <f t="shared" si="3"/>
        <v>0.81132075471698117</v>
      </c>
      <c r="O28" s="22">
        <f t="shared" si="11"/>
        <v>43</v>
      </c>
      <c r="P28" s="73">
        <f t="shared" si="7"/>
        <v>834.8</v>
      </c>
      <c r="Q28" s="75">
        <f t="shared" si="4"/>
        <v>0.3954898616638241</v>
      </c>
    </row>
    <row r="29" spans="1:17" ht="15.6">
      <c r="A29" s="72">
        <v>43915</v>
      </c>
      <c r="B29" s="38">
        <f t="shared" si="0"/>
        <v>816</v>
      </c>
      <c r="C29" s="24">
        <f t="shared" si="20"/>
        <v>24</v>
      </c>
      <c r="D29" s="38">
        <f t="shared" si="1"/>
        <v>735</v>
      </c>
      <c r="E29" s="24">
        <f t="shared" si="18"/>
        <v>35</v>
      </c>
      <c r="F29" s="38">
        <f t="shared" si="2"/>
        <v>603.19999999999993</v>
      </c>
      <c r="G29" s="24">
        <f t="shared" si="16"/>
        <v>52</v>
      </c>
      <c r="H29" s="38">
        <f t="shared" si="5"/>
        <v>2154.1999999999998</v>
      </c>
      <c r="I29" s="72">
        <v>43915</v>
      </c>
      <c r="J29" s="73">
        <f t="shared" si="13"/>
        <v>315</v>
      </c>
      <c r="K29" s="27">
        <f t="shared" si="12"/>
        <v>0.42857142857142855</v>
      </c>
      <c r="L29" s="22">
        <f t="shared" si="19"/>
        <v>15</v>
      </c>
      <c r="M29" s="73">
        <f t="shared" si="6"/>
        <v>510.40000000000003</v>
      </c>
      <c r="N29" s="27">
        <f t="shared" si="3"/>
        <v>0.84615384615384626</v>
      </c>
      <c r="O29" s="22">
        <f t="shared" si="11"/>
        <v>44</v>
      </c>
      <c r="P29" s="73">
        <f t="shared" si="7"/>
        <v>825.40000000000009</v>
      </c>
      <c r="Q29" s="75">
        <f t="shared" si="4"/>
        <v>0.38315848110667539</v>
      </c>
    </row>
    <row r="30" spans="1:17" ht="15.6">
      <c r="A30" s="72">
        <v>43916</v>
      </c>
      <c r="B30" s="38">
        <f t="shared" si="0"/>
        <v>782</v>
      </c>
      <c r="C30" s="24">
        <f t="shared" si="17"/>
        <v>23</v>
      </c>
      <c r="D30" s="38">
        <f t="shared" si="1"/>
        <v>714</v>
      </c>
      <c r="E30" s="24">
        <f>E29-1</f>
        <v>34</v>
      </c>
      <c r="F30" s="38">
        <f t="shared" si="2"/>
        <v>591.6</v>
      </c>
      <c r="G30" s="24">
        <f t="shared" si="16"/>
        <v>51</v>
      </c>
      <c r="H30" s="38">
        <f t="shared" si="5"/>
        <v>2087.6</v>
      </c>
      <c r="I30" s="72">
        <v>43916</v>
      </c>
      <c r="J30" s="73">
        <f t="shared" si="13"/>
        <v>294</v>
      </c>
      <c r="K30" s="27">
        <f t="shared" si="12"/>
        <v>0.41176470588235292</v>
      </c>
      <c r="L30" s="22">
        <f t="shared" si="19"/>
        <v>14</v>
      </c>
      <c r="M30" s="73">
        <f t="shared" si="6"/>
        <v>522</v>
      </c>
      <c r="N30" s="27">
        <f t="shared" si="3"/>
        <v>0.88235294117647056</v>
      </c>
      <c r="O30" s="22">
        <f t="shared" si="11"/>
        <v>45</v>
      </c>
      <c r="P30" s="73">
        <f t="shared" si="7"/>
        <v>816</v>
      </c>
      <c r="Q30" s="75">
        <f t="shared" si="4"/>
        <v>0.39087947882736157</v>
      </c>
    </row>
    <row r="31" spans="1:17" ht="15.6">
      <c r="A31" s="72">
        <v>43917</v>
      </c>
      <c r="B31" s="38">
        <f t="shared" si="0"/>
        <v>748</v>
      </c>
      <c r="C31" s="24">
        <f t="shared" si="17"/>
        <v>22</v>
      </c>
      <c r="D31" s="38">
        <f t="shared" si="1"/>
        <v>693</v>
      </c>
      <c r="E31" s="24">
        <f t="shared" ref="E31:E42" si="21">E30-1</f>
        <v>33</v>
      </c>
      <c r="F31" s="38">
        <f t="shared" si="2"/>
        <v>580</v>
      </c>
      <c r="G31" s="24">
        <f t="shared" si="16"/>
        <v>50</v>
      </c>
      <c r="H31" s="38">
        <f t="shared" si="5"/>
        <v>2021</v>
      </c>
      <c r="I31" s="72">
        <v>43917</v>
      </c>
      <c r="J31" s="73">
        <f t="shared" si="13"/>
        <v>273</v>
      </c>
      <c r="K31" s="27">
        <f t="shared" si="12"/>
        <v>0.39393939393939392</v>
      </c>
      <c r="L31" s="22">
        <f t="shared" si="19"/>
        <v>13</v>
      </c>
      <c r="M31" s="73">
        <f t="shared" si="6"/>
        <v>533.6</v>
      </c>
      <c r="N31" s="27">
        <f t="shared" si="3"/>
        <v>0.92</v>
      </c>
      <c r="O31" s="22">
        <f t="shared" si="11"/>
        <v>46</v>
      </c>
      <c r="P31" s="73">
        <f t="shared" si="7"/>
        <v>806.6</v>
      </c>
      <c r="Q31" s="75">
        <f t="shared" si="4"/>
        <v>0.39910935180603663</v>
      </c>
    </row>
    <row r="32" spans="1:17" ht="15.6">
      <c r="A32" s="72">
        <v>43918</v>
      </c>
      <c r="B32" s="38">
        <f t="shared" si="0"/>
        <v>714</v>
      </c>
      <c r="C32" s="24">
        <f t="shared" si="17"/>
        <v>21</v>
      </c>
      <c r="D32" s="38">
        <f t="shared" si="1"/>
        <v>672</v>
      </c>
      <c r="E32" s="24">
        <f t="shared" si="21"/>
        <v>32</v>
      </c>
      <c r="F32" s="38">
        <f t="shared" si="2"/>
        <v>568.4</v>
      </c>
      <c r="G32" s="24">
        <f t="shared" si="16"/>
        <v>49</v>
      </c>
      <c r="H32" s="38">
        <f t="shared" si="5"/>
        <v>1954.4</v>
      </c>
      <c r="I32" s="72">
        <v>43918</v>
      </c>
      <c r="J32" s="73">
        <f t="shared" si="13"/>
        <v>252</v>
      </c>
      <c r="K32" s="27">
        <f t="shared" si="12"/>
        <v>0.375</v>
      </c>
      <c r="L32" s="22">
        <f t="shared" si="19"/>
        <v>12</v>
      </c>
      <c r="M32" s="73">
        <f t="shared" si="6"/>
        <v>545.19999999999993</v>
      </c>
      <c r="N32" s="27">
        <f t="shared" si="3"/>
        <v>0.95918367346938771</v>
      </c>
      <c r="O32" s="22">
        <f t="shared" si="11"/>
        <v>47</v>
      </c>
      <c r="P32" s="73">
        <f t="shared" si="7"/>
        <v>797.19999999999993</v>
      </c>
      <c r="Q32" s="75">
        <f t="shared" si="4"/>
        <v>0.40790012279983623</v>
      </c>
    </row>
    <row r="33" spans="1:17" ht="15.6">
      <c r="A33" s="72">
        <v>43919</v>
      </c>
      <c r="B33" s="38">
        <f t="shared" si="0"/>
        <v>680</v>
      </c>
      <c r="C33" s="24">
        <f t="shared" si="17"/>
        <v>20</v>
      </c>
      <c r="D33" s="38">
        <f t="shared" si="1"/>
        <v>651</v>
      </c>
      <c r="E33" s="24">
        <f t="shared" si="21"/>
        <v>31</v>
      </c>
      <c r="F33" s="38">
        <f t="shared" si="2"/>
        <v>556.80000000000007</v>
      </c>
      <c r="G33" s="24">
        <f t="shared" si="16"/>
        <v>48</v>
      </c>
      <c r="H33" s="38">
        <f t="shared" si="5"/>
        <v>1887.8000000000002</v>
      </c>
      <c r="I33" s="72">
        <v>43919</v>
      </c>
      <c r="J33" s="73">
        <f t="shared" si="13"/>
        <v>231</v>
      </c>
      <c r="K33" s="27">
        <f t="shared" si="12"/>
        <v>0.35483870967741937</v>
      </c>
      <c r="L33" s="22">
        <f t="shared" si="19"/>
        <v>11</v>
      </c>
      <c r="M33" s="73">
        <f t="shared" si="6"/>
        <v>556.80000000000007</v>
      </c>
      <c r="N33" s="27">
        <f t="shared" si="3"/>
        <v>1</v>
      </c>
      <c r="O33" s="22">
        <f t="shared" si="11"/>
        <v>48</v>
      </c>
      <c r="P33" s="73">
        <f t="shared" si="7"/>
        <v>787.80000000000007</v>
      </c>
      <c r="Q33" s="75">
        <f t="shared" si="4"/>
        <v>0.41731115584277995</v>
      </c>
    </row>
    <row r="34" spans="1:17" ht="15.6">
      <c r="A34" s="72">
        <v>43920</v>
      </c>
      <c r="B34" s="38">
        <f t="shared" si="0"/>
        <v>646</v>
      </c>
      <c r="C34" s="24">
        <f t="shared" si="17"/>
        <v>19</v>
      </c>
      <c r="D34" s="38">
        <f t="shared" si="1"/>
        <v>630</v>
      </c>
      <c r="E34" s="24">
        <f t="shared" si="21"/>
        <v>30</v>
      </c>
      <c r="F34" s="38">
        <f t="shared" si="2"/>
        <v>545.19999999999993</v>
      </c>
      <c r="G34" s="24">
        <f t="shared" si="16"/>
        <v>47</v>
      </c>
      <c r="H34" s="38">
        <f t="shared" si="5"/>
        <v>1821.1999999999998</v>
      </c>
      <c r="I34" s="72">
        <v>43920</v>
      </c>
      <c r="J34" s="73">
        <f t="shared" si="13"/>
        <v>210</v>
      </c>
      <c r="K34" s="27">
        <f t="shared" si="12"/>
        <v>0.33333333333333331</v>
      </c>
      <c r="L34" s="22">
        <f t="shared" si="19"/>
        <v>10</v>
      </c>
      <c r="M34" s="73">
        <f t="shared" si="6"/>
        <v>568.4</v>
      </c>
      <c r="N34" s="27">
        <f t="shared" si="3"/>
        <v>1.0425531914893618</v>
      </c>
      <c r="O34" s="22">
        <f t="shared" si="11"/>
        <v>49</v>
      </c>
      <c r="P34" s="73">
        <f t="shared" si="7"/>
        <v>778.4</v>
      </c>
      <c r="Q34" s="75">
        <f t="shared" si="4"/>
        <v>0.4274104985723699</v>
      </c>
    </row>
    <row r="35" spans="1:17" ht="15.6">
      <c r="A35" s="72">
        <v>43921</v>
      </c>
      <c r="B35" s="38">
        <f t="shared" si="0"/>
        <v>612</v>
      </c>
      <c r="C35" s="24">
        <f t="shared" si="17"/>
        <v>18</v>
      </c>
      <c r="D35" s="38">
        <f t="shared" si="1"/>
        <v>609</v>
      </c>
      <c r="E35" s="24">
        <f t="shared" si="21"/>
        <v>29</v>
      </c>
      <c r="F35" s="38">
        <f t="shared" si="2"/>
        <v>533.6</v>
      </c>
      <c r="G35" s="24">
        <f t="shared" si="16"/>
        <v>46</v>
      </c>
      <c r="H35" s="38">
        <f t="shared" si="5"/>
        <v>1754.6</v>
      </c>
      <c r="I35" s="72">
        <v>43921</v>
      </c>
      <c r="J35" s="73">
        <f t="shared" si="13"/>
        <v>231</v>
      </c>
      <c r="K35" s="27">
        <f t="shared" si="12"/>
        <v>0.37931034482758619</v>
      </c>
      <c r="L35" s="22">
        <f>L34+1</f>
        <v>11</v>
      </c>
      <c r="M35" s="73">
        <f t="shared" si="6"/>
        <v>580</v>
      </c>
      <c r="N35" s="27">
        <f t="shared" si="3"/>
        <v>1.0869565217391304</v>
      </c>
      <c r="O35" s="22">
        <f t="shared" si="11"/>
        <v>50</v>
      </c>
      <c r="P35" s="73">
        <f t="shared" si="7"/>
        <v>811</v>
      </c>
      <c r="Q35" s="75">
        <f t="shared" si="4"/>
        <v>0.46221360993958738</v>
      </c>
    </row>
    <row r="36" spans="1:17" ht="15.6">
      <c r="A36" s="72">
        <v>43922</v>
      </c>
      <c r="B36" s="38">
        <f t="shared" si="0"/>
        <v>578</v>
      </c>
      <c r="C36" s="24">
        <f t="shared" si="17"/>
        <v>17</v>
      </c>
      <c r="D36" s="38">
        <f t="shared" si="1"/>
        <v>588</v>
      </c>
      <c r="E36" s="24">
        <f t="shared" si="21"/>
        <v>28</v>
      </c>
      <c r="F36" s="38">
        <f t="shared" si="2"/>
        <v>556.80000000000007</v>
      </c>
      <c r="G36" s="24">
        <f>G35+2</f>
        <v>48</v>
      </c>
      <c r="H36" s="38">
        <f t="shared" si="5"/>
        <v>1722.8000000000002</v>
      </c>
      <c r="I36" s="72">
        <v>43922</v>
      </c>
      <c r="J36" s="73">
        <f t="shared" si="13"/>
        <v>252</v>
      </c>
      <c r="K36" s="27">
        <f t="shared" si="12"/>
        <v>0.42857142857142855</v>
      </c>
      <c r="L36" s="22">
        <f t="shared" ref="L36:L38" si="22">L35+1</f>
        <v>12</v>
      </c>
      <c r="M36" s="73">
        <f t="shared" si="6"/>
        <v>591.6</v>
      </c>
      <c r="N36" s="27">
        <f t="shared" si="3"/>
        <v>1.0625</v>
      </c>
      <c r="O36" s="22">
        <f t="shared" si="11"/>
        <v>51</v>
      </c>
      <c r="P36" s="73">
        <f t="shared" si="7"/>
        <v>843.6</v>
      </c>
      <c r="Q36" s="75">
        <f t="shared" si="4"/>
        <v>0.48966798235430692</v>
      </c>
    </row>
    <row r="37" spans="1:17" ht="15.6">
      <c r="A37" s="72">
        <v>43923</v>
      </c>
      <c r="B37" s="38">
        <f t="shared" si="0"/>
        <v>544</v>
      </c>
      <c r="C37" s="24">
        <f t="shared" si="17"/>
        <v>16</v>
      </c>
      <c r="D37" s="38">
        <f t="shared" si="1"/>
        <v>567</v>
      </c>
      <c r="E37" s="24">
        <f t="shared" si="21"/>
        <v>27</v>
      </c>
      <c r="F37" s="38">
        <f t="shared" si="2"/>
        <v>580</v>
      </c>
      <c r="G37" s="24">
        <f t="shared" ref="G37:G40" si="23">G36+2</f>
        <v>50</v>
      </c>
      <c r="H37" s="38">
        <f t="shared" si="5"/>
        <v>1691</v>
      </c>
      <c r="I37" s="72">
        <v>43923</v>
      </c>
      <c r="J37" s="73">
        <f t="shared" si="13"/>
        <v>273</v>
      </c>
      <c r="K37" s="27">
        <f t="shared" si="12"/>
        <v>0.48148148148148145</v>
      </c>
      <c r="L37" s="22">
        <f t="shared" si="22"/>
        <v>13</v>
      </c>
      <c r="M37" s="73">
        <f t="shared" si="6"/>
        <v>603.19999999999993</v>
      </c>
      <c r="N37" s="27">
        <f t="shared" si="3"/>
        <v>1.0399999999999998</v>
      </c>
      <c r="O37" s="22">
        <f t="shared" si="11"/>
        <v>52</v>
      </c>
      <c r="P37" s="73">
        <f t="shared" si="7"/>
        <v>876.19999999999993</v>
      </c>
      <c r="Q37" s="75">
        <f t="shared" si="4"/>
        <v>0.51815493790656408</v>
      </c>
    </row>
    <row r="38" spans="1:17" ht="15.6">
      <c r="A38" s="72">
        <v>43924</v>
      </c>
      <c r="B38" s="38">
        <f t="shared" si="0"/>
        <v>509.99999999999994</v>
      </c>
      <c r="C38" s="24">
        <f t="shared" si="17"/>
        <v>15</v>
      </c>
      <c r="D38" s="38">
        <f t="shared" si="1"/>
        <v>546</v>
      </c>
      <c r="E38" s="24">
        <f t="shared" si="21"/>
        <v>26</v>
      </c>
      <c r="F38" s="38">
        <f t="shared" si="2"/>
        <v>603.19999999999993</v>
      </c>
      <c r="G38" s="24">
        <f t="shared" si="23"/>
        <v>52</v>
      </c>
      <c r="H38" s="38">
        <f t="shared" si="5"/>
        <v>1659.1999999999998</v>
      </c>
      <c r="I38" s="72">
        <v>43924</v>
      </c>
      <c r="J38" s="73">
        <f t="shared" si="13"/>
        <v>294</v>
      </c>
      <c r="K38" s="27">
        <f t="shared" si="12"/>
        <v>0.53846153846153844</v>
      </c>
      <c r="L38" s="22">
        <f t="shared" si="22"/>
        <v>14</v>
      </c>
      <c r="M38" s="73">
        <f t="shared" si="6"/>
        <v>614.79999999999995</v>
      </c>
      <c r="N38" s="27">
        <f t="shared" si="3"/>
        <v>1.0192307692307692</v>
      </c>
      <c r="O38" s="22">
        <f t="shared" si="11"/>
        <v>53</v>
      </c>
      <c r="P38" s="73">
        <f t="shared" si="7"/>
        <v>908.8</v>
      </c>
      <c r="Q38" s="75">
        <f t="shared" si="4"/>
        <v>0.54773384763741562</v>
      </c>
    </row>
    <row r="39" spans="1:17" ht="15.6">
      <c r="A39" s="72">
        <v>43925</v>
      </c>
      <c r="B39" s="38">
        <f t="shared" si="0"/>
        <v>475.99999999999994</v>
      </c>
      <c r="C39" s="24">
        <f t="shared" si="17"/>
        <v>14</v>
      </c>
      <c r="D39" s="38">
        <f t="shared" si="1"/>
        <v>525</v>
      </c>
      <c r="E39" s="24">
        <f t="shared" si="21"/>
        <v>25</v>
      </c>
      <c r="F39" s="38">
        <f t="shared" si="2"/>
        <v>626.4</v>
      </c>
      <c r="G39" s="24">
        <f>G38+2</f>
        <v>54</v>
      </c>
      <c r="H39" s="38">
        <f t="shared" si="5"/>
        <v>1627.4</v>
      </c>
      <c r="I39" s="72">
        <v>43925</v>
      </c>
      <c r="J39" s="73">
        <f t="shared" si="13"/>
        <v>273</v>
      </c>
      <c r="K39" s="27">
        <f t="shared" si="12"/>
        <v>0.52</v>
      </c>
      <c r="L39" s="22">
        <f>L38-1</f>
        <v>13</v>
      </c>
      <c r="M39" s="73">
        <f t="shared" si="6"/>
        <v>626.4</v>
      </c>
      <c r="N39" s="27">
        <f t="shared" si="3"/>
        <v>1</v>
      </c>
      <c r="O39" s="22">
        <f t="shared" si="11"/>
        <v>54</v>
      </c>
      <c r="P39" s="73">
        <f t="shared" si="7"/>
        <v>899.4</v>
      </c>
      <c r="Q39" s="75">
        <f t="shared" si="4"/>
        <v>0.55266068575642124</v>
      </c>
    </row>
    <row r="40" spans="1:17" ht="15.6">
      <c r="A40" s="72">
        <v>43926</v>
      </c>
      <c r="B40" s="38">
        <f t="shared" si="0"/>
        <v>441.99999999999994</v>
      </c>
      <c r="C40" s="24">
        <f t="shared" si="17"/>
        <v>13</v>
      </c>
      <c r="D40" s="38">
        <f t="shared" si="1"/>
        <v>504</v>
      </c>
      <c r="E40" s="24">
        <f t="shared" si="21"/>
        <v>24</v>
      </c>
      <c r="F40" s="38">
        <f t="shared" si="2"/>
        <v>649.59999999999991</v>
      </c>
      <c r="G40" s="24">
        <f t="shared" si="23"/>
        <v>56</v>
      </c>
      <c r="H40" s="38">
        <f t="shared" si="5"/>
        <v>1595.6</v>
      </c>
      <c r="I40" s="72">
        <v>43926</v>
      </c>
      <c r="J40" s="73">
        <f t="shared" si="13"/>
        <v>252</v>
      </c>
      <c r="K40" s="27">
        <f t="shared" si="12"/>
        <v>0.5</v>
      </c>
      <c r="L40" s="22">
        <f t="shared" ref="L40:L42" si="24">L39-1</f>
        <v>12</v>
      </c>
      <c r="M40" s="73">
        <f t="shared" si="6"/>
        <v>638</v>
      </c>
      <c r="N40" s="27">
        <f t="shared" si="3"/>
        <v>0.98214285714285732</v>
      </c>
      <c r="O40" s="22">
        <f t="shared" si="11"/>
        <v>55</v>
      </c>
      <c r="P40" s="73">
        <f t="shared" si="7"/>
        <v>890</v>
      </c>
      <c r="Q40" s="75">
        <f t="shared" si="4"/>
        <v>0.55778390574078718</v>
      </c>
    </row>
    <row r="41" spans="1:17" ht="15.6">
      <c r="A41" s="72">
        <v>43927</v>
      </c>
      <c r="B41" s="38">
        <f t="shared" si="0"/>
        <v>408</v>
      </c>
      <c r="C41" s="24">
        <f t="shared" si="17"/>
        <v>12</v>
      </c>
      <c r="D41" s="38">
        <f t="shared" si="1"/>
        <v>483</v>
      </c>
      <c r="E41" s="24">
        <f t="shared" si="21"/>
        <v>23</v>
      </c>
      <c r="F41" s="38">
        <f t="shared" si="2"/>
        <v>626.4</v>
      </c>
      <c r="G41" s="24">
        <f>G40-2</f>
        <v>54</v>
      </c>
      <c r="H41" s="38">
        <f t="shared" si="5"/>
        <v>1517.4</v>
      </c>
      <c r="I41" s="72">
        <v>43927</v>
      </c>
      <c r="J41" s="73">
        <f t="shared" si="13"/>
        <v>231</v>
      </c>
      <c r="K41" s="27">
        <f t="shared" si="12"/>
        <v>0.47826086956521741</v>
      </c>
      <c r="L41" s="22">
        <f t="shared" si="24"/>
        <v>11</v>
      </c>
      <c r="M41" s="73">
        <f t="shared" si="6"/>
        <v>649.59999999999991</v>
      </c>
      <c r="N41" s="27">
        <f t="shared" si="3"/>
        <v>1.037037037037037</v>
      </c>
      <c r="O41" s="22">
        <f t="shared" si="11"/>
        <v>56</v>
      </c>
      <c r="P41" s="73">
        <f t="shared" si="7"/>
        <v>880.59999999999991</v>
      </c>
      <c r="Q41" s="75">
        <f t="shared" si="4"/>
        <v>0.58033478318175813</v>
      </c>
    </row>
    <row r="42" spans="1:17" ht="15.6">
      <c r="A42" s="72">
        <v>43928</v>
      </c>
      <c r="B42" s="38">
        <f t="shared" si="0"/>
        <v>374</v>
      </c>
      <c r="C42" s="24">
        <f t="shared" si="17"/>
        <v>11</v>
      </c>
      <c r="D42" s="38">
        <f t="shared" si="1"/>
        <v>462</v>
      </c>
      <c r="E42" s="24">
        <f t="shared" si="21"/>
        <v>22</v>
      </c>
      <c r="F42" s="38">
        <f t="shared" si="2"/>
        <v>603.19999999999993</v>
      </c>
      <c r="G42" s="24">
        <f>G41-2</f>
        <v>52</v>
      </c>
      <c r="H42" s="38">
        <f t="shared" si="5"/>
        <v>1439.1999999999998</v>
      </c>
      <c r="I42" s="72">
        <v>43928</v>
      </c>
      <c r="J42" s="73">
        <f t="shared" si="13"/>
        <v>210</v>
      </c>
      <c r="K42" s="27">
        <f t="shared" si="12"/>
        <v>0.45454545454545453</v>
      </c>
      <c r="L42" s="22">
        <f t="shared" si="24"/>
        <v>10</v>
      </c>
      <c r="M42" s="73">
        <f t="shared" si="6"/>
        <v>661.19999999999993</v>
      </c>
      <c r="N42" s="27">
        <f t="shared" si="3"/>
        <v>1.0961538461538463</v>
      </c>
      <c r="O42" s="22">
        <f t="shared" si="11"/>
        <v>57</v>
      </c>
      <c r="P42" s="73">
        <f t="shared" si="7"/>
        <v>871.19999999999993</v>
      </c>
      <c r="Q42" s="75">
        <f t="shared" si="4"/>
        <v>0.6053362979433019</v>
      </c>
    </row>
    <row r="43" spans="1:17" ht="15.6">
      <c r="A43" s="72">
        <v>43929</v>
      </c>
      <c r="B43" s="38">
        <f t="shared" si="0"/>
        <v>340</v>
      </c>
      <c r="C43" s="24">
        <v>10</v>
      </c>
      <c r="D43" s="38">
        <f t="shared" si="1"/>
        <v>525</v>
      </c>
      <c r="E43" s="24">
        <v>25</v>
      </c>
      <c r="F43" s="38">
        <f t="shared" si="2"/>
        <v>638</v>
      </c>
      <c r="G43" s="24">
        <v>55</v>
      </c>
      <c r="H43" s="38">
        <f t="shared" si="5"/>
        <v>1503</v>
      </c>
      <c r="I43" s="72">
        <v>43929</v>
      </c>
      <c r="J43" s="73">
        <f t="shared" si="13"/>
        <v>210</v>
      </c>
      <c r="K43" s="27">
        <f t="shared" si="12"/>
        <v>0.4</v>
      </c>
      <c r="L43" s="22">
        <v>10</v>
      </c>
      <c r="M43" s="73">
        <f t="shared" si="6"/>
        <v>695.99999999999989</v>
      </c>
      <c r="N43" s="27">
        <f t="shared" si="3"/>
        <v>1.0909090909090908</v>
      </c>
      <c r="O43" s="22">
        <v>60</v>
      </c>
      <c r="P43" s="73">
        <f t="shared" si="7"/>
        <v>905.99999999999989</v>
      </c>
      <c r="Q43" s="75">
        <f t="shared" si="4"/>
        <v>0.60279441117764465</v>
      </c>
    </row>
  </sheetData>
  <pageMargins left="0.7" right="0.7" top="0.75" bottom="0.75" header="0.3" footer="0.3"/>
  <pageSetup orientation="portrait" horizontalDpi="1200" verticalDpi="1200" r:id="rId1"/>
  <ignoredErrors>
    <ignoredError sqref="D21 D22:D35 F20:F3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2020-04-09T16:17:40Z</dcterms:modified>
</cp:coreProperties>
</file>