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4"/>
  <workbookPr defaultThemeVersion="166925"/>
  <mc:AlternateContent xmlns:mc="http://schemas.openxmlformats.org/markup-compatibility/2006">
    <mc:Choice Requires="x15">
      <x15ac:absPath xmlns:x15ac="http://schemas.microsoft.com/office/spreadsheetml/2010/11/ac" url="/Users/taylorjulian95/Desktop/Hult/MSBA_2020/MSBA- Spring Semester/Data Optimization/DO- Assignments/DO- group presentation/Final Submission/"/>
    </mc:Choice>
  </mc:AlternateContent>
  <xr:revisionPtr revIDLastSave="0" documentId="8_{2372FF82-813B-734D-B115-4CC4C542BD27}" xr6:coauthVersionLast="46" xr6:coauthVersionMax="46" xr10:uidLastSave="{00000000-0000-0000-0000-000000000000}"/>
  <bookViews>
    <workbookView xWindow="1420" yWindow="500" windowWidth="26380" windowHeight="16280" activeTab="4" xr2:uid="{4A8E138E-A4D3-C445-B742-928EE1BB536B}"/>
  </bookViews>
  <sheets>
    <sheet name="Base Model" sheetId="6" r:id="rId1"/>
    <sheet name="BM- Answer Report" sheetId="18" r:id="rId2"/>
    <sheet name="BM- Sensitivity Report" sheetId="19" r:id="rId3"/>
    <sheet name="Optimal Scenario Model" sheetId="9" r:id="rId4"/>
    <sheet name="OSM-  Answer Report" sheetId="20" r:id="rId5"/>
  </sheets>
  <definedNames>
    <definedName name="solver_adj" localSheetId="0" hidden="1">'Base Model'!$B$35:$C$37</definedName>
    <definedName name="solver_adj" localSheetId="3" hidden="1">'Optimal Scenario Model'!$B$36:$C$38</definedName>
    <definedName name="solver_cvg" localSheetId="0" hidden="1">0.0001</definedName>
    <definedName name="solver_cvg" localSheetId="3" hidden="1">0.0001</definedName>
    <definedName name="solver_drv" localSheetId="0" hidden="1">1</definedName>
    <definedName name="solver_drv" localSheetId="3" hidden="1">1</definedName>
    <definedName name="solver_eng" localSheetId="0" hidden="1">2</definedName>
    <definedName name="solver_eng" localSheetId="3" hidden="1">2</definedName>
    <definedName name="solver_itr" localSheetId="0" hidden="1">2147483647</definedName>
    <definedName name="solver_itr" localSheetId="3" hidden="1">2147483647</definedName>
    <definedName name="solver_lhs1" localSheetId="0" hidden="1">'Base Model'!$A$45</definedName>
    <definedName name="solver_lhs1" localSheetId="3" hidden="1">'Optimal Scenario Model'!$A$46</definedName>
    <definedName name="solver_lhs2" localSheetId="0" hidden="1">'Base Model'!$B$58:$B$61</definedName>
    <definedName name="solver_lhs2" localSheetId="3" hidden="1">'Optimal Scenario Model'!$B$36:$C$38</definedName>
    <definedName name="solver_lhs3" localSheetId="0" hidden="1">'Base Model'!$B$69:$B$70</definedName>
    <definedName name="solver_lhs3" localSheetId="3" hidden="1">'Optimal Scenario Model'!$B$59:$B$62</definedName>
    <definedName name="solver_lhs4" localSheetId="0" hidden="1">'Base Model'!$B$71</definedName>
    <definedName name="solver_lhs4" localSheetId="3" hidden="1">'Optimal Scenario Model'!$B$70:$B$71</definedName>
    <definedName name="solver_lhs5" localSheetId="0" hidden="1">'Base Model'!$B$80:$B$81</definedName>
    <definedName name="solver_lhs5" localSheetId="3" hidden="1">'Optimal Scenario Model'!$B$72</definedName>
    <definedName name="solver_lhs6" localSheetId="0" hidden="1">'Base Model'!$B$82</definedName>
    <definedName name="solver_lhs6" localSheetId="3" hidden="1">'Optimal Scenario Model'!$B$81:$B$82</definedName>
    <definedName name="solver_lhs7" localSheetId="0" hidden="1">'Base Model'!$D$51:$D$53</definedName>
    <definedName name="solver_lhs7" localSheetId="3" hidden="1">'Optimal Scenario Model'!$B$83</definedName>
    <definedName name="solver_lhs8" localSheetId="0" hidden="1">'Base Model'!$D$51:$D$53</definedName>
    <definedName name="solver_lhs8" localSheetId="3" hidden="1">'Optimal Scenario Model'!$D$52:$D$54</definedName>
    <definedName name="solver_lin" localSheetId="0" hidden="1">1</definedName>
    <definedName name="solver_lin" localSheetId="3" hidden="1">1</definedName>
    <definedName name="solver_mip" localSheetId="0" hidden="1">2147483647</definedName>
    <definedName name="solver_mip" localSheetId="3" hidden="1">2147483647</definedName>
    <definedName name="solver_mni" localSheetId="0" hidden="1">30</definedName>
    <definedName name="solver_mni" localSheetId="3" hidden="1">30</definedName>
    <definedName name="solver_mrt" localSheetId="0" hidden="1">0.075</definedName>
    <definedName name="solver_mrt" localSheetId="3" hidden="1">0.075</definedName>
    <definedName name="solver_msl" localSheetId="0" hidden="1">2</definedName>
    <definedName name="solver_msl" localSheetId="3" hidden="1">2</definedName>
    <definedName name="solver_neg" localSheetId="0" hidden="1">1</definedName>
    <definedName name="solver_neg" localSheetId="3" hidden="1">1</definedName>
    <definedName name="solver_nod" localSheetId="0" hidden="1">2147483647</definedName>
    <definedName name="solver_nod" localSheetId="3" hidden="1">2147483647</definedName>
    <definedName name="solver_num" localSheetId="0" hidden="1">7</definedName>
    <definedName name="solver_num" localSheetId="3" hidden="1">8</definedName>
    <definedName name="solver_opt" localSheetId="0" hidden="1">'Base Model'!$B$31</definedName>
    <definedName name="solver_opt" localSheetId="3" hidden="1">'Optimal Scenario Model'!$B$32</definedName>
    <definedName name="solver_pre" localSheetId="0" hidden="1">0.000001</definedName>
    <definedName name="solver_pre" localSheetId="3" hidden="1">0.000001</definedName>
    <definedName name="solver_rbv" localSheetId="0" hidden="1">1</definedName>
    <definedName name="solver_rbv" localSheetId="3" hidden="1">1</definedName>
    <definedName name="solver_rel1" localSheetId="0" hidden="1">2</definedName>
    <definedName name="solver_rel1" localSheetId="3" hidden="1">2</definedName>
    <definedName name="solver_rel2" localSheetId="0" hidden="1">1</definedName>
    <definedName name="solver_rel2" localSheetId="3" hidden="1">4</definedName>
    <definedName name="solver_rel3" localSheetId="0" hidden="1">1</definedName>
    <definedName name="solver_rel3" localSheetId="3" hidden="1">1</definedName>
    <definedName name="solver_rel4" localSheetId="0" hidden="1">1</definedName>
    <definedName name="solver_rel4" localSheetId="3" hidden="1">1</definedName>
    <definedName name="solver_rel5" localSheetId="0" hidden="1">1</definedName>
    <definedName name="solver_rel5" localSheetId="3" hidden="1">1</definedName>
    <definedName name="solver_rel6" localSheetId="0" hidden="1">1</definedName>
    <definedName name="solver_rel6" localSheetId="3" hidden="1">1</definedName>
    <definedName name="solver_rel7" localSheetId="0" hidden="1">2</definedName>
    <definedName name="solver_rel7" localSheetId="3" hidden="1">1</definedName>
    <definedName name="solver_rel8" localSheetId="0" hidden="1">2</definedName>
    <definedName name="solver_rel8" localSheetId="3" hidden="1">2</definedName>
    <definedName name="solver_rhs1" localSheetId="0" hidden="1">'Base Model'!$C$45</definedName>
    <definedName name="solver_rhs1" localSheetId="3" hidden="1">'Optimal Scenario Model'!$C$46</definedName>
    <definedName name="solver_rhs2" localSheetId="0" hidden="1">'Base Model'!$D$58:$D$61</definedName>
    <definedName name="solver_rhs2" localSheetId="3" hidden="1">integer</definedName>
    <definedName name="solver_rhs3" localSheetId="0" hidden="1">'Base Model'!$D$69:$D$70</definedName>
    <definedName name="solver_rhs3" localSheetId="3" hidden="1">'Optimal Scenario Model'!$D$59:$D$62</definedName>
    <definedName name="solver_rhs4" localSheetId="0" hidden="1">'Base Model'!$B$73</definedName>
    <definedName name="solver_rhs4" localSheetId="3" hidden="1">'Optimal Scenario Model'!$D$70:$D$71</definedName>
    <definedName name="solver_rhs5" localSheetId="0" hidden="1">'Base Model'!$D$80:$D$81</definedName>
    <definedName name="solver_rhs5" localSheetId="3" hidden="1">'Optimal Scenario Model'!$B$74</definedName>
    <definedName name="solver_rhs6" localSheetId="0" hidden="1">'Base Model'!$B$84</definedName>
    <definedName name="solver_rhs6" localSheetId="3" hidden="1">'Optimal Scenario Model'!$D$81:$D$82</definedName>
    <definedName name="solver_rhs7" localSheetId="0" hidden="1">'Base Model'!$F$51:$F$53</definedName>
    <definedName name="solver_rhs7" localSheetId="3" hidden="1">'Optimal Scenario Model'!$B$85</definedName>
    <definedName name="solver_rhs8" localSheetId="0" hidden="1">'Base Model'!$F$51:$F$53</definedName>
    <definedName name="solver_rhs8" localSheetId="3" hidden="1">'Optimal Scenario Model'!$F$52:$F$54</definedName>
    <definedName name="solver_rlx" localSheetId="0" hidden="1">2</definedName>
    <definedName name="solver_rlx" localSheetId="3" hidden="1">2</definedName>
    <definedName name="solver_rsd" localSheetId="0" hidden="1">0</definedName>
    <definedName name="solver_rsd" localSheetId="3" hidden="1">0</definedName>
    <definedName name="solver_scl" localSheetId="0" hidden="1">1</definedName>
    <definedName name="solver_scl" localSheetId="3" hidden="1">1</definedName>
    <definedName name="solver_sho" localSheetId="0" hidden="1">2</definedName>
    <definedName name="solver_sho" localSheetId="3" hidden="1">2</definedName>
    <definedName name="solver_ssz" localSheetId="0" hidden="1">100</definedName>
    <definedName name="solver_ssz" localSheetId="3" hidden="1">100</definedName>
    <definedName name="solver_tim" localSheetId="0" hidden="1">2147483647</definedName>
    <definedName name="solver_tim" localSheetId="3" hidden="1">2147483647</definedName>
    <definedName name="solver_tol" localSheetId="0" hidden="1">0.01</definedName>
    <definedName name="solver_tol" localSheetId="3" hidden="1">0.01</definedName>
    <definedName name="solver_typ" localSheetId="0" hidden="1">2</definedName>
    <definedName name="solver_typ" localSheetId="3" hidden="1">2</definedName>
    <definedName name="solver_val" localSheetId="0" hidden="1">0</definedName>
    <definedName name="solver_val" localSheetId="3" hidden="1">0</definedName>
    <definedName name="solver_ver" localSheetId="0" hidden="1">2</definedName>
    <definedName name="solver_ver" localSheetId="3" hidden="1">2</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3" i="9" l="1"/>
  <c r="D81" i="9"/>
  <c r="B72" i="9"/>
  <c r="D70" i="9"/>
  <c r="D62" i="9"/>
  <c r="B62" i="9"/>
  <c r="D61" i="9"/>
  <c r="B61" i="9"/>
  <c r="D60" i="9"/>
  <c r="B60" i="9"/>
  <c r="D59" i="9"/>
  <c r="B59" i="9"/>
  <c r="F54" i="9"/>
  <c r="C54" i="9"/>
  <c r="B54" i="9"/>
  <c r="F53" i="9"/>
  <c r="C53" i="9"/>
  <c r="B53" i="9"/>
  <c r="F52" i="9"/>
  <c r="C52" i="9"/>
  <c r="B52" i="9"/>
  <c r="C46" i="9"/>
  <c r="A46" i="9"/>
  <c r="D25" i="9"/>
  <c r="C25" i="9"/>
  <c r="B25" i="9"/>
  <c r="H17" i="9"/>
  <c r="G17" i="9"/>
  <c r="D82" i="9" s="1"/>
  <c r="H16" i="9"/>
  <c r="G16" i="9"/>
  <c r="B74" i="9" s="1"/>
  <c r="D71" i="9" l="1"/>
  <c r="B76" i="9"/>
  <c r="B82" i="9"/>
  <c r="B81" i="9" s="1"/>
  <c r="B85" i="9"/>
  <c r="B87" i="9" s="1"/>
  <c r="D53" i="9"/>
  <c r="D52" i="9"/>
  <c r="D54" i="9"/>
  <c r="B71" i="9"/>
  <c r="B70" i="9" s="1"/>
  <c r="B32" i="9" s="1"/>
  <c r="B82" i="6"/>
  <c r="D80" i="6"/>
  <c r="B71" i="6"/>
  <c r="D69" i="6"/>
  <c r="D61" i="6"/>
  <c r="B61" i="6"/>
  <c r="D60" i="6"/>
  <c r="B60" i="6"/>
  <c r="D59" i="6"/>
  <c r="B59" i="6"/>
  <c r="D58" i="6"/>
  <c r="B58" i="6"/>
  <c r="F53" i="6"/>
  <c r="C53" i="6"/>
  <c r="B53" i="6"/>
  <c r="F52" i="6"/>
  <c r="C52" i="6"/>
  <c r="B52" i="6"/>
  <c r="F51" i="6"/>
  <c r="C51" i="6"/>
  <c r="B51" i="6"/>
  <c r="C45" i="6"/>
  <c r="A45" i="6"/>
  <c r="D24" i="6"/>
  <c r="C24" i="6"/>
  <c r="B24" i="6"/>
  <c r="H16" i="6"/>
  <c r="G16" i="6"/>
  <c r="B84" i="6" s="1"/>
  <c r="H15" i="6"/>
  <c r="G15" i="6"/>
  <c r="D70" i="6" s="1"/>
  <c r="B86" i="6" l="1"/>
  <c r="B70" i="6"/>
  <c r="B69" i="6" s="1"/>
  <c r="B81" i="6"/>
  <c r="B80" i="6" s="1"/>
  <c r="B73" i="6"/>
  <c r="B75" i="6" s="1"/>
  <c r="D81" i="6"/>
  <c r="D52" i="6"/>
  <c r="D51" i="6"/>
  <c r="D53" i="6"/>
  <c r="B31" i="6" l="1"/>
</calcChain>
</file>

<file path=xl/sharedStrings.xml><?xml version="1.0" encoding="utf-8"?>
<sst xmlns="http://schemas.openxmlformats.org/spreadsheetml/2006/main" count="493" uniqueCount="192">
  <si>
    <t xml:space="preserve">hourly rate </t>
  </si>
  <si>
    <t xml:space="preserve">units demanded </t>
  </si>
  <si>
    <t xml:space="preserve">vendor cost </t>
  </si>
  <si>
    <t>first shift (stage 1)</t>
  </si>
  <si>
    <t xml:space="preserve">Raigel gold (cartons of face cream) </t>
  </si>
  <si>
    <t>first shift (stage 2)</t>
  </si>
  <si>
    <t>Apollo blue  (cases of body cream)</t>
  </si>
  <si>
    <t>second shift (stage 1)</t>
  </si>
  <si>
    <t>Eris Satin  (cases of hand cream )</t>
  </si>
  <si>
    <t>second shift (stage 2)</t>
  </si>
  <si>
    <t>water</t>
  </si>
  <si>
    <t xml:space="preserve">face cream </t>
  </si>
  <si>
    <t xml:space="preserve">body cream </t>
  </si>
  <si>
    <t>hand cream</t>
  </si>
  <si>
    <t>oil</t>
  </si>
  <si>
    <t xml:space="preserve"> scents and colors </t>
  </si>
  <si>
    <t xml:space="preserve">emulsifiers </t>
  </si>
  <si>
    <t xml:space="preserve">stage 1 </t>
  </si>
  <si>
    <t xml:space="preserve">stage 2 </t>
  </si>
  <si>
    <t xml:space="preserve">water </t>
  </si>
  <si>
    <t>scents and color</t>
  </si>
  <si>
    <t>emulsifiers</t>
  </si>
  <si>
    <t>Make</t>
  </si>
  <si>
    <t>Buy</t>
  </si>
  <si>
    <t>=</t>
  </si>
  <si>
    <t>Materials Used</t>
  </si>
  <si>
    <t>Materials Available</t>
  </si>
  <si>
    <t>Water</t>
  </si>
  <si>
    <t>&lt;=</t>
  </si>
  <si>
    <t>Oil</t>
  </si>
  <si>
    <t>Scents and Colors</t>
  </si>
  <si>
    <t>Emulsifiers</t>
  </si>
  <si>
    <t>Stage 1</t>
  </si>
  <si>
    <t>Shift 1</t>
  </si>
  <si>
    <t>Shift 2</t>
  </si>
  <si>
    <t>Stage 2</t>
  </si>
  <si>
    <t>ROUGIR COSMETICS INTERNATIONAL: PRODUCT OPTIMIZATION</t>
  </si>
  <si>
    <t>Demand: Flagship Products (Next Quarter)</t>
  </si>
  <si>
    <t>Vendor Availability?</t>
  </si>
  <si>
    <t>Yes</t>
  </si>
  <si>
    <t>No</t>
  </si>
  <si>
    <t>Product Production: Labor Hour Requirements (Hours Per Case)</t>
  </si>
  <si>
    <t>Product Production: Material Blending Proportions (Pounds Per Case)</t>
  </si>
  <si>
    <t>Rougir Facility: Labor Hour Availability/Costs</t>
  </si>
  <si>
    <t>Labor Hours Available</t>
  </si>
  <si>
    <t>Cost per Pound</t>
  </si>
  <si>
    <t>Pounds Available</t>
  </si>
  <si>
    <t>Rougir Facility: Component Availabilty/Costs</t>
  </si>
  <si>
    <t>Industry Statistics (in Billions)</t>
  </si>
  <si>
    <t>Objective Function:</t>
  </si>
  <si>
    <t>Minimize Production Costs</t>
  </si>
  <si>
    <t>Product</t>
  </si>
  <si>
    <t>Make-Or-Buy Product Quantities</t>
  </si>
  <si>
    <t>Cost Minimizing Make-Or-Buy Model Results</t>
  </si>
  <si>
    <t>Model Constraints</t>
  </si>
  <si>
    <t>Cases Produced</t>
  </si>
  <si>
    <t>Cases Demanded</t>
  </si>
  <si>
    <t>Constraint: Product Demand</t>
  </si>
  <si>
    <t>Constraint: Rougir Facility Component Availability</t>
  </si>
  <si>
    <t>Constraint: Rougir Facility Labor Hour Availability</t>
  </si>
  <si>
    <t>Utilized Hours</t>
  </si>
  <si>
    <t>Total Stage 1 Hours Available</t>
  </si>
  <si>
    <t>Total Stage 1 Hours Used</t>
  </si>
  <si>
    <t>Available Shift Hours</t>
  </si>
  <si>
    <t>Total Stage 2 Hours Used</t>
  </si>
  <si>
    <t>Total Stage 2 Hours Available</t>
  </si>
  <si>
    <t>Total Material Price Per Product</t>
  </si>
  <si>
    <t>Hand Cream Produced by Rougir</t>
  </si>
  <si>
    <t>Hand Cream Demand</t>
  </si>
  <si>
    <t>Outsource Availiability Constraint: Rougir Must Produce All Hand Cream</t>
  </si>
  <si>
    <t>Microsoft Excel 16.47 Answer Report</t>
  </si>
  <si>
    <t>Result: Solver found a solution.  All constraints and optimality conditions are satisfied.</t>
  </si>
  <si>
    <t>Solver Engine</t>
  </si>
  <si>
    <t>Engine: Simplex LP</t>
  </si>
  <si>
    <t>Iterations: 6 Subproblems: 0</t>
  </si>
  <si>
    <t>Solver Options</t>
  </si>
  <si>
    <t>Max Time Unlimited, Iterations Unlimited, Precision 0.000001, Use Automatic Scaling</t>
  </si>
  <si>
    <t>Max Subproblems Unlimited, Max Integer Sols Unlimited, Integer Tolerance 1%, Assume NonNegative</t>
  </si>
  <si>
    <t>Objective Cell (Min)</t>
  </si>
  <si>
    <t>Cell</t>
  </si>
  <si>
    <t>Name</t>
  </si>
  <si>
    <t>Original Value</t>
  </si>
  <si>
    <t>Final Value</t>
  </si>
  <si>
    <t>Variable Cells</t>
  </si>
  <si>
    <t>Integer</t>
  </si>
  <si>
    <t>Constraints</t>
  </si>
  <si>
    <t>Cell Value</t>
  </si>
  <si>
    <t>Formula</t>
  </si>
  <si>
    <t>Status</t>
  </si>
  <si>
    <t>Slack</t>
  </si>
  <si>
    <t xml:space="preserve">Minimize Production Costs face cream </t>
  </si>
  <si>
    <t>Raigel gold (cartons of face cream)  Make</t>
  </si>
  <si>
    <t>Contin</t>
  </si>
  <si>
    <t>Raigel gold (cartons of face cream)  Buy</t>
  </si>
  <si>
    <t>$B$35</t>
  </si>
  <si>
    <t>Apollo blue  (cases of body cream) Make</t>
  </si>
  <si>
    <t>$C$35</t>
  </si>
  <si>
    <t>Apollo blue  (cases of body cream) Buy</t>
  </si>
  <si>
    <t>$B$36</t>
  </si>
  <si>
    <t>Eris Satin  (cases of hand cream ) Make</t>
  </si>
  <si>
    <t>$C$36</t>
  </si>
  <si>
    <t>Eris Satin  (cases of hand cream ) Buy</t>
  </si>
  <si>
    <t>Binding</t>
  </si>
  <si>
    <t>Water Materials Used</t>
  </si>
  <si>
    <t>Not Binding</t>
  </si>
  <si>
    <t>$B$58</t>
  </si>
  <si>
    <t>Oil Materials Used</t>
  </si>
  <si>
    <t>$B$58&lt;=$D$58</t>
  </si>
  <si>
    <t>$B$59</t>
  </si>
  <si>
    <t>Scents and Colors Materials Used</t>
  </si>
  <si>
    <t>$B$59&lt;=$D$59</t>
  </si>
  <si>
    <t>$B$60</t>
  </si>
  <si>
    <t>Emulsifiers Materials Used</t>
  </si>
  <si>
    <t>$B$60&lt;=$D$60</t>
  </si>
  <si>
    <t>Shift 1 Utilized Hours</t>
  </si>
  <si>
    <t>$B$69</t>
  </si>
  <si>
    <t>Shift 2 Utilized Hours</t>
  </si>
  <si>
    <t>$B$69&lt;=$D$69</t>
  </si>
  <si>
    <t>$B$70</t>
  </si>
  <si>
    <t>Total Stage 1 Hours Used Utilized Hours</t>
  </si>
  <si>
    <t>Total Stage 2 Hours Used Utilized Hours</t>
  </si>
  <si>
    <t>Raigel gold (cartons of face cream)  Cases Produced</t>
  </si>
  <si>
    <t>$D$51</t>
  </si>
  <si>
    <t>Apollo blue  (cases of body cream) Cases Produced</t>
  </si>
  <si>
    <t>$D$51=$F$51</t>
  </si>
  <si>
    <t>$D$52</t>
  </si>
  <si>
    <t>Eris Satin  (cases of hand cream ) Cases Produced</t>
  </si>
  <si>
    <t>$D$52=$F$52</t>
  </si>
  <si>
    <t>Microsoft Excel 16.47 Sensitivity Report</t>
  </si>
  <si>
    <t>Final</t>
  </si>
  <si>
    <t>Value</t>
  </si>
  <si>
    <t>Reduced</t>
  </si>
  <si>
    <t>Cost</t>
  </si>
  <si>
    <t>Objective</t>
  </si>
  <si>
    <t>Coefficient</t>
  </si>
  <si>
    <t>Allowable</t>
  </si>
  <si>
    <t>Increase</t>
  </si>
  <si>
    <t>Decrease</t>
  </si>
  <si>
    <t>Shadow</t>
  </si>
  <si>
    <t>Price</t>
  </si>
  <si>
    <t>Constraint</t>
  </si>
  <si>
    <t>R.H. Side</t>
  </si>
  <si>
    <t>Iterations: 1 Subproblems: 2</t>
  </si>
  <si>
    <t>Base Model</t>
  </si>
  <si>
    <t>Optimal Model</t>
  </si>
  <si>
    <t>Scenario: Increasing the Available Supply of  "Scents and Colors" Material</t>
  </si>
  <si>
    <t xml:space="preserve">Unused Stage 2 Hours </t>
  </si>
  <si>
    <t>Unused Stage 1 Hours</t>
  </si>
  <si>
    <t>Unused Stage 2 Hours</t>
  </si>
  <si>
    <t>Annual Rougir Sales</t>
  </si>
  <si>
    <t>Skin Care Market Share</t>
  </si>
  <si>
    <t>Est. Industry Revenue</t>
  </si>
  <si>
    <t>$B$31</t>
  </si>
  <si>
    <t>$B$37</t>
  </si>
  <si>
    <t>$C$37</t>
  </si>
  <si>
    <t>$A$45</t>
  </si>
  <si>
    <t>$A$45=$C$45</t>
  </si>
  <si>
    <t>$B$61</t>
  </si>
  <si>
    <t>$B$61&lt;=$D$61</t>
  </si>
  <si>
    <t>$B$70&lt;=$D$70</t>
  </si>
  <si>
    <t>$B$71</t>
  </si>
  <si>
    <t>$B$71&lt;=$B$73</t>
  </si>
  <si>
    <t>$B$80</t>
  </si>
  <si>
    <t>$B$80&lt;=$D$80</t>
  </si>
  <si>
    <t>$B$81</t>
  </si>
  <si>
    <t>$B$81&lt;=$D$81</t>
  </si>
  <si>
    <t>$B$82</t>
  </si>
  <si>
    <t>$B$82&lt;=$B$84</t>
  </si>
  <si>
    <t>$D$53</t>
  </si>
  <si>
    <t>$D$53=$F$53</t>
  </si>
  <si>
    <t>$B$32</t>
  </si>
  <si>
    <t>$B$38</t>
  </si>
  <si>
    <t>$C$38</t>
  </si>
  <si>
    <t>$A$46</t>
  </si>
  <si>
    <t>$A$46=$C$46</t>
  </si>
  <si>
    <t>$B$62</t>
  </si>
  <si>
    <t>$B$62&lt;=$D$62</t>
  </si>
  <si>
    <t>$B$71&lt;=$D$71</t>
  </si>
  <si>
    <t>$B$72</t>
  </si>
  <si>
    <t>$B$72&lt;=$B$74</t>
  </si>
  <si>
    <t>$B$82&lt;=$D$82</t>
  </si>
  <si>
    <t>$B$83</t>
  </si>
  <si>
    <t>$B$83&lt;=$B$85</t>
  </si>
  <si>
    <t>$D$54</t>
  </si>
  <si>
    <t>$D$54=$F$54</t>
  </si>
  <si>
    <t>$B$36:$C$38=Integer</t>
  </si>
  <si>
    <t>Worksheet: [Team 7- Final Model.xlsx]Base Model</t>
  </si>
  <si>
    <t>Report Created: 3/18/21 3:18:48 PM</t>
  </si>
  <si>
    <t>Solution Time: 6909.946 Seconds.</t>
  </si>
  <si>
    <t>Worksheet: [Team 7- Final Model.xlsx]Optimal Scenario Model</t>
  </si>
  <si>
    <t>Report Created: 3/18/21 3:20:14 PM</t>
  </si>
  <si>
    <t>Solution Time: 7916.242 Seconds.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</si>
</sst>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409]* #,##0.00_ ;_-[$$-409]* \-#,##0.00\ ;_-[$$-409]* &quot;-&quot;??_ ;_-@_ "/>
    <numFmt numFmtId="165" formatCode="_-&quot;Rs&quot;* #,##0.00_-;\-&quot;Rs&quot;* #,##0.00_-;_-&quot;Rs&quot;* &quot;-&quot;??_-;_-@_-"/>
    <numFmt numFmtId="166" formatCode="0.0"/>
    <numFmt numFmtId="167" formatCode="&quot;$&quot;#,##0.00"/>
    <numFmt numFmtId="168" formatCode="_([$$-409]* #,##0.00_);_([$$-409]* \(#,##0.00\);_([$$-409]* &quot;-&quot;??_);_(@_)"/>
  </numFmts>
  <fonts count="14" x14ac:knownFonts="1">
    <font>
      <sz val="12"/>
      <color theme="1"/>
      <name val="Calibri"/>
      <family val="2"/>
      <scheme val="minor"/>
    </font>
    <font>
      <sz val="12"/>
      <color theme="1"/>
      <name val="Calibri"/>
      <family val="2"/>
      <scheme val="minor"/>
    </font>
    <font>
      <b/>
      <sz val="12"/>
      <color theme="1"/>
      <name val="Calibri"/>
      <family val="2"/>
      <scheme val="minor"/>
    </font>
    <font>
      <b/>
      <sz val="11"/>
      <color theme="1"/>
      <name val="Calibri"/>
      <family val="2"/>
      <scheme val="minor"/>
    </font>
    <font>
      <sz val="11"/>
      <color theme="1"/>
      <name val="Calibri"/>
      <family val="2"/>
      <scheme val="minor"/>
    </font>
    <font>
      <b/>
      <sz val="11"/>
      <name val="Arial"/>
      <family val="2"/>
    </font>
    <font>
      <sz val="11"/>
      <name val="Arial"/>
      <family val="2"/>
    </font>
    <font>
      <b/>
      <sz val="16"/>
      <color theme="1"/>
      <name val="Calibri (Body)"/>
    </font>
    <font>
      <sz val="11"/>
      <color rgb="FF000000"/>
      <name val="Calibri"/>
      <family val="2"/>
      <scheme val="minor"/>
    </font>
    <font>
      <b/>
      <sz val="11"/>
      <color rgb="FF000000"/>
      <name val="Calibri"/>
      <family val="2"/>
      <scheme val="minor"/>
    </font>
    <font>
      <sz val="11"/>
      <name val="Times New Roman"/>
      <family val="1"/>
    </font>
    <font>
      <b/>
      <sz val="11"/>
      <name val="Times New Roman"/>
      <family val="1"/>
    </font>
    <font>
      <b/>
      <sz val="16"/>
      <color theme="1"/>
      <name val="Calibri"/>
      <family val="2"/>
      <scheme val="minor"/>
    </font>
    <font>
      <b/>
      <sz val="12"/>
      <color indexed="18"/>
      <name val="Calibri"/>
      <family val="2"/>
      <scheme val="minor"/>
    </font>
  </fonts>
  <fills count="11">
    <fill>
      <patternFill patternType="none"/>
    </fill>
    <fill>
      <patternFill patternType="gray125"/>
    </fill>
    <fill>
      <patternFill patternType="solid">
        <fgColor rgb="FF92D050"/>
        <bgColor indexed="64"/>
      </patternFill>
    </fill>
    <fill>
      <patternFill patternType="solid">
        <fgColor theme="0" tint="-0.249977111117893"/>
        <bgColor indexed="64"/>
      </patternFill>
    </fill>
    <fill>
      <patternFill patternType="solid">
        <fgColor theme="0"/>
        <bgColor indexed="64"/>
      </patternFill>
    </fill>
    <fill>
      <patternFill patternType="solid">
        <fgColor theme="0" tint="-0.249977111117893"/>
        <bgColor rgb="FF000000"/>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rgb="FFF8BAFF"/>
        <bgColor indexed="64"/>
      </patternFill>
    </fill>
    <fill>
      <patternFill patternType="solid">
        <fgColor rgb="FFFFFFFF"/>
        <bgColor rgb="FF000000"/>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right/>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bottom/>
      <diagonal/>
    </border>
    <border>
      <left/>
      <right/>
      <top style="medium">
        <color indexed="23"/>
      </top>
      <bottom/>
      <diagonal/>
    </border>
    <border>
      <left/>
      <right/>
      <top/>
      <bottom style="medium">
        <color indexed="23"/>
      </bottom>
      <diagonal/>
    </border>
    <border>
      <left/>
      <right/>
      <top style="medium">
        <color indexed="23"/>
      </top>
      <bottom style="medium">
        <color indexed="23"/>
      </bottom>
      <diagonal/>
    </border>
    <border>
      <left/>
      <right/>
      <top style="thin">
        <color indexed="23"/>
      </top>
      <bottom style="medium">
        <color indexed="23"/>
      </bottom>
      <diagonal/>
    </border>
    <border>
      <left/>
      <right/>
      <top style="thin">
        <color indexed="23"/>
      </top>
      <bottom/>
      <diagonal/>
    </border>
  </borders>
  <cellStyleXfs count="4">
    <xf numFmtId="0" fontId="0" fillId="0" borderId="0"/>
    <xf numFmtId="9" fontId="1" fillId="0" borderId="0" applyFont="0" applyFill="0" applyBorder="0" applyAlignment="0" applyProtection="0"/>
    <xf numFmtId="0" fontId="4" fillId="0" borderId="0"/>
    <xf numFmtId="165" fontId="4" fillId="0" borderId="0" applyFont="0" applyFill="0" applyBorder="0" applyAlignment="0" applyProtection="0"/>
  </cellStyleXfs>
  <cellXfs count="143">
    <xf numFmtId="0" fontId="0" fillId="0" borderId="0" xfId="0"/>
    <xf numFmtId="0" fontId="2" fillId="0" borderId="0" xfId="0" applyFont="1"/>
    <xf numFmtId="0" fontId="0" fillId="0" borderId="0" xfId="0" applyFill="1"/>
    <xf numFmtId="0" fontId="0" fillId="4" borderId="22" xfId="0" applyFill="1" applyBorder="1"/>
    <xf numFmtId="0" fontId="0" fillId="4" borderId="0" xfId="0" applyFill="1" applyBorder="1"/>
    <xf numFmtId="0" fontId="0" fillId="4" borderId="23" xfId="0" applyFill="1" applyBorder="1"/>
    <xf numFmtId="0" fontId="0" fillId="4" borderId="24" xfId="0" applyFill="1" applyBorder="1"/>
    <xf numFmtId="0" fontId="0" fillId="4" borderId="13" xfId="0" applyFill="1" applyBorder="1"/>
    <xf numFmtId="0" fontId="5" fillId="4" borderId="1" xfId="0" applyFont="1" applyFill="1" applyBorder="1" applyAlignment="1">
      <alignment horizontal="center"/>
    </xf>
    <xf numFmtId="0" fontId="5" fillId="4" borderId="0" xfId="0" applyFont="1" applyFill="1" applyBorder="1" applyAlignment="1">
      <alignment horizontal="center"/>
    </xf>
    <xf numFmtId="0" fontId="6" fillId="4" borderId="0" xfId="0" applyFont="1" applyFill="1" applyBorder="1"/>
    <xf numFmtId="0" fontId="5" fillId="4" borderId="23" xfId="0" applyFont="1" applyFill="1" applyBorder="1" applyAlignment="1">
      <alignment horizontal="center"/>
    </xf>
    <xf numFmtId="0" fontId="6" fillId="4" borderId="1" xfId="0" applyFont="1" applyFill="1" applyBorder="1"/>
    <xf numFmtId="0" fontId="6" fillId="4" borderId="20" xfId="0" applyFont="1" applyFill="1" applyBorder="1"/>
    <xf numFmtId="0" fontId="5" fillId="4" borderId="24" xfId="0" applyFont="1" applyFill="1" applyBorder="1" applyAlignment="1">
      <alignment horizontal="center"/>
    </xf>
    <xf numFmtId="0" fontId="6" fillId="5" borderId="0" xfId="0" applyFont="1" applyFill="1" applyBorder="1"/>
    <xf numFmtId="0" fontId="6" fillId="5" borderId="24" xfId="0" applyFont="1" applyFill="1" applyBorder="1"/>
    <xf numFmtId="0" fontId="8" fillId="5" borderId="23" xfId="0" applyFont="1" applyFill="1" applyBorder="1"/>
    <xf numFmtId="0" fontId="8" fillId="5" borderId="13" xfId="0" applyFont="1" applyFill="1" applyBorder="1"/>
    <xf numFmtId="0" fontId="7" fillId="2" borderId="0" xfId="2" applyFont="1" applyFill="1" applyAlignment="1">
      <alignment horizontal="left"/>
    </xf>
    <xf numFmtId="0" fontId="0" fillId="4" borderId="6" xfId="0" applyFill="1" applyBorder="1"/>
    <xf numFmtId="0" fontId="0" fillId="4" borderId="11" xfId="0" applyFill="1" applyBorder="1"/>
    <xf numFmtId="0" fontId="5" fillId="4" borderId="18" xfId="0" applyFont="1" applyFill="1" applyBorder="1" applyAlignment="1">
      <alignment horizontal="center"/>
    </xf>
    <xf numFmtId="0" fontId="6" fillId="4" borderId="24" xfId="0" applyFont="1" applyFill="1" applyBorder="1"/>
    <xf numFmtId="0" fontId="6" fillId="7" borderId="1" xfId="0" applyFont="1" applyFill="1" applyBorder="1"/>
    <xf numFmtId="0" fontId="6" fillId="7" borderId="18" xfId="0" applyFont="1" applyFill="1" applyBorder="1"/>
    <xf numFmtId="0" fontId="6" fillId="7" borderId="20" xfId="0" applyFont="1" applyFill="1" applyBorder="1"/>
    <xf numFmtId="0" fontId="6" fillId="7" borderId="21" xfId="0" applyFont="1" applyFill="1" applyBorder="1"/>
    <xf numFmtId="0" fontId="7" fillId="0" borderId="0" xfId="2" applyFont="1" applyFill="1" applyAlignment="1">
      <alignment horizontal="left"/>
    </xf>
    <xf numFmtId="0" fontId="3" fillId="4" borderId="5" xfId="2" applyFont="1" applyFill="1" applyBorder="1"/>
    <xf numFmtId="0" fontId="4" fillId="4" borderId="6" xfId="2" applyFill="1" applyBorder="1"/>
    <xf numFmtId="0" fontId="4" fillId="4" borderId="1" xfId="2" applyFill="1" applyBorder="1"/>
    <xf numFmtId="164" fontId="4" fillId="4" borderId="1" xfId="2" applyNumberFormat="1" applyFill="1" applyBorder="1"/>
    <xf numFmtId="0" fontId="4" fillId="4" borderId="1" xfId="2" applyNumberFormat="1" applyFill="1" applyBorder="1" applyAlignment="1">
      <alignment horizontal="right"/>
    </xf>
    <xf numFmtId="166" fontId="4" fillId="4" borderId="1" xfId="2" applyNumberFormat="1" applyFill="1" applyBorder="1"/>
    <xf numFmtId="164" fontId="0" fillId="4" borderId="1" xfId="3" applyNumberFormat="1" applyFont="1" applyFill="1" applyBorder="1"/>
    <xf numFmtId="3" fontId="4" fillId="4" borderId="1" xfId="2" applyNumberFormat="1" applyFill="1" applyBorder="1"/>
    <xf numFmtId="0" fontId="3" fillId="4" borderId="22" xfId="2" applyFont="1" applyFill="1" applyBorder="1"/>
    <xf numFmtId="166" fontId="4" fillId="4" borderId="0" xfId="2" applyNumberFormat="1" applyFill="1" applyBorder="1"/>
    <xf numFmtId="0" fontId="4" fillId="4" borderId="0" xfId="2" applyFill="1" applyBorder="1"/>
    <xf numFmtId="3" fontId="4" fillId="4" borderId="0" xfId="2" applyNumberFormat="1" applyFill="1" applyBorder="1"/>
    <xf numFmtId="164" fontId="4" fillId="4" borderId="0" xfId="2" applyNumberFormat="1" applyFill="1" applyBorder="1"/>
    <xf numFmtId="0" fontId="3" fillId="4" borderId="12" xfId="2" applyFont="1" applyFill="1" applyBorder="1"/>
    <xf numFmtId="164" fontId="4" fillId="4" borderId="24" xfId="2" applyNumberFormat="1" applyFill="1" applyBorder="1"/>
    <xf numFmtId="167" fontId="0" fillId="4" borderId="24" xfId="3" applyNumberFormat="1" applyFont="1" applyFill="1" applyBorder="1"/>
    <xf numFmtId="168" fontId="0" fillId="4" borderId="24" xfId="3" applyNumberFormat="1" applyFont="1" applyFill="1" applyBorder="1"/>
    <xf numFmtId="0" fontId="4" fillId="8" borderId="17" xfId="2" applyFill="1" applyBorder="1" applyAlignment="1">
      <alignment horizontal="center"/>
    </xf>
    <xf numFmtId="0" fontId="3" fillId="8" borderId="1" xfId="2" applyFont="1" applyFill="1" applyBorder="1" applyAlignment="1">
      <alignment horizontal="center"/>
    </xf>
    <xf numFmtId="0" fontId="3" fillId="8" borderId="0" xfId="2" applyFont="1" applyFill="1" applyBorder="1" applyAlignment="1">
      <alignment horizontal="center"/>
    </xf>
    <xf numFmtId="0" fontId="3" fillId="8" borderId="17" xfId="2" applyFont="1" applyFill="1" applyBorder="1" applyAlignment="1"/>
    <xf numFmtId="0" fontId="3" fillId="8" borderId="1" xfId="2" applyFont="1" applyFill="1" applyBorder="1" applyAlignment="1"/>
    <xf numFmtId="0" fontId="3" fillId="8" borderId="17" xfId="2" applyFont="1" applyFill="1" applyBorder="1" applyAlignment="1">
      <alignment horizontal="right"/>
    </xf>
    <xf numFmtId="0" fontId="3" fillId="8" borderId="30" xfId="2" applyFont="1" applyFill="1" applyBorder="1" applyAlignment="1">
      <alignment horizontal="right"/>
    </xf>
    <xf numFmtId="0" fontId="3" fillId="8" borderId="3" xfId="2" applyFont="1" applyFill="1" applyBorder="1" applyAlignment="1">
      <alignment horizontal="center"/>
    </xf>
    <xf numFmtId="0" fontId="3" fillId="8" borderId="1" xfId="2" applyFont="1" applyFill="1" applyBorder="1" applyAlignment="1">
      <alignment horizontal="right"/>
    </xf>
    <xf numFmtId="0" fontId="9" fillId="4" borderId="17" xfId="0" applyFont="1" applyFill="1" applyBorder="1" applyAlignment="1">
      <alignment horizontal="right"/>
    </xf>
    <xf numFmtId="0" fontId="9" fillId="4" borderId="19" xfId="0" applyFont="1" applyFill="1" applyBorder="1" applyAlignment="1">
      <alignment horizontal="right"/>
    </xf>
    <xf numFmtId="0" fontId="5" fillId="4" borderId="17" xfId="0" applyFont="1" applyFill="1" applyBorder="1" applyAlignment="1">
      <alignment horizontal="center"/>
    </xf>
    <xf numFmtId="0" fontId="4" fillId="4" borderId="5" xfId="0" applyFont="1" applyFill="1" applyBorder="1"/>
    <xf numFmtId="0" fontId="4" fillId="4" borderId="6" xfId="0" applyFont="1" applyFill="1" applyBorder="1"/>
    <xf numFmtId="0" fontId="4" fillId="4" borderId="11" xfId="0" applyFont="1" applyFill="1" applyBorder="1"/>
    <xf numFmtId="0" fontId="4" fillId="0" borderId="0" xfId="0" applyFont="1"/>
    <xf numFmtId="0" fontId="4" fillId="4" borderId="0" xfId="0" applyFont="1" applyFill="1" applyBorder="1"/>
    <xf numFmtId="0" fontId="4" fillId="4" borderId="23" xfId="0" applyFont="1" applyFill="1" applyBorder="1"/>
    <xf numFmtId="168" fontId="4" fillId="6" borderId="13" xfId="0" applyNumberFormat="1" applyFont="1" applyFill="1" applyBorder="1"/>
    <xf numFmtId="0" fontId="4" fillId="4" borderId="22" xfId="0" applyFont="1" applyFill="1" applyBorder="1"/>
    <xf numFmtId="0" fontId="4" fillId="4" borderId="12" xfId="0" applyFont="1" applyFill="1" applyBorder="1"/>
    <xf numFmtId="0" fontId="4" fillId="4" borderId="13" xfId="0" applyFont="1" applyFill="1" applyBorder="1"/>
    <xf numFmtId="0" fontId="4" fillId="0" borderId="0" xfId="0" applyFont="1" applyFill="1"/>
    <xf numFmtId="0" fontId="3" fillId="4" borderId="22" xfId="0" applyFont="1" applyFill="1" applyBorder="1" applyAlignment="1">
      <alignment horizontal="center"/>
    </xf>
    <xf numFmtId="0" fontId="3" fillId="4" borderId="23" xfId="0" applyFont="1" applyFill="1" applyBorder="1" applyAlignment="1">
      <alignment horizontal="center"/>
    </xf>
    <xf numFmtId="0" fontId="4" fillId="3" borderId="12" xfId="0" applyFont="1" applyFill="1" applyBorder="1"/>
    <xf numFmtId="0" fontId="3" fillId="4" borderId="24" xfId="0" applyFont="1" applyFill="1" applyBorder="1" applyAlignment="1">
      <alignment horizontal="center"/>
    </xf>
    <xf numFmtId="0" fontId="4" fillId="3" borderId="13" xfId="0" applyFont="1" applyFill="1" applyBorder="1"/>
    <xf numFmtId="0" fontId="3" fillId="0" borderId="22" xfId="0" applyFont="1" applyFill="1" applyBorder="1" applyAlignment="1">
      <alignment horizontal="right"/>
    </xf>
    <xf numFmtId="0" fontId="10" fillId="4" borderId="22" xfId="0" applyFont="1" applyFill="1" applyBorder="1"/>
    <xf numFmtId="0" fontId="11" fillId="4" borderId="0" xfId="0" applyFont="1" applyFill="1" applyBorder="1"/>
    <xf numFmtId="0" fontId="11" fillId="4" borderId="23" xfId="0" applyFont="1" applyFill="1" applyBorder="1"/>
    <xf numFmtId="0" fontId="11" fillId="4" borderId="22" xfId="0" applyFont="1" applyFill="1" applyBorder="1" applyAlignment="1">
      <alignment horizontal="right"/>
    </xf>
    <xf numFmtId="0" fontId="10" fillId="3" borderId="0" xfId="0" applyFont="1" applyFill="1" applyBorder="1"/>
    <xf numFmtId="0" fontId="3" fillId="4" borderId="0" xfId="0" applyFont="1" applyFill="1" applyBorder="1" applyAlignment="1">
      <alignment horizontal="center"/>
    </xf>
    <xf numFmtId="3" fontId="10" fillId="3" borderId="23" xfId="0" applyNumberFormat="1" applyFont="1" applyFill="1" applyBorder="1"/>
    <xf numFmtId="0" fontId="3" fillId="4" borderId="22" xfId="0" applyFont="1" applyFill="1" applyBorder="1" applyAlignment="1">
      <alignment horizontal="right"/>
    </xf>
    <xf numFmtId="0" fontId="11" fillId="4" borderId="12" xfId="0" applyFont="1" applyFill="1" applyBorder="1" applyAlignment="1">
      <alignment horizontal="right"/>
    </xf>
    <xf numFmtId="0" fontId="4" fillId="0" borderId="0" xfId="0" applyFont="1" applyBorder="1"/>
    <xf numFmtId="0" fontId="3" fillId="4" borderId="22" xfId="0" applyFont="1" applyFill="1" applyBorder="1" applyAlignment="1">
      <alignment horizontal="center" vertical="center"/>
    </xf>
    <xf numFmtId="0" fontId="3" fillId="4" borderId="0" xfId="0" applyFont="1" applyFill="1" applyBorder="1" applyAlignment="1">
      <alignment horizontal="center" vertical="center"/>
    </xf>
    <xf numFmtId="0" fontId="3" fillId="4" borderId="23" xfId="0" applyFont="1" applyFill="1" applyBorder="1" applyAlignment="1">
      <alignment horizontal="center" vertical="center"/>
    </xf>
    <xf numFmtId="0" fontId="4" fillId="3" borderId="0" xfId="0" applyFont="1" applyFill="1" applyBorder="1"/>
    <xf numFmtId="0" fontId="4" fillId="3" borderId="23" xfId="0" applyFont="1" applyFill="1" applyBorder="1"/>
    <xf numFmtId="3" fontId="4" fillId="3" borderId="23" xfId="0" applyNumberFormat="1" applyFont="1" applyFill="1" applyBorder="1"/>
    <xf numFmtId="0" fontId="3" fillId="4" borderId="27" xfId="0" applyFont="1" applyFill="1" applyBorder="1" applyAlignment="1">
      <alignment horizontal="right"/>
    </xf>
    <xf numFmtId="0" fontId="4" fillId="4" borderId="7" xfId="0" applyFont="1" applyFill="1" applyBorder="1"/>
    <xf numFmtId="0" fontId="4" fillId="4" borderId="28" xfId="0" applyFont="1" applyFill="1" applyBorder="1"/>
    <xf numFmtId="3" fontId="4" fillId="4" borderId="0" xfId="0" applyNumberFormat="1" applyFont="1" applyFill="1" applyBorder="1"/>
    <xf numFmtId="3" fontId="4" fillId="3" borderId="0" xfId="0" applyNumberFormat="1" applyFont="1" applyFill="1" applyBorder="1"/>
    <xf numFmtId="0" fontId="3" fillId="4" borderId="12" xfId="0" applyFont="1" applyFill="1" applyBorder="1" applyAlignment="1">
      <alignment horizontal="right"/>
    </xf>
    <xf numFmtId="0" fontId="4" fillId="4" borderId="24" xfId="0" applyFont="1" applyFill="1" applyBorder="1"/>
    <xf numFmtId="0" fontId="0" fillId="0" borderId="34" xfId="0" applyFill="1" applyBorder="1" applyAlignment="1"/>
    <xf numFmtId="0" fontId="13" fillId="0" borderId="33" xfId="0" applyFont="1" applyFill="1" applyBorder="1" applyAlignment="1">
      <alignment horizontal="center"/>
    </xf>
    <xf numFmtId="0" fontId="0" fillId="0" borderId="35" xfId="0" applyFill="1" applyBorder="1" applyAlignment="1"/>
    <xf numFmtId="168" fontId="0" fillId="0" borderId="34" xfId="0" applyNumberFormat="1" applyFill="1" applyBorder="1" applyAlignment="1"/>
    <xf numFmtId="0" fontId="0" fillId="0" borderId="35" xfId="0" applyNumberFormat="1" applyFill="1" applyBorder="1" applyAlignment="1"/>
    <xf numFmtId="0" fontId="0" fillId="0" borderId="34" xfId="0" applyNumberFormat="1" applyFill="1" applyBorder="1" applyAlignment="1"/>
    <xf numFmtId="3" fontId="0" fillId="0" borderId="35" xfId="0" applyNumberFormat="1" applyFill="1" applyBorder="1" applyAlignment="1"/>
    <xf numFmtId="0" fontId="13" fillId="0" borderId="31" xfId="0" applyFont="1" applyFill="1" applyBorder="1" applyAlignment="1">
      <alignment horizontal="center"/>
    </xf>
    <xf numFmtId="0" fontId="13" fillId="0" borderId="32" xfId="0" applyFont="1" applyFill="1" applyBorder="1" applyAlignment="1">
      <alignment horizontal="center"/>
    </xf>
    <xf numFmtId="3" fontId="4" fillId="0" borderId="0" xfId="0" applyNumberFormat="1" applyFont="1"/>
    <xf numFmtId="9" fontId="4" fillId="0" borderId="0" xfId="1" applyFont="1"/>
    <xf numFmtId="3" fontId="4" fillId="4" borderId="7" xfId="0" applyNumberFormat="1" applyFont="1" applyFill="1" applyBorder="1"/>
    <xf numFmtId="0" fontId="10" fillId="3" borderId="24" xfId="0" applyFont="1" applyFill="1" applyBorder="1"/>
    <xf numFmtId="3" fontId="10" fillId="3" borderId="13" xfId="0" applyNumberFormat="1" applyFont="1" applyFill="1" applyBorder="1"/>
    <xf numFmtId="0" fontId="11" fillId="4" borderId="0" xfId="0" applyFont="1" applyFill="1" applyBorder="1" applyAlignment="1">
      <alignment horizontal="center"/>
    </xf>
    <xf numFmtId="0" fontId="11" fillId="4" borderId="23" xfId="0" applyFont="1" applyFill="1" applyBorder="1" applyAlignment="1">
      <alignment horizontal="center"/>
    </xf>
    <xf numFmtId="0" fontId="3" fillId="4" borderId="17" xfId="0" applyFont="1" applyFill="1" applyBorder="1" applyAlignment="1">
      <alignment horizontal="right"/>
    </xf>
    <xf numFmtId="0" fontId="3" fillId="4" borderId="19" xfId="0" applyFont="1" applyFill="1" applyBorder="1" applyAlignment="1">
      <alignment horizontal="right"/>
    </xf>
    <xf numFmtId="0" fontId="3" fillId="4" borderId="5" xfId="0" applyFont="1" applyFill="1" applyBorder="1" applyAlignment="1">
      <alignment horizontal="right"/>
    </xf>
    <xf numFmtId="0" fontId="3" fillId="8" borderId="2" xfId="2" applyFont="1" applyFill="1" applyBorder="1" applyAlignment="1">
      <alignment horizontal="center"/>
    </xf>
    <xf numFmtId="9" fontId="4" fillId="4" borderId="1" xfId="1" applyFont="1" applyFill="1" applyBorder="1"/>
    <xf numFmtId="0" fontId="9" fillId="10" borderId="27" xfId="0" applyFont="1" applyFill="1" applyBorder="1" applyAlignment="1">
      <alignment horizontal="right"/>
    </xf>
    <xf numFmtId="0" fontId="4" fillId="4" borderId="1" xfId="2" applyNumberFormat="1" applyFill="1" applyBorder="1"/>
    <xf numFmtId="0" fontId="4" fillId="9" borderId="1" xfId="2" applyNumberFormat="1" applyFill="1" applyBorder="1"/>
    <xf numFmtId="0" fontId="3" fillId="4" borderId="5" xfId="0" applyFont="1" applyFill="1" applyBorder="1" applyAlignment="1">
      <alignment horizontal="center" vertical="center"/>
    </xf>
    <xf numFmtId="0" fontId="3" fillId="4" borderId="6" xfId="0" applyFont="1" applyFill="1" applyBorder="1" applyAlignment="1">
      <alignment horizontal="center" vertical="center"/>
    </xf>
    <xf numFmtId="0" fontId="3" fillId="4" borderId="11" xfId="0" applyFont="1" applyFill="1" applyBorder="1" applyAlignment="1">
      <alignment horizontal="center" vertical="center"/>
    </xf>
    <xf numFmtId="0" fontId="3" fillId="4" borderId="22" xfId="0" applyFont="1" applyFill="1" applyBorder="1" applyAlignment="1">
      <alignment horizontal="center" vertical="center"/>
    </xf>
    <xf numFmtId="0" fontId="3" fillId="4" borderId="0" xfId="0" applyFont="1" applyFill="1" applyBorder="1" applyAlignment="1">
      <alignment horizontal="center" vertical="center"/>
    </xf>
    <xf numFmtId="0" fontId="3" fillId="4" borderId="23" xfId="0" applyFont="1" applyFill="1" applyBorder="1" applyAlignment="1">
      <alignment horizontal="center" vertical="center"/>
    </xf>
    <xf numFmtId="0" fontId="3" fillId="4" borderId="25"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26" xfId="0" applyFont="1" applyFill="1" applyBorder="1" applyAlignment="1">
      <alignment horizontal="center" vertical="center"/>
    </xf>
    <xf numFmtId="0" fontId="7" fillId="2" borderId="0" xfId="2" applyFont="1" applyFill="1" applyAlignment="1">
      <alignment horizontal="left"/>
    </xf>
    <xf numFmtId="0" fontId="3" fillId="4" borderId="14" xfId="0" applyFont="1" applyFill="1" applyBorder="1" applyAlignment="1">
      <alignment horizontal="center"/>
    </xf>
    <xf numFmtId="0" fontId="3" fillId="4" borderId="15" xfId="0" applyFont="1" applyFill="1" applyBorder="1" applyAlignment="1">
      <alignment horizontal="center"/>
    </xf>
    <xf numFmtId="0" fontId="3" fillId="4" borderId="16" xfId="0" applyFont="1" applyFill="1" applyBorder="1" applyAlignment="1">
      <alignment horizontal="center"/>
    </xf>
    <xf numFmtId="0" fontId="12" fillId="2" borderId="0" xfId="2" applyFont="1" applyFill="1" applyAlignment="1">
      <alignment horizontal="left"/>
    </xf>
    <xf numFmtId="0" fontId="3" fillId="8" borderId="29" xfId="2" applyFont="1" applyFill="1" applyBorder="1" applyAlignment="1">
      <alignment horizontal="center"/>
    </xf>
    <xf numFmtId="0" fontId="3" fillId="8" borderId="9" xfId="2" applyFont="1" applyFill="1" applyBorder="1" applyAlignment="1">
      <alignment horizontal="center"/>
    </xf>
    <xf numFmtId="0" fontId="3" fillId="8" borderId="10" xfId="2" applyFont="1" applyFill="1" applyBorder="1" applyAlignment="1">
      <alignment horizontal="center"/>
    </xf>
    <xf numFmtId="0" fontId="3" fillId="8" borderId="8" xfId="2" applyFont="1" applyFill="1" applyBorder="1" applyAlignment="1">
      <alignment horizontal="center"/>
    </xf>
    <xf numFmtId="0" fontId="2" fillId="8" borderId="8" xfId="0" applyFont="1" applyFill="1" applyBorder="1" applyAlignment="1">
      <alignment horizontal="center"/>
    </xf>
    <xf numFmtId="0" fontId="2" fillId="8" borderId="9" xfId="0" applyFont="1" applyFill="1" applyBorder="1" applyAlignment="1">
      <alignment horizontal="center"/>
    </xf>
    <xf numFmtId="0" fontId="2" fillId="8" borderId="10" xfId="0" applyFont="1" applyFill="1" applyBorder="1" applyAlignment="1">
      <alignment horizontal="center"/>
    </xf>
  </cellXfs>
  <cellStyles count="4">
    <cellStyle name="Currency 2" xfId="3" xr:uid="{1830630F-B880-1D46-8795-70DC361F284B}"/>
    <cellStyle name="Normal" xfId="0" builtinId="0"/>
    <cellStyle name="Normal 2" xfId="2" xr:uid="{8911AE80-B878-3A4A-8850-DA6F12237C54}"/>
    <cellStyle name="Percent" xfId="1" builtinId="5"/>
  </cellStyles>
  <dxfs count="0"/>
  <tableStyles count="0" defaultTableStyle="TableStyleMedium2" defaultPivotStyle="PivotStyleLight16"/>
  <colors>
    <mruColors>
      <color rgb="FFF8BAFF"/>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8</xdr:col>
      <xdr:colOff>63500</xdr:colOff>
      <xdr:row>13</xdr:row>
      <xdr:rowOff>25400</xdr:rowOff>
    </xdr:from>
    <xdr:to>
      <xdr:col>11</xdr:col>
      <xdr:colOff>596900</xdr:colOff>
      <xdr:row>16</xdr:row>
      <xdr:rowOff>63500</xdr:rowOff>
    </xdr:to>
    <xdr:sp macro="" textlink="">
      <xdr:nvSpPr>
        <xdr:cNvPr id="2" name="TextBox 1">
          <a:extLst>
            <a:ext uri="{FF2B5EF4-FFF2-40B4-BE49-F238E27FC236}">
              <a16:creationId xmlns:a16="http://schemas.microsoft.com/office/drawing/2014/main" id="{FF031DD0-E2C1-6C43-8332-A422EF2BB603}"/>
            </a:ext>
          </a:extLst>
        </xdr:cNvPr>
        <xdr:cNvSpPr txBox="1"/>
      </xdr:nvSpPr>
      <xdr:spPr>
        <a:xfrm>
          <a:off x="11391900" y="2603500"/>
          <a:ext cx="3009900" cy="6477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second shift was available with a 10 per cent reduction in capacity and a 10 per cent increase in wage rates in accordance to the first shift</a:t>
          </a:r>
          <a:endParaRPr lang="en-PK"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63500</xdr:colOff>
      <xdr:row>14</xdr:row>
      <xdr:rowOff>25400</xdr:rowOff>
    </xdr:from>
    <xdr:to>
      <xdr:col>11</xdr:col>
      <xdr:colOff>596900</xdr:colOff>
      <xdr:row>17</xdr:row>
      <xdr:rowOff>63500</xdr:rowOff>
    </xdr:to>
    <xdr:sp macro="" textlink="">
      <xdr:nvSpPr>
        <xdr:cNvPr id="2" name="TextBox 1">
          <a:extLst>
            <a:ext uri="{FF2B5EF4-FFF2-40B4-BE49-F238E27FC236}">
              <a16:creationId xmlns:a16="http://schemas.microsoft.com/office/drawing/2014/main" id="{77FD3335-2AE7-AE4E-BE23-ACB0A9158423}"/>
            </a:ext>
          </a:extLst>
        </xdr:cNvPr>
        <xdr:cNvSpPr txBox="1"/>
      </xdr:nvSpPr>
      <xdr:spPr>
        <a:xfrm>
          <a:off x="11557000" y="2603500"/>
          <a:ext cx="3009900" cy="647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second shift was available with a 10 per cent reduction in capacity and a 10 per cent increase in wage rates in accordance to the first shift</a:t>
          </a:r>
          <a:endParaRPr lang="en-PK" sz="1100"/>
        </a:p>
      </xdr:txBody>
    </xdr:sp>
    <xdr:clientData/>
  </xdr:twoCellAnchor>
  <xdr:twoCellAnchor>
    <xdr:from>
      <xdr:col>5</xdr:col>
      <xdr:colOff>413820</xdr:colOff>
      <xdr:row>27</xdr:row>
      <xdr:rowOff>28539</xdr:rowOff>
    </xdr:from>
    <xdr:to>
      <xdr:col>12</xdr:col>
      <xdr:colOff>14270</xdr:colOff>
      <xdr:row>45</xdr:row>
      <xdr:rowOff>128428</xdr:rowOff>
    </xdr:to>
    <xdr:sp macro="" textlink="">
      <xdr:nvSpPr>
        <xdr:cNvPr id="3" name="TextBox 2">
          <a:extLst>
            <a:ext uri="{FF2B5EF4-FFF2-40B4-BE49-F238E27FC236}">
              <a16:creationId xmlns:a16="http://schemas.microsoft.com/office/drawing/2014/main" id="{6725268A-072C-6F4D-8968-C77E722974A0}"/>
            </a:ext>
          </a:extLst>
        </xdr:cNvPr>
        <xdr:cNvSpPr txBox="1"/>
      </xdr:nvSpPr>
      <xdr:spPr>
        <a:xfrm>
          <a:off x="7562921" y="5736404"/>
          <a:ext cx="7263259" cy="3938428"/>
        </a:xfrm>
        <a:prstGeom prst="rect">
          <a:avLst/>
        </a:prstGeom>
        <a:solidFill>
          <a:srgbClr val="F8BAFF"/>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Optimal Model Scenario:</a:t>
          </a:r>
          <a:r>
            <a:rPr lang="en-US" sz="1400" b="1" baseline="0"/>
            <a:t> </a:t>
          </a:r>
        </a:p>
        <a:p>
          <a:r>
            <a:rPr lang="en-US" sz="1400" b="1" baseline="0"/>
            <a:t>Increase the Available Supply of "Scents and Colors" Material </a:t>
          </a:r>
        </a:p>
        <a:p>
          <a:endParaRPr lang="en-US" sz="1400" baseline="0"/>
        </a:p>
        <a:p>
          <a:r>
            <a:rPr lang="en-US" sz="1400"/>
            <a:t>We</a:t>
          </a:r>
          <a:r>
            <a:rPr lang="en-US" sz="1400" baseline="0"/>
            <a:t> found from the sensitivity and answer report that the raw material availability of "scents and colors" was a binding constraint. This constraint was also restricting the Rougir production facility from maximizing the usage of their available labor hours. </a:t>
          </a:r>
        </a:p>
        <a:p>
          <a:r>
            <a:rPr lang="en-US" sz="1400" baseline="0"/>
            <a:t>Therefore, we found that the optimal available supply of  the "scents and colors" material was 9,534 pounds. By increasing the supply of scents and colors by 2,034 pounds  at an additional cost of $3 per pound($6102 total cost), the base model minimized production cost of $1,365,880 is reduced to an optimal minimized production cost of $1,308,368.  Further, with the optimized model, the rougir facility will see the utilized labor hours increase by 13,455 hours. </a:t>
          </a:r>
        </a:p>
        <a:p>
          <a:endParaRPr lang="en-US" sz="1400" baseline="0"/>
        </a:p>
        <a:p>
          <a:r>
            <a:rPr lang="en-US" sz="1400" baseline="0"/>
            <a:t>In conclusion, if Rougir Cosmetics spends $6102 to increase the supply of the "scents and colors" material by 2,034 pounds:</a:t>
          </a:r>
        </a:p>
        <a:p>
          <a:r>
            <a:rPr lang="en-US" sz="1400" baseline="0"/>
            <a:t>The Rougir Cosmetics Company will see a $57,512 decrease in minimized production cost.</a:t>
          </a:r>
        </a:p>
        <a:p>
          <a:r>
            <a:rPr lang="en-US" sz="1400" baseline="0"/>
            <a:t>The Rougir production facility will see a 28% increase in utilized labor hours.</a:t>
          </a:r>
        </a:p>
        <a:p>
          <a:endParaRPr lang="en-US" sz="1400" baseline="0"/>
        </a:p>
        <a:p>
          <a:r>
            <a:rPr lang="en-US" sz="1000"/>
            <a:t>*note:</a:t>
          </a:r>
          <a:r>
            <a:rPr lang="en-US" sz="1000" baseline="0"/>
            <a:t> we also enforced an integer constraint on the make and buy values in order to get completed cases.</a:t>
          </a:r>
          <a:endParaRPr lang="en-US" sz="10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C820B-E02D-5E4C-A4B6-2902984A3452}">
  <dimension ref="A1:L97"/>
  <sheetViews>
    <sheetView topLeftCell="A6" zoomScale="89" zoomScaleNormal="89" workbookViewId="0">
      <selection activeCell="B31" sqref="B31"/>
    </sheetView>
  </sheetViews>
  <sheetFormatPr baseColWidth="10" defaultRowHeight="16" x14ac:dyDescent="0.2"/>
  <cols>
    <col min="1" max="1" width="29.83203125" customWidth="1"/>
    <col min="2" max="2" width="16.1640625" customWidth="1"/>
    <col min="3" max="3" width="18.83203125" customWidth="1"/>
    <col min="4" max="4" width="18.1640625" customWidth="1"/>
    <col min="6" max="6" width="22.83203125" customWidth="1"/>
    <col min="7" max="7" width="20" customWidth="1"/>
    <col min="8" max="8" width="14.1640625" customWidth="1"/>
  </cols>
  <sheetData>
    <row r="1" spans="1:12" ht="21" x14ac:dyDescent="0.25">
      <c r="A1" s="131" t="s">
        <v>36</v>
      </c>
      <c r="B1" s="131"/>
      <c r="C1" s="131"/>
      <c r="D1" s="131"/>
      <c r="E1" s="131"/>
    </row>
    <row r="2" spans="1:12" ht="21" x14ac:dyDescent="0.25">
      <c r="A2" s="19" t="s">
        <v>143</v>
      </c>
      <c r="B2" s="28"/>
      <c r="C2" s="28"/>
      <c r="D2" s="28"/>
      <c r="E2" s="28"/>
    </row>
    <row r="3" spans="1:12" ht="22" thickBot="1" x14ac:dyDescent="0.3">
      <c r="A3" s="28"/>
      <c r="B3" s="28"/>
      <c r="C3" s="28"/>
      <c r="D3" s="28"/>
      <c r="E3" s="28"/>
    </row>
    <row r="4" spans="1:12" x14ac:dyDescent="0.2">
      <c r="A4" s="29"/>
      <c r="B4" s="30"/>
      <c r="C4" s="20"/>
      <c r="D4" s="20"/>
      <c r="E4" s="20"/>
      <c r="F4" s="20"/>
      <c r="G4" s="20"/>
      <c r="H4" s="20"/>
      <c r="I4" s="20"/>
      <c r="J4" s="20"/>
      <c r="K4" s="20"/>
      <c r="L4" s="21"/>
    </row>
    <row r="5" spans="1:12" x14ac:dyDescent="0.2">
      <c r="A5" s="136" t="s">
        <v>37</v>
      </c>
      <c r="B5" s="137"/>
      <c r="C5" s="137"/>
      <c r="D5" s="138"/>
      <c r="E5" s="4"/>
      <c r="F5" s="139" t="s">
        <v>48</v>
      </c>
      <c r="G5" s="138"/>
      <c r="H5" s="4"/>
      <c r="I5" s="4"/>
      <c r="J5" s="4"/>
      <c r="K5" s="4"/>
      <c r="L5" s="5"/>
    </row>
    <row r="6" spans="1:12" x14ac:dyDescent="0.2">
      <c r="A6" s="46"/>
      <c r="B6" s="47" t="s">
        <v>1</v>
      </c>
      <c r="C6" s="48" t="s">
        <v>38</v>
      </c>
      <c r="D6" s="47" t="s">
        <v>2</v>
      </c>
      <c r="E6" s="4"/>
      <c r="F6" s="54" t="s">
        <v>151</v>
      </c>
      <c r="G6" s="32">
        <v>675</v>
      </c>
      <c r="H6" s="4"/>
      <c r="I6" s="4"/>
      <c r="J6" s="4"/>
      <c r="K6" s="4"/>
      <c r="L6" s="5"/>
    </row>
    <row r="7" spans="1:12" x14ac:dyDescent="0.2">
      <c r="A7" s="51" t="s">
        <v>4</v>
      </c>
      <c r="B7" s="31">
        <v>12000</v>
      </c>
      <c r="C7" s="33" t="s">
        <v>39</v>
      </c>
      <c r="D7" s="32">
        <v>40</v>
      </c>
      <c r="E7" s="4"/>
      <c r="F7" s="54" t="s">
        <v>149</v>
      </c>
      <c r="G7" s="32">
        <v>150</v>
      </c>
      <c r="H7" s="4"/>
      <c r="I7" s="4"/>
      <c r="J7" s="4"/>
      <c r="K7" s="4"/>
      <c r="L7" s="5"/>
    </row>
    <row r="8" spans="1:12" x14ac:dyDescent="0.2">
      <c r="A8" s="51" t="s">
        <v>6</v>
      </c>
      <c r="B8" s="31">
        <v>8000</v>
      </c>
      <c r="C8" s="33" t="s">
        <v>39</v>
      </c>
      <c r="D8" s="32">
        <v>55</v>
      </c>
      <c r="E8" s="4"/>
      <c r="F8" s="54" t="s">
        <v>150</v>
      </c>
      <c r="G8" s="118">
        <v>0.36</v>
      </c>
      <c r="H8" s="4"/>
      <c r="I8" s="4"/>
      <c r="J8" s="4"/>
      <c r="K8" s="4"/>
      <c r="L8" s="5"/>
    </row>
    <row r="9" spans="1:12" x14ac:dyDescent="0.2">
      <c r="A9" s="51" t="s">
        <v>8</v>
      </c>
      <c r="B9" s="31">
        <v>18000</v>
      </c>
      <c r="C9" s="33" t="s">
        <v>40</v>
      </c>
      <c r="D9" s="32">
        <v>0</v>
      </c>
      <c r="E9" s="4"/>
      <c r="F9" s="4"/>
      <c r="G9" s="4"/>
      <c r="H9" s="4"/>
      <c r="I9" s="4"/>
      <c r="J9" s="4"/>
      <c r="K9" s="4"/>
      <c r="L9" s="5"/>
    </row>
    <row r="10" spans="1:12" x14ac:dyDescent="0.2">
      <c r="A10" s="3"/>
      <c r="B10" s="4"/>
      <c r="C10" s="4"/>
      <c r="D10" s="4"/>
      <c r="E10" s="4"/>
      <c r="F10" s="4"/>
      <c r="G10" s="4"/>
      <c r="H10" s="4"/>
      <c r="I10" s="4"/>
      <c r="J10" s="4"/>
      <c r="K10" s="4"/>
      <c r="L10" s="5"/>
    </row>
    <row r="11" spans="1:12" x14ac:dyDescent="0.2">
      <c r="A11" s="136" t="s">
        <v>41</v>
      </c>
      <c r="B11" s="137"/>
      <c r="C11" s="137"/>
      <c r="D11" s="138"/>
      <c r="E11" s="4"/>
      <c r="F11" s="140" t="s">
        <v>43</v>
      </c>
      <c r="G11" s="141"/>
      <c r="H11" s="142"/>
      <c r="I11" s="4"/>
      <c r="J11" s="4"/>
      <c r="K11" s="4"/>
      <c r="L11" s="5"/>
    </row>
    <row r="12" spans="1:12" x14ac:dyDescent="0.2">
      <c r="A12" s="49"/>
      <c r="B12" s="47" t="s">
        <v>11</v>
      </c>
      <c r="C12" s="47" t="s">
        <v>12</v>
      </c>
      <c r="D12" s="117" t="s">
        <v>13</v>
      </c>
      <c r="E12" s="4"/>
      <c r="F12" s="50"/>
      <c r="G12" s="47" t="s">
        <v>44</v>
      </c>
      <c r="H12" s="47" t="s">
        <v>0</v>
      </c>
      <c r="I12" s="4"/>
      <c r="J12" s="4"/>
      <c r="K12" s="4"/>
      <c r="L12" s="5"/>
    </row>
    <row r="13" spans="1:12" x14ac:dyDescent="0.2">
      <c r="A13" s="51" t="s">
        <v>17</v>
      </c>
      <c r="B13" s="34">
        <v>1.5</v>
      </c>
      <c r="C13" s="34">
        <v>1.8</v>
      </c>
      <c r="D13" s="34">
        <v>1</v>
      </c>
      <c r="E13" s="4"/>
      <c r="F13" s="54" t="s">
        <v>3</v>
      </c>
      <c r="G13" s="31">
        <v>15000</v>
      </c>
      <c r="H13" s="35">
        <v>8.5</v>
      </c>
      <c r="I13" s="4"/>
      <c r="J13" s="4"/>
      <c r="K13" s="4"/>
      <c r="L13" s="5"/>
    </row>
    <row r="14" spans="1:12" x14ac:dyDescent="0.2">
      <c r="A14" s="51" t="s">
        <v>18</v>
      </c>
      <c r="B14" s="34">
        <v>0.8</v>
      </c>
      <c r="C14" s="34">
        <v>1</v>
      </c>
      <c r="D14" s="34">
        <v>0.5</v>
      </c>
      <c r="E14" s="4"/>
      <c r="F14" s="54" t="s">
        <v>5</v>
      </c>
      <c r="G14" s="36">
        <v>10000</v>
      </c>
      <c r="H14" s="32">
        <v>9.25</v>
      </c>
      <c r="I14" s="4"/>
      <c r="J14" s="4"/>
      <c r="K14" s="4"/>
      <c r="L14" s="5"/>
    </row>
    <row r="15" spans="1:12" x14ac:dyDescent="0.2">
      <c r="A15" s="37"/>
      <c r="B15" s="38"/>
      <c r="C15" s="38"/>
      <c r="D15" s="38"/>
      <c r="E15" s="4"/>
      <c r="F15" s="54" t="s">
        <v>7</v>
      </c>
      <c r="G15" s="36">
        <f>(G13*90%)</f>
        <v>13500</v>
      </c>
      <c r="H15" s="32">
        <f>H13*1.1</f>
        <v>9.3500000000000014</v>
      </c>
      <c r="I15" s="4"/>
      <c r="J15" s="4"/>
      <c r="K15" s="4"/>
      <c r="L15" s="5"/>
    </row>
    <row r="16" spans="1:12" x14ac:dyDescent="0.2">
      <c r="A16" s="3"/>
      <c r="B16" s="4"/>
      <c r="C16" s="4"/>
      <c r="D16" s="4"/>
      <c r="E16" s="4"/>
      <c r="F16" s="54" t="s">
        <v>9</v>
      </c>
      <c r="G16" s="36">
        <f>(G14*90%)</f>
        <v>9000</v>
      </c>
      <c r="H16" s="32">
        <f>H14*1.1</f>
        <v>10.175000000000001</v>
      </c>
      <c r="I16" s="4"/>
      <c r="J16" s="4"/>
      <c r="K16" s="4"/>
      <c r="L16" s="5"/>
    </row>
    <row r="17" spans="1:12" x14ac:dyDescent="0.2">
      <c r="A17" s="3"/>
      <c r="B17" s="4"/>
      <c r="C17" s="4"/>
      <c r="D17" s="4"/>
      <c r="E17" s="4"/>
      <c r="F17" s="39"/>
      <c r="G17" s="40"/>
      <c r="H17" s="41"/>
      <c r="I17" s="4"/>
      <c r="J17" s="4"/>
      <c r="K17" s="4"/>
      <c r="L17" s="5"/>
    </row>
    <row r="18" spans="1:12" x14ac:dyDescent="0.2">
      <c r="A18" s="136" t="s">
        <v>42</v>
      </c>
      <c r="B18" s="137"/>
      <c r="C18" s="137"/>
      <c r="D18" s="138"/>
      <c r="E18" s="4"/>
      <c r="F18" s="139" t="s">
        <v>47</v>
      </c>
      <c r="G18" s="137"/>
      <c r="H18" s="138"/>
      <c r="I18" s="4"/>
      <c r="J18" s="4"/>
      <c r="K18" s="4"/>
      <c r="L18" s="5"/>
    </row>
    <row r="19" spans="1:12" x14ac:dyDescent="0.2">
      <c r="A19" s="49"/>
      <c r="B19" s="47" t="s">
        <v>11</v>
      </c>
      <c r="C19" s="47" t="s">
        <v>12</v>
      </c>
      <c r="D19" s="117" t="s">
        <v>13</v>
      </c>
      <c r="E19" s="4"/>
      <c r="F19" s="53"/>
      <c r="G19" s="53" t="s">
        <v>46</v>
      </c>
      <c r="H19" s="53" t="s">
        <v>45</v>
      </c>
      <c r="I19" s="4"/>
      <c r="J19" s="4"/>
      <c r="K19" s="4"/>
      <c r="L19" s="5"/>
    </row>
    <row r="20" spans="1:12" x14ac:dyDescent="0.2">
      <c r="A20" s="51" t="s">
        <v>19</v>
      </c>
      <c r="B20" s="34">
        <v>8</v>
      </c>
      <c r="C20" s="34">
        <v>6</v>
      </c>
      <c r="D20" s="34">
        <v>7</v>
      </c>
      <c r="E20" s="4"/>
      <c r="F20" s="54" t="s">
        <v>10</v>
      </c>
      <c r="G20" s="36">
        <v>200000</v>
      </c>
      <c r="H20" s="32">
        <v>1</v>
      </c>
      <c r="I20" s="4"/>
      <c r="J20" s="4"/>
      <c r="K20" s="4"/>
      <c r="L20" s="5"/>
    </row>
    <row r="21" spans="1:12" x14ac:dyDescent="0.2">
      <c r="A21" s="51" t="s">
        <v>14</v>
      </c>
      <c r="B21" s="34">
        <v>1</v>
      </c>
      <c r="C21" s="34">
        <v>3</v>
      </c>
      <c r="D21" s="34">
        <v>2</v>
      </c>
      <c r="E21" s="4"/>
      <c r="F21" s="54" t="s">
        <v>14</v>
      </c>
      <c r="G21" s="36">
        <v>50000</v>
      </c>
      <c r="H21" s="32">
        <v>1.5</v>
      </c>
      <c r="I21" s="4"/>
      <c r="J21" s="4"/>
      <c r="K21" s="4"/>
      <c r="L21" s="5"/>
    </row>
    <row r="22" spans="1:12" x14ac:dyDescent="0.2">
      <c r="A22" s="51" t="s">
        <v>20</v>
      </c>
      <c r="B22" s="34">
        <v>0.5</v>
      </c>
      <c r="C22" s="34">
        <v>0.3</v>
      </c>
      <c r="D22" s="34">
        <v>0.4</v>
      </c>
      <c r="E22" s="4"/>
      <c r="F22" s="54" t="s">
        <v>15</v>
      </c>
      <c r="G22" s="31">
        <v>7500</v>
      </c>
      <c r="H22" s="32">
        <v>3</v>
      </c>
      <c r="I22" s="4"/>
      <c r="J22" s="4"/>
      <c r="K22" s="4"/>
      <c r="L22" s="5"/>
    </row>
    <row r="23" spans="1:12" x14ac:dyDescent="0.2">
      <c r="A23" s="51" t="s">
        <v>21</v>
      </c>
      <c r="B23" s="34">
        <v>0.5</v>
      </c>
      <c r="C23" s="34">
        <v>0.7</v>
      </c>
      <c r="D23" s="34">
        <v>0.6</v>
      </c>
      <c r="E23" s="4"/>
      <c r="F23" s="54" t="s">
        <v>16</v>
      </c>
      <c r="G23" s="31">
        <v>15000</v>
      </c>
      <c r="H23" s="32">
        <v>2</v>
      </c>
      <c r="I23" s="4"/>
      <c r="J23" s="4"/>
      <c r="K23" s="4"/>
      <c r="L23" s="5"/>
    </row>
    <row r="24" spans="1:12" x14ac:dyDescent="0.2">
      <c r="A24" s="52" t="s">
        <v>66</v>
      </c>
      <c r="B24" s="32">
        <f>SUMPRODUCT(B20:B23,$H$20:$H$23)</f>
        <v>12</v>
      </c>
      <c r="C24" s="32">
        <f t="shared" ref="C24:D24" si="0">SUMPRODUCT(C20:C23,$H$20:$H$23)</f>
        <v>12.8</v>
      </c>
      <c r="D24" s="32">
        <f t="shared" si="0"/>
        <v>12.399999999999999</v>
      </c>
      <c r="E24" s="4"/>
      <c r="F24" s="4"/>
      <c r="G24" s="4"/>
      <c r="H24" s="4"/>
      <c r="I24" s="4"/>
      <c r="J24" s="4"/>
      <c r="K24" s="4"/>
      <c r="L24" s="5"/>
    </row>
    <row r="25" spans="1:12" ht="17" thickBot="1" x14ac:dyDescent="0.25">
      <c r="A25" s="42"/>
      <c r="B25" s="43"/>
      <c r="C25" s="44"/>
      <c r="D25" s="45"/>
      <c r="E25" s="6"/>
      <c r="F25" s="6"/>
      <c r="G25" s="6"/>
      <c r="H25" s="6"/>
      <c r="I25" s="6"/>
      <c r="J25" s="6"/>
      <c r="K25" s="6"/>
      <c r="L25" s="7"/>
    </row>
    <row r="27" spans="1:12" ht="21" x14ac:dyDescent="0.25">
      <c r="A27" s="131" t="s">
        <v>53</v>
      </c>
      <c r="B27" s="131"/>
      <c r="C27" s="131"/>
      <c r="D27" s="131"/>
      <c r="E27" s="131"/>
    </row>
    <row r="28" spans="1:12" ht="17" thickBot="1" x14ac:dyDescent="0.25"/>
    <row r="29" spans="1:12" ht="17" thickBot="1" x14ac:dyDescent="0.25">
      <c r="A29" s="58"/>
      <c r="B29" s="59"/>
      <c r="C29" s="59"/>
      <c r="D29" s="60"/>
      <c r="E29" s="61"/>
      <c r="F29" s="61"/>
    </row>
    <row r="30" spans="1:12" x14ac:dyDescent="0.2">
      <c r="A30" s="116" t="s">
        <v>49</v>
      </c>
      <c r="B30" s="60"/>
      <c r="C30" s="62"/>
      <c r="D30" s="63"/>
      <c r="E30" s="61"/>
      <c r="F30" s="61"/>
    </row>
    <row r="31" spans="1:12" ht="17" thickBot="1" x14ac:dyDescent="0.25">
      <c r="A31" s="96" t="s">
        <v>50</v>
      </c>
      <c r="B31" s="64">
        <f>SUMPRODUCT(C35:C37,D7:D9)+B35*B24+B36*C24+B37*D24+H13*B69+H15*B70+H14*B80+H16*B81</f>
        <v>1365880</v>
      </c>
      <c r="C31" s="62"/>
      <c r="D31" s="63"/>
      <c r="E31" s="61"/>
      <c r="F31" s="61"/>
    </row>
    <row r="32" spans="1:12" ht="17" thickBot="1" x14ac:dyDescent="0.25">
      <c r="A32" s="65"/>
      <c r="B32" s="62"/>
      <c r="C32" s="62"/>
      <c r="D32" s="63"/>
      <c r="E32" s="61"/>
      <c r="F32" s="61"/>
    </row>
    <row r="33" spans="1:6" x14ac:dyDescent="0.2">
      <c r="A33" s="132" t="s">
        <v>52</v>
      </c>
      <c r="B33" s="133"/>
      <c r="C33" s="134"/>
      <c r="D33" s="63"/>
      <c r="E33" s="61"/>
      <c r="F33" s="61"/>
    </row>
    <row r="34" spans="1:6" x14ac:dyDescent="0.2">
      <c r="A34" s="57" t="s">
        <v>51</v>
      </c>
      <c r="B34" s="8" t="s">
        <v>22</v>
      </c>
      <c r="C34" s="22" t="s">
        <v>23</v>
      </c>
      <c r="D34" s="63"/>
      <c r="E34" s="61"/>
      <c r="F34" s="61"/>
    </row>
    <row r="35" spans="1:6" x14ac:dyDescent="0.2">
      <c r="A35" s="114" t="s">
        <v>4</v>
      </c>
      <c r="B35" s="24">
        <v>0</v>
      </c>
      <c r="C35" s="25">
        <v>12000</v>
      </c>
      <c r="D35" s="63"/>
      <c r="E35" s="61"/>
      <c r="F35" s="61"/>
    </row>
    <row r="36" spans="1:6" x14ac:dyDescent="0.2">
      <c r="A36" s="114" t="s">
        <v>6</v>
      </c>
      <c r="B36" s="24">
        <v>999.99999999999079</v>
      </c>
      <c r="C36" s="25">
        <v>7000.0000000000091</v>
      </c>
      <c r="D36" s="63"/>
      <c r="E36" s="61"/>
      <c r="F36" s="61"/>
    </row>
    <row r="37" spans="1:6" ht="17" thickBot="1" x14ac:dyDescent="0.25">
      <c r="A37" s="115" t="s">
        <v>8</v>
      </c>
      <c r="B37" s="26">
        <v>18000</v>
      </c>
      <c r="C37" s="27">
        <v>0</v>
      </c>
      <c r="D37" s="63"/>
      <c r="E37" s="61"/>
      <c r="F37" s="61"/>
    </row>
    <row r="38" spans="1:6" ht="17" thickBot="1" x14ac:dyDescent="0.25">
      <c r="A38" s="66"/>
      <c r="B38" s="23"/>
      <c r="C38" s="23"/>
      <c r="D38" s="67"/>
      <c r="E38" s="61"/>
      <c r="F38" s="61"/>
    </row>
    <row r="39" spans="1:6" x14ac:dyDescent="0.2">
      <c r="A39" s="61"/>
      <c r="B39" s="61"/>
      <c r="C39" s="61"/>
      <c r="D39" s="61"/>
      <c r="E39" s="61"/>
      <c r="F39" s="61"/>
    </row>
    <row r="40" spans="1:6" ht="21" x14ac:dyDescent="0.25">
      <c r="A40" s="135" t="s">
        <v>54</v>
      </c>
      <c r="B40" s="135"/>
      <c r="C40" s="135"/>
      <c r="D40" s="135"/>
      <c r="E40" s="135"/>
      <c r="F40" s="61"/>
    </row>
    <row r="41" spans="1:6" ht="17" thickBot="1" x14ac:dyDescent="0.25">
      <c r="A41" s="68"/>
      <c r="B41" s="68"/>
      <c r="C41" s="68"/>
      <c r="D41" s="68"/>
      <c r="E41" s="61"/>
      <c r="F41" s="61"/>
    </row>
    <row r="42" spans="1:6" x14ac:dyDescent="0.2">
      <c r="A42" s="122" t="s">
        <v>69</v>
      </c>
      <c r="B42" s="123"/>
      <c r="C42" s="124"/>
      <c r="D42" s="61"/>
      <c r="E42" s="61"/>
      <c r="F42" s="61"/>
    </row>
    <row r="43" spans="1:6" x14ac:dyDescent="0.2">
      <c r="A43" s="125"/>
      <c r="B43" s="126"/>
      <c r="C43" s="127"/>
      <c r="D43" s="61"/>
      <c r="E43" s="61"/>
      <c r="F43" s="61"/>
    </row>
    <row r="44" spans="1:6" x14ac:dyDescent="0.2">
      <c r="A44" s="69" t="s">
        <v>67</v>
      </c>
      <c r="B44" s="62"/>
      <c r="C44" s="70" t="s">
        <v>68</v>
      </c>
      <c r="D44" s="61"/>
      <c r="E44" s="61"/>
      <c r="F44" s="61"/>
    </row>
    <row r="45" spans="1:6" ht="17" thickBot="1" x14ac:dyDescent="0.25">
      <c r="A45" s="71">
        <f>B37</f>
        <v>18000</v>
      </c>
      <c r="B45" s="72" t="s">
        <v>24</v>
      </c>
      <c r="C45" s="73">
        <f>B9</f>
        <v>18000</v>
      </c>
      <c r="D45" s="61"/>
      <c r="E45" s="61"/>
      <c r="F45" s="61"/>
    </row>
    <row r="46" spans="1:6" x14ac:dyDescent="0.2">
      <c r="A46" s="68"/>
      <c r="B46" s="68"/>
      <c r="C46" s="61"/>
      <c r="D46" s="61"/>
      <c r="E46" s="61"/>
      <c r="F46" s="61"/>
    </row>
    <row r="47" spans="1:6" ht="17" thickBot="1" x14ac:dyDescent="0.25">
      <c r="A47" s="74"/>
      <c r="B47" s="68"/>
      <c r="C47" s="61"/>
      <c r="D47" s="61"/>
      <c r="E47" s="61"/>
      <c r="F47" s="61"/>
    </row>
    <row r="48" spans="1:6" x14ac:dyDescent="0.2">
      <c r="A48" s="122" t="s">
        <v>57</v>
      </c>
      <c r="B48" s="123"/>
      <c r="C48" s="123"/>
      <c r="D48" s="123"/>
      <c r="E48" s="123"/>
      <c r="F48" s="124"/>
    </row>
    <row r="49" spans="1:6" s="2" customFormat="1" x14ac:dyDescent="0.2">
      <c r="A49" s="125"/>
      <c r="B49" s="126"/>
      <c r="C49" s="126"/>
      <c r="D49" s="126"/>
      <c r="E49" s="126"/>
      <c r="F49" s="127"/>
    </row>
    <row r="50" spans="1:6" x14ac:dyDescent="0.2">
      <c r="A50" s="57" t="s">
        <v>51</v>
      </c>
      <c r="B50" s="8" t="s">
        <v>22</v>
      </c>
      <c r="C50" s="8" t="s">
        <v>23</v>
      </c>
      <c r="D50" s="9" t="s">
        <v>55</v>
      </c>
      <c r="E50" s="10"/>
      <c r="F50" s="11" t="s">
        <v>56</v>
      </c>
    </row>
    <row r="51" spans="1:6" x14ac:dyDescent="0.2">
      <c r="A51" s="55" t="s">
        <v>4</v>
      </c>
      <c r="B51" s="12">
        <f t="shared" ref="B51:C53" si="1">B35</f>
        <v>0</v>
      </c>
      <c r="C51" s="12">
        <f t="shared" si="1"/>
        <v>12000</v>
      </c>
      <c r="D51" s="15">
        <f>SUM(B51:C51)</f>
        <v>12000</v>
      </c>
      <c r="E51" s="9" t="s">
        <v>24</v>
      </c>
      <c r="F51" s="17">
        <f>B7</f>
        <v>12000</v>
      </c>
    </row>
    <row r="52" spans="1:6" x14ac:dyDescent="0.2">
      <c r="A52" s="55" t="s">
        <v>6</v>
      </c>
      <c r="B52" s="12">
        <f t="shared" si="1"/>
        <v>999.99999999999079</v>
      </c>
      <c r="C52" s="12">
        <f t="shared" si="1"/>
        <v>7000.0000000000091</v>
      </c>
      <c r="D52" s="15">
        <f t="shared" ref="D52:D53" si="2">SUM(B52:C52)</f>
        <v>8000</v>
      </c>
      <c r="E52" s="9" t="s">
        <v>24</v>
      </c>
      <c r="F52" s="17">
        <f>B8</f>
        <v>8000</v>
      </c>
    </row>
    <row r="53" spans="1:6" ht="17" thickBot="1" x14ac:dyDescent="0.25">
      <c r="A53" s="56" t="s">
        <v>8</v>
      </c>
      <c r="B53" s="13">
        <f t="shared" si="1"/>
        <v>18000</v>
      </c>
      <c r="C53" s="13">
        <f t="shared" si="1"/>
        <v>0</v>
      </c>
      <c r="D53" s="16">
        <f t="shared" si="2"/>
        <v>18000</v>
      </c>
      <c r="E53" s="14" t="s">
        <v>24</v>
      </c>
      <c r="F53" s="18">
        <f>B9</f>
        <v>18000</v>
      </c>
    </row>
    <row r="54" spans="1:6" ht="17" thickBot="1" x14ac:dyDescent="0.25">
      <c r="A54" s="61"/>
      <c r="B54" s="61"/>
      <c r="C54" s="61"/>
      <c r="D54" s="61"/>
      <c r="E54" s="61"/>
      <c r="F54" s="61"/>
    </row>
    <row r="55" spans="1:6" x14ac:dyDescent="0.2">
      <c r="A55" s="122" t="s">
        <v>58</v>
      </c>
      <c r="B55" s="123"/>
      <c r="C55" s="123"/>
      <c r="D55" s="124"/>
      <c r="E55" s="61"/>
      <c r="F55" s="61"/>
    </row>
    <row r="56" spans="1:6" x14ac:dyDescent="0.2">
      <c r="A56" s="125"/>
      <c r="B56" s="126"/>
      <c r="C56" s="126"/>
      <c r="D56" s="127"/>
      <c r="E56" s="61"/>
      <c r="F56" s="61"/>
    </row>
    <row r="57" spans="1:6" x14ac:dyDescent="0.2">
      <c r="A57" s="75"/>
      <c r="B57" s="76" t="s">
        <v>25</v>
      </c>
      <c r="C57" s="76"/>
      <c r="D57" s="77" t="s">
        <v>26</v>
      </c>
      <c r="E57" s="61"/>
      <c r="F57" s="61"/>
    </row>
    <row r="58" spans="1:6" x14ac:dyDescent="0.2">
      <c r="A58" s="78" t="s">
        <v>27</v>
      </c>
      <c r="B58" s="79">
        <f>B20*$B$35+C20*$B$36+D20*$B$37</f>
        <v>131999.99999999994</v>
      </c>
      <c r="C58" s="80" t="s">
        <v>28</v>
      </c>
      <c r="D58" s="81">
        <f>G20</f>
        <v>200000</v>
      </c>
      <c r="E58" s="61"/>
      <c r="F58" s="61"/>
    </row>
    <row r="59" spans="1:6" x14ac:dyDescent="0.2">
      <c r="A59" s="82" t="s">
        <v>29</v>
      </c>
      <c r="B59" s="79">
        <f t="shared" ref="B59:B61" si="3">B21*$B$35+C21*$B$36+D21*$B$37</f>
        <v>38999.999999999971</v>
      </c>
      <c r="C59" s="80" t="s">
        <v>28</v>
      </c>
      <c r="D59" s="81">
        <f t="shared" ref="D59:D61" si="4">G21</f>
        <v>50000</v>
      </c>
      <c r="E59" s="61"/>
      <c r="F59" s="61"/>
    </row>
    <row r="60" spans="1:6" x14ac:dyDescent="0.2">
      <c r="A60" s="82" t="s">
        <v>30</v>
      </c>
      <c r="B60" s="79">
        <f t="shared" si="3"/>
        <v>7499.9999999999973</v>
      </c>
      <c r="C60" s="80" t="s">
        <v>28</v>
      </c>
      <c r="D60" s="81">
        <f t="shared" si="4"/>
        <v>7500</v>
      </c>
      <c r="E60" s="61"/>
      <c r="F60" s="61"/>
    </row>
    <row r="61" spans="1:6" ht="17" thickBot="1" x14ac:dyDescent="0.25">
      <c r="A61" s="83" t="s">
        <v>31</v>
      </c>
      <c r="B61" s="79">
        <f t="shared" si="3"/>
        <v>11499.999999999993</v>
      </c>
      <c r="C61" s="72" t="s">
        <v>28</v>
      </c>
      <c r="D61" s="81">
        <f t="shared" si="4"/>
        <v>15000</v>
      </c>
      <c r="E61" s="61"/>
      <c r="F61" s="61"/>
    </row>
    <row r="62" spans="1:6" x14ac:dyDescent="0.2">
      <c r="A62" s="84"/>
      <c r="B62" s="84"/>
      <c r="C62" s="84"/>
      <c r="D62" s="84"/>
      <c r="E62" s="61"/>
      <c r="F62" s="61"/>
    </row>
    <row r="63" spans="1:6" ht="17" thickBot="1" x14ac:dyDescent="0.25">
      <c r="A63" s="61"/>
      <c r="B63" s="61"/>
      <c r="C63" s="61"/>
      <c r="D63" s="61"/>
      <c r="E63" s="61"/>
      <c r="F63" s="61"/>
    </row>
    <row r="64" spans="1:6" x14ac:dyDescent="0.2">
      <c r="A64" s="122" t="s">
        <v>59</v>
      </c>
      <c r="B64" s="123"/>
      <c r="C64" s="123"/>
      <c r="D64" s="124"/>
      <c r="E64" s="61"/>
      <c r="F64" s="61"/>
    </row>
    <row r="65" spans="1:6" x14ac:dyDescent="0.2">
      <c r="A65" s="125"/>
      <c r="B65" s="126"/>
      <c r="C65" s="126"/>
      <c r="D65" s="127"/>
      <c r="E65" s="61"/>
      <c r="F65" s="61"/>
    </row>
    <row r="66" spans="1:6" x14ac:dyDescent="0.2">
      <c r="A66" s="128" t="s">
        <v>32</v>
      </c>
      <c r="B66" s="129"/>
      <c r="C66" s="129"/>
      <c r="D66" s="130"/>
      <c r="E66" s="61"/>
      <c r="F66" s="61"/>
    </row>
    <row r="67" spans="1:6" x14ac:dyDescent="0.2">
      <c r="A67" s="85"/>
      <c r="B67" s="86"/>
      <c r="C67" s="86"/>
      <c r="D67" s="87"/>
      <c r="E67" s="61"/>
      <c r="F67" s="61"/>
    </row>
    <row r="68" spans="1:6" x14ac:dyDescent="0.2">
      <c r="A68" s="65"/>
      <c r="B68" s="80" t="s">
        <v>60</v>
      </c>
      <c r="C68" s="62"/>
      <c r="D68" s="70" t="s">
        <v>63</v>
      </c>
      <c r="E68" s="61"/>
      <c r="F68" s="61"/>
    </row>
    <row r="69" spans="1:6" x14ac:dyDescent="0.2">
      <c r="A69" s="82" t="s">
        <v>33</v>
      </c>
      <c r="B69" s="88">
        <f>B71-B70</f>
        <v>15000</v>
      </c>
      <c r="C69" s="80" t="s">
        <v>28</v>
      </c>
      <c r="D69" s="89">
        <f>G13</f>
        <v>15000</v>
      </c>
      <c r="E69" s="61"/>
      <c r="F69" s="61"/>
    </row>
    <row r="70" spans="1:6" x14ac:dyDescent="0.2">
      <c r="A70" s="82" t="s">
        <v>34</v>
      </c>
      <c r="B70" s="88">
        <f>B71-D69</f>
        <v>4799.9999999999818</v>
      </c>
      <c r="C70" s="80" t="s">
        <v>28</v>
      </c>
      <c r="D70" s="90">
        <f>G15</f>
        <v>13500</v>
      </c>
      <c r="E70" s="61"/>
      <c r="F70" s="61"/>
    </row>
    <row r="71" spans="1:6" x14ac:dyDescent="0.2">
      <c r="A71" s="82" t="s">
        <v>62</v>
      </c>
      <c r="B71" s="88">
        <f>B35*B13+B36*C13+B37*D13</f>
        <v>19799.999999999982</v>
      </c>
      <c r="C71" s="62"/>
      <c r="D71" s="63"/>
      <c r="E71" s="61"/>
      <c r="F71" s="61"/>
    </row>
    <row r="72" spans="1:6" x14ac:dyDescent="0.2">
      <c r="A72" s="65"/>
      <c r="B72" s="80" t="s">
        <v>28</v>
      </c>
      <c r="C72" s="62"/>
      <c r="D72" s="63"/>
      <c r="E72" s="61"/>
      <c r="F72" s="61"/>
    </row>
    <row r="73" spans="1:6" x14ac:dyDescent="0.2">
      <c r="A73" s="82" t="s">
        <v>61</v>
      </c>
      <c r="B73" s="95">
        <f>G13+G15</f>
        <v>28500</v>
      </c>
      <c r="C73" s="62"/>
      <c r="D73" s="63"/>
      <c r="E73" s="61"/>
      <c r="F73" s="107"/>
    </row>
    <row r="74" spans="1:6" x14ac:dyDescent="0.2">
      <c r="A74" s="82"/>
      <c r="B74" s="94"/>
      <c r="C74" s="62"/>
      <c r="D74" s="63"/>
      <c r="E74" s="61"/>
      <c r="F74" s="107"/>
    </row>
    <row r="75" spans="1:6" x14ac:dyDescent="0.2">
      <c r="A75" s="91" t="s">
        <v>147</v>
      </c>
      <c r="B75" s="109">
        <f>B73-B71</f>
        <v>8700.0000000000182</v>
      </c>
      <c r="C75" s="92"/>
      <c r="D75" s="93"/>
      <c r="E75" s="61"/>
      <c r="F75" s="107"/>
    </row>
    <row r="76" spans="1:6" x14ac:dyDescent="0.2">
      <c r="A76" s="65"/>
      <c r="B76" s="94"/>
      <c r="C76" s="62"/>
      <c r="D76" s="63"/>
      <c r="E76" s="61"/>
      <c r="F76" s="108"/>
    </row>
    <row r="77" spans="1:6" x14ac:dyDescent="0.2">
      <c r="A77" s="128" t="s">
        <v>35</v>
      </c>
      <c r="B77" s="129"/>
      <c r="C77" s="129"/>
      <c r="D77" s="130"/>
      <c r="E77" s="61"/>
      <c r="F77" s="108"/>
    </row>
    <row r="78" spans="1:6" x14ac:dyDescent="0.2">
      <c r="A78" s="65"/>
      <c r="B78" s="62"/>
      <c r="C78" s="62"/>
      <c r="D78" s="63"/>
      <c r="E78" s="61"/>
      <c r="F78" s="61"/>
    </row>
    <row r="79" spans="1:6" x14ac:dyDescent="0.2">
      <c r="A79" s="65"/>
      <c r="B79" s="80" t="s">
        <v>60</v>
      </c>
      <c r="C79" s="62"/>
      <c r="D79" s="70" t="s">
        <v>63</v>
      </c>
      <c r="E79" s="61"/>
      <c r="F79" s="61"/>
    </row>
    <row r="80" spans="1:6" x14ac:dyDescent="0.2">
      <c r="A80" s="82" t="s">
        <v>33</v>
      </c>
      <c r="B80" s="95">
        <f>B82-B81</f>
        <v>9999.9999999999909</v>
      </c>
      <c r="C80" s="80" t="s">
        <v>28</v>
      </c>
      <c r="D80" s="90">
        <f>G14</f>
        <v>10000</v>
      </c>
      <c r="E80" s="61"/>
      <c r="F80" s="61"/>
    </row>
    <row r="81" spans="1:6" x14ac:dyDescent="0.2">
      <c r="A81" s="82" t="s">
        <v>34</v>
      </c>
      <c r="B81" s="95">
        <f>B82-D80</f>
        <v>0</v>
      </c>
      <c r="C81" s="80" t="s">
        <v>28</v>
      </c>
      <c r="D81" s="90">
        <f>G16</f>
        <v>9000</v>
      </c>
      <c r="E81" s="61"/>
      <c r="F81" s="61"/>
    </row>
    <row r="82" spans="1:6" x14ac:dyDescent="0.2">
      <c r="A82" s="82" t="s">
        <v>64</v>
      </c>
      <c r="B82" s="88">
        <f>B35*B14+B36*C14+B37*D14</f>
        <v>9999.9999999999909</v>
      </c>
      <c r="C82" s="62"/>
      <c r="D82" s="63"/>
      <c r="E82" s="61"/>
      <c r="F82" s="61"/>
    </row>
    <row r="83" spans="1:6" x14ac:dyDescent="0.2">
      <c r="A83" s="65"/>
      <c r="B83" s="80" t="s">
        <v>28</v>
      </c>
      <c r="C83" s="62"/>
      <c r="D83" s="63"/>
      <c r="E83" s="61"/>
      <c r="F83" s="61"/>
    </row>
    <row r="84" spans="1:6" x14ac:dyDescent="0.2">
      <c r="A84" s="82" t="s">
        <v>65</v>
      </c>
      <c r="B84" s="95">
        <f>G14+G16</f>
        <v>19000</v>
      </c>
      <c r="C84" s="62"/>
      <c r="D84" s="63"/>
      <c r="E84" s="61"/>
      <c r="F84" s="61"/>
    </row>
    <row r="85" spans="1:6" x14ac:dyDescent="0.2">
      <c r="A85" s="82"/>
      <c r="B85" s="94"/>
      <c r="C85" s="62"/>
      <c r="D85" s="63"/>
      <c r="E85" s="61"/>
      <c r="F85" s="61"/>
    </row>
    <row r="86" spans="1:6" x14ac:dyDescent="0.2">
      <c r="A86" s="119" t="s">
        <v>148</v>
      </c>
      <c r="B86" s="109">
        <f>B84-B82</f>
        <v>9000.0000000000091</v>
      </c>
      <c r="C86" s="92"/>
      <c r="D86" s="93"/>
      <c r="E86" s="61"/>
      <c r="F86" s="61"/>
    </row>
    <row r="87" spans="1:6" ht="17" thickBot="1" x14ac:dyDescent="0.25">
      <c r="A87" s="66"/>
      <c r="B87" s="97"/>
      <c r="C87" s="97"/>
      <c r="D87" s="67"/>
      <c r="E87" s="61"/>
      <c r="F87" s="61"/>
    </row>
    <row r="88" spans="1:6" x14ac:dyDescent="0.2">
      <c r="A88" s="61"/>
      <c r="B88" s="61"/>
      <c r="C88" s="61"/>
      <c r="D88" s="61"/>
      <c r="E88" s="61"/>
      <c r="F88" s="61"/>
    </row>
    <row r="89" spans="1:6" x14ac:dyDescent="0.2">
      <c r="A89" s="61"/>
      <c r="B89" s="61"/>
      <c r="C89" s="61"/>
      <c r="D89" s="61"/>
      <c r="E89" s="61"/>
      <c r="F89" s="61"/>
    </row>
    <row r="90" spans="1:6" x14ac:dyDescent="0.2">
      <c r="A90" s="61"/>
      <c r="B90" s="61"/>
      <c r="C90" s="61"/>
      <c r="D90" s="61"/>
      <c r="E90" s="61"/>
      <c r="F90" s="61"/>
    </row>
    <row r="91" spans="1:6" x14ac:dyDescent="0.2">
      <c r="A91" s="61"/>
      <c r="B91" s="61"/>
      <c r="C91" s="61"/>
      <c r="D91" s="61"/>
      <c r="E91" s="61"/>
      <c r="F91" s="61"/>
    </row>
    <row r="92" spans="1:6" x14ac:dyDescent="0.2">
      <c r="A92" s="61"/>
      <c r="B92" s="61"/>
      <c r="C92" s="61"/>
      <c r="D92" s="61"/>
      <c r="E92" s="61"/>
      <c r="F92" s="61"/>
    </row>
    <row r="93" spans="1:6" x14ac:dyDescent="0.2">
      <c r="A93" s="61"/>
      <c r="B93" s="61"/>
      <c r="C93" s="61"/>
      <c r="D93" s="61"/>
      <c r="E93" s="61"/>
      <c r="F93" s="61"/>
    </row>
    <row r="94" spans="1:6" x14ac:dyDescent="0.2">
      <c r="A94" s="61"/>
      <c r="B94" s="61"/>
      <c r="C94" s="61"/>
      <c r="D94" s="61"/>
      <c r="E94" s="61"/>
      <c r="F94" s="61"/>
    </row>
    <row r="95" spans="1:6" x14ac:dyDescent="0.2">
      <c r="A95" s="61"/>
      <c r="B95" s="61"/>
      <c r="C95" s="61"/>
      <c r="D95" s="61"/>
      <c r="E95" s="61"/>
      <c r="F95" s="61"/>
    </row>
    <row r="96" spans="1:6" x14ac:dyDescent="0.2">
      <c r="A96" s="61"/>
      <c r="B96" s="61"/>
      <c r="C96" s="61"/>
      <c r="D96" s="61"/>
      <c r="E96" s="61"/>
      <c r="F96" s="61"/>
    </row>
    <row r="97" spans="1:6" x14ac:dyDescent="0.2">
      <c r="A97" s="61"/>
      <c r="B97" s="61"/>
      <c r="C97" s="61"/>
      <c r="D97" s="61"/>
      <c r="E97" s="61"/>
      <c r="F97" s="61"/>
    </row>
  </sheetData>
  <mergeCells count="16">
    <mergeCell ref="A18:D18"/>
    <mergeCell ref="F18:H18"/>
    <mergeCell ref="A1:E1"/>
    <mergeCell ref="A5:D5"/>
    <mergeCell ref="F5:G5"/>
    <mergeCell ref="A11:D11"/>
    <mergeCell ref="F11:H11"/>
    <mergeCell ref="A64:D65"/>
    <mergeCell ref="A66:D66"/>
    <mergeCell ref="A77:D77"/>
    <mergeCell ref="A27:E27"/>
    <mergeCell ref="A33:C33"/>
    <mergeCell ref="A40:E40"/>
    <mergeCell ref="A42:C43"/>
    <mergeCell ref="A48:F49"/>
    <mergeCell ref="A55:D5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0DB09-749C-5545-993D-9F67CA8A2830}">
  <dimension ref="A1:G44"/>
  <sheetViews>
    <sheetView showGridLines="0" workbookViewId="0"/>
  </sheetViews>
  <sheetFormatPr baseColWidth="10" defaultRowHeight="16" x14ac:dyDescent="0.2"/>
  <cols>
    <col min="1" max="1" width="2.33203125" customWidth="1"/>
    <col min="2" max="2" width="6.33203125" bestFit="1" customWidth="1"/>
    <col min="3" max="3" width="44.6640625" bestFit="1" customWidth="1"/>
    <col min="4" max="5" width="14" bestFit="1" customWidth="1"/>
    <col min="6" max="6" width="10.83203125" bestFit="1" customWidth="1"/>
    <col min="7" max="7" width="6.1640625" bestFit="1" customWidth="1"/>
  </cols>
  <sheetData>
    <row r="1" spans="1:5" x14ac:dyDescent="0.2">
      <c r="A1" s="1" t="s">
        <v>70</v>
      </c>
    </row>
    <row r="2" spans="1:5" x14ac:dyDescent="0.2">
      <c r="A2" s="1" t="s">
        <v>186</v>
      </c>
    </row>
    <row r="3" spans="1:5" x14ac:dyDescent="0.2">
      <c r="A3" s="1" t="s">
        <v>187</v>
      </c>
    </row>
    <row r="4" spans="1:5" x14ac:dyDescent="0.2">
      <c r="A4" s="1" t="s">
        <v>71</v>
      </c>
    </row>
    <row r="5" spans="1:5" x14ac:dyDescent="0.2">
      <c r="A5" s="1" t="s">
        <v>72</v>
      </c>
    </row>
    <row r="6" spans="1:5" x14ac:dyDescent="0.2">
      <c r="A6" s="1"/>
      <c r="B6" t="s">
        <v>73</v>
      </c>
    </row>
    <row r="7" spans="1:5" x14ac:dyDescent="0.2">
      <c r="A7" s="1"/>
      <c r="B7" t="s">
        <v>188</v>
      </c>
    </row>
    <row r="8" spans="1:5" x14ac:dyDescent="0.2">
      <c r="A8" s="1"/>
      <c r="B8" t="s">
        <v>74</v>
      </c>
    </row>
    <row r="9" spans="1:5" x14ac:dyDescent="0.2">
      <c r="A9" s="1" t="s">
        <v>75</v>
      </c>
    </row>
    <row r="10" spans="1:5" x14ac:dyDescent="0.2">
      <c r="B10" t="s">
        <v>76</v>
      </c>
    </row>
    <row r="11" spans="1:5" x14ac:dyDescent="0.2">
      <c r="B11" t="s">
        <v>77</v>
      </c>
    </row>
    <row r="14" spans="1:5" ht="17" thickBot="1" x14ac:dyDescent="0.25">
      <c r="A14" t="s">
        <v>78</v>
      </c>
    </row>
    <row r="15" spans="1:5" ht="17" thickBot="1" x14ac:dyDescent="0.25">
      <c r="B15" s="99" t="s">
        <v>79</v>
      </c>
      <c r="C15" s="99" t="s">
        <v>80</v>
      </c>
      <c r="D15" s="99" t="s">
        <v>81</v>
      </c>
      <c r="E15" s="99" t="s">
        <v>82</v>
      </c>
    </row>
    <row r="16" spans="1:5" ht="17" thickBot="1" x14ac:dyDescent="0.25">
      <c r="B16" s="98" t="s">
        <v>152</v>
      </c>
      <c r="C16" s="98" t="s">
        <v>90</v>
      </c>
      <c r="D16" s="101">
        <v>1365880</v>
      </c>
      <c r="E16" s="101">
        <v>1365880</v>
      </c>
    </row>
    <row r="19" spans="1:7" ht="17" thickBot="1" x14ac:dyDescent="0.25">
      <c r="A19" t="s">
        <v>83</v>
      </c>
    </row>
    <row r="20" spans="1:7" ht="17" thickBot="1" x14ac:dyDescent="0.25">
      <c r="B20" s="99" t="s">
        <v>79</v>
      </c>
      <c r="C20" s="99" t="s">
        <v>80</v>
      </c>
      <c r="D20" s="99" t="s">
        <v>81</v>
      </c>
      <c r="E20" s="99" t="s">
        <v>82</v>
      </c>
      <c r="F20" s="99" t="s">
        <v>84</v>
      </c>
    </row>
    <row r="21" spans="1:7" x14ac:dyDescent="0.2">
      <c r="B21" s="100" t="s">
        <v>94</v>
      </c>
      <c r="C21" s="100" t="s">
        <v>91</v>
      </c>
      <c r="D21" s="102">
        <v>0</v>
      </c>
      <c r="E21" s="102">
        <v>0</v>
      </c>
      <c r="F21" s="100" t="s">
        <v>92</v>
      </c>
    </row>
    <row r="22" spans="1:7" x14ac:dyDescent="0.2">
      <c r="B22" s="100" t="s">
        <v>96</v>
      </c>
      <c r="C22" s="100" t="s">
        <v>93</v>
      </c>
      <c r="D22" s="102">
        <v>0</v>
      </c>
      <c r="E22" s="102">
        <v>12000</v>
      </c>
      <c r="F22" s="100" t="s">
        <v>92</v>
      </c>
    </row>
    <row r="23" spans="1:7" x14ac:dyDescent="0.2">
      <c r="B23" s="100" t="s">
        <v>98</v>
      </c>
      <c r="C23" s="100" t="s">
        <v>95</v>
      </c>
      <c r="D23" s="102">
        <v>0</v>
      </c>
      <c r="E23" s="102">
        <v>999.99999999999079</v>
      </c>
      <c r="F23" s="100" t="s">
        <v>92</v>
      </c>
    </row>
    <row r="24" spans="1:7" x14ac:dyDescent="0.2">
      <c r="B24" s="100" t="s">
        <v>100</v>
      </c>
      <c r="C24" s="100" t="s">
        <v>97</v>
      </c>
      <c r="D24" s="102">
        <v>0</v>
      </c>
      <c r="E24" s="102">
        <v>7000.0000000000091</v>
      </c>
      <c r="F24" s="100" t="s">
        <v>92</v>
      </c>
    </row>
    <row r="25" spans="1:7" x14ac:dyDescent="0.2">
      <c r="B25" s="100" t="s">
        <v>153</v>
      </c>
      <c r="C25" s="100" t="s">
        <v>99</v>
      </c>
      <c r="D25" s="102">
        <v>0</v>
      </c>
      <c r="E25" s="102">
        <v>18000</v>
      </c>
      <c r="F25" s="100" t="s">
        <v>92</v>
      </c>
    </row>
    <row r="26" spans="1:7" ht="17" thickBot="1" x14ac:dyDescent="0.25">
      <c r="B26" s="98" t="s">
        <v>154</v>
      </c>
      <c r="C26" s="98" t="s">
        <v>101</v>
      </c>
      <c r="D26" s="103">
        <v>0</v>
      </c>
      <c r="E26" s="103">
        <v>0</v>
      </c>
      <c r="F26" s="98" t="s">
        <v>92</v>
      </c>
    </row>
    <row r="29" spans="1:7" ht="17" thickBot="1" x14ac:dyDescent="0.25">
      <c r="A29" t="s">
        <v>85</v>
      </c>
    </row>
    <row r="30" spans="1:7" ht="17" thickBot="1" x14ac:dyDescent="0.25">
      <c r="B30" s="99" t="s">
        <v>79</v>
      </c>
      <c r="C30" s="99" t="s">
        <v>80</v>
      </c>
      <c r="D30" s="99" t="s">
        <v>86</v>
      </c>
      <c r="E30" s="99" t="s">
        <v>87</v>
      </c>
      <c r="F30" s="99" t="s">
        <v>88</v>
      </c>
      <c r="G30" s="99" t="s">
        <v>89</v>
      </c>
    </row>
    <row r="31" spans="1:7" x14ac:dyDescent="0.2">
      <c r="B31" s="100" t="s">
        <v>155</v>
      </c>
      <c r="C31" s="100" t="s">
        <v>67</v>
      </c>
      <c r="D31" s="102">
        <v>18000</v>
      </c>
      <c r="E31" s="100" t="s">
        <v>156</v>
      </c>
      <c r="F31" s="100" t="s">
        <v>102</v>
      </c>
      <c r="G31" s="100">
        <v>0</v>
      </c>
    </row>
    <row r="32" spans="1:7" x14ac:dyDescent="0.2">
      <c r="B32" s="100" t="s">
        <v>105</v>
      </c>
      <c r="C32" s="100" t="s">
        <v>103</v>
      </c>
      <c r="D32" s="102">
        <v>131999.99999999994</v>
      </c>
      <c r="E32" s="100" t="s">
        <v>107</v>
      </c>
      <c r="F32" s="100" t="s">
        <v>104</v>
      </c>
      <c r="G32" s="100">
        <v>68000.000000000058</v>
      </c>
    </row>
    <row r="33" spans="2:7" x14ac:dyDescent="0.2">
      <c r="B33" s="100" t="s">
        <v>108</v>
      </c>
      <c r="C33" s="100" t="s">
        <v>106</v>
      </c>
      <c r="D33" s="102">
        <v>38999.999999999971</v>
      </c>
      <c r="E33" s="100" t="s">
        <v>110</v>
      </c>
      <c r="F33" s="100" t="s">
        <v>104</v>
      </c>
      <c r="G33" s="100">
        <v>11000.000000000029</v>
      </c>
    </row>
    <row r="34" spans="2:7" x14ac:dyDescent="0.2">
      <c r="B34" s="100" t="s">
        <v>111</v>
      </c>
      <c r="C34" s="100" t="s">
        <v>109</v>
      </c>
      <c r="D34" s="102">
        <v>7499.9999999999973</v>
      </c>
      <c r="E34" s="100" t="s">
        <v>113</v>
      </c>
      <c r="F34" s="100" t="s">
        <v>102</v>
      </c>
      <c r="G34" s="100">
        <v>0</v>
      </c>
    </row>
    <row r="35" spans="2:7" x14ac:dyDescent="0.2">
      <c r="B35" s="100" t="s">
        <v>157</v>
      </c>
      <c r="C35" s="100" t="s">
        <v>112</v>
      </c>
      <c r="D35" s="102">
        <v>11499.999999999993</v>
      </c>
      <c r="E35" s="100" t="s">
        <v>158</v>
      </c>
      <c r="F35" s="100" t="s">
        <v>104</v>
      </c>
      <c r="G35" s="100">
        <v>3500.0000000000073</v>
      </c>
    </row>
    <row r="36" spans="2:7" x14ac:dyDescent="0.2">
      <c r="B36" s="100" t="s">
        <v>115</v>
      </c>
      <c r="C36" s="100" t="s">
        <v>114</v>
      </c>
      <c r="D36" s="102">
        <v>15000</v>
      </c>
      <c r="E36" s="100" t="s">
        <v>117</v>
      </c>
      <c r="F36" s="100" t="s">
        <v>102</v>
      </c>
      <c r="G36" s="100">
        <v>0</v>
      </c>
    </row>
    <row r="37" spans="2:7" x14ac:dyDescent="0.2">
      <c r="B37" s="100" t="s">
        <v>118</v>
      </c>
      <c r="C37" s="100" t="s">
        <v>116</v>
      </c>
      <c r="D37" s="102">
        <v>4799.9999999999818</v>
      </c>
      <c r="E37" s="100" t="s">
        <v>159</v>
      </c>
      <c r="F37" s="100" t="s">
        <v>104</v>
      </c>
      <c r="G37" s="100">
        <v>8700.0000000000182</v>
      </c>
    </row>
    <row r="38" spans="2:7" x14ac:dyDescent="0.2">
      <c r="B38" s="100" t="s">
        <v>160</v>
      </c>
      <c r="C38" s="100" t="s">
        <v>119</v>
      </c>
      <c r="D38" s="102">
        <v>19799.999999999982</v>
      </c>
      <c r="E38" s="100" t="s">
        <v>161</v>
      </c>
      <c r="F38" s="100" t="s">
        <v>104</v>
      </c>
      <c r="G38" s="100">
        <v>8700.0000000000182</v>
      </c>
    </row>
    <row r="39" spans="2:7" x14ac:dyDescent="0.2">
      <c r="B39" s="100" t="s">
        <v>162</v>
      </c>
      <c r="C39" s="100" t="s">
        <v>114</v>
      </c>
      <c r="D39" s="104">
        <v>9999.9999999999909</v>
      </c>
      <c r="E39" s="100" t="s">
        <v>163</v>
      </c>
      <c r="F39" s="100" t="s">
        <v>102</v>
      </c>
      <c r="G39" s="100">
        <v>0</v>
      </c>
    </row>
    <row r="40" spans="2:7" x14ac:dyDescent="0.2">
      <c r="B40" s="100" t="s">
        <v>164</v>
      </c>
      <c r="C40" s="100" t="s">
        <v>116</v>
      </c>
      <c r="D40" s="104">
        <v>0</v>
      </c>
      <c r="E40" s="100" t="s">
        <v>165</v>
      </c>
      <c r="F40" s="100" t="s">
        <v>104</v>
      </c>
      <c r="G40" s="100">
        <v>9000</v>
      </c>
    </row>
    <row r="41" spans="2:7" x14ac:dyDescent="0.2">
      <c r="B41" s="100" t="s">
        <v>166</v>
      </c>
      <c r="C41" s="100" t="s">
        <v>120</v>
      </c>
      <c r="D41" s="102">
        <v>9999.9999999999909</v>
      </c>
      <c r="E41" s="100" t="s">
        <v>167</v>
      </c>
      <c r="F41" s="100" t="s">
        <v>104</v>
      </c>
      <c r="G41" s="100">
        <v>9000.0000000000091</v>
      </c>
    </row>
    <row r="42" spans="2:7" x14ac:dyDescent="0.2">
      <c r="B42" s="100" t="s">
        <v>122</v>
      </c>
      <c r="C42" s="100" t="s">
        <v>121</v>
      </c>
      <c r="D42" s="102">
        <v>12000</v>
      </c>
      <c r="E42" s="100" t="s">
        <v>124</v>
      </c>
      <c r="F42" s="100" t="s">
        <v>102</v>
      </c>
      <c r="G42" s="100">
        <v>0</v>
      </c>
    </row>
    <row r="43" spans="2:7" x14ac:dyDescent="0.2">
      <c r="B43" s="100" t="s">
        <v>125</v>
      </c>
      <c r="C43" s="100" t="s">
        <v>123</v>
      </c>
      <c r="D43" s="102">
        <v>8000</v>
      </c>
      <c r="E43" s="100" t="s">
        <v>127</v>
      </c>
      <c r="F43" s="100" t="s">
        <v>102</v>
      </c>
      <c r="G43" s="100">
        <v>0</v>
      </c>
    </row>
    <row r="44" spans="2:7" ht="17" thickBot="1" x14ac:dyDescent="0.25">
      <c r="B44" s="98" t="s">
        <v>168</v>
      </c>
      <c r="C44" s="98" t="s">
        <v>126</v>
      </c>
      <c r="D44" s="103">
        <v>18000</v>
      </c>
      <c r="E44" s="98" t="s">
        <v>169</v>
      </c>
      <c r="F44" s="98" t="s">
        <v>102</v>
      </c>
      <c r="G44" s="98">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43DE9-453C-8E44-8051-7525D261CDE0}">
  <dimension ref="A1:H32"/>
  <sheetViews>
    <sheetView showGridLines="0" workbookViewId="0">
      <selection sqref="A1:A3"/>
    </sheetView>
  </sheetViews>
  <sheetFormatPr baseColWidth="10" defaultRowHeight="16" x14ac:dyDescent="0.2"/>
  <cols>
    <col min="1" max="1" width="2.33203125" customWidth="1"/>
    <col min="2" max="2" width="6.33203125" bestFit="1" customWidth="1"/>
    <col min="3" max="3" width="44.6640625" bestFit="1" customWidth="1"/>
    <col min="4" max="4" width="7.1640625" bestFit="1" customWidth="1"/>
    <col min="5" max="5" width="8.1640625" bestFit="1" customWidth="1"/>
    <col min="6" max="6" width="10" bestFit="1" customWidth="1"/>
    <col min="7" max="8" width="9.33203125" bestFit="1" customWidth="1"/>
  </cols>
  <sheetData>
    <row r="1" spans="1:8" x14ac:dyDescent="0.2">
      <c r="A1" s="1" t="s">
        <v>128</v>
      </c>
    </row>
    <row r="2" spans="1:8" x14ac:dyDescent="0.2">
      <c r="A2" s="1" t="s">
        <v>186</v>
      </c>
    </row>
    <row r="3" spans="1:8" x14ac:dyDescent="0.2">
      <c r="A3" s="1" t="s">
        <v>187</v>
      </c>
    </row>
    <row r="6" spans="1:8" ht="17" thickBot="1" x14ac:dyDescent="0.25">
      <c r="A6" t="s">
        <v>83</v>
      </c>
    </row>
    <row r="7" spans="1:8" x14ac:dyDescent="0.2">
      <c r="B7" s="105"/>
      <c r="C7" s="105"/>
      <c r="D7" s="105" t="s">
        <v>129</v>
      </c>
      <c r="E7" s="105" t="s">
        <v>131</v>
      </c>
      <c r="F7" s="105" t="s">
        <v>133</v>
      </c>
      <c r="G7" s="105" t="s">
        <v>135</v>
      </c>
      <c r="H7" s="105" t="s">
        <v>135</v>
      </c>
    </row>
    <row r="8" spans="1:8" ht="17" thickBot="1" x14ac:dyDescent="0.25">
      <c r="B8" s="106" t="s">
        <v>79</v>
      </c>
      <c r="C8" s="106" t="s">
        <v>80</v>
      </c>
      <c r="D8" s="106" t="s">
        <v>130</v>
      </c>
      <c r="E8" s="106" t="s">
        <v>132</v>
      </c>
      <c r="F8" s="106" t="s">
        <v>134</v>
      </c>
      <c r="G8" s="106" t="s">
        <v>136</v>
      </c>
      <c r="H8" s="106" t="s">
        <v>137</v>
      </c>
    </row>
    <row r="9" spans="1:8" x14ac:dyDescent="0.2">
      <c r="B9" s="100" t="s">
        <v>94</v>
      </c>
      <c r="C9" s="100" t="s">
        <v>91</v>
      </c>
      <c r="D9" s="100">
        <v>0</v>
      </c>
      <c r="E9" s="100">
        <v>19.489999999942178</v>
      </c>
      <c r="F9" s="100">
        <v>34.164999999979045</v>
      </c>
      <c r="G9" s="100">
        <v>1E+30</v>
      </c>
      <c r="H9" s="100">
        <v>19.489999999942178</v>
      </c>
    </row>
    <row r="10" spans="1:8" x14ac:dyDescent="0.2">
      <c r="B10" s="100" t="s">
        <v>96</v>
      </c>
      <c r="C10" s="100" t="s">
        <v>93</v>
      </c>
      <c r="D10" s="100">
        <v>12000</v>
      </c>
      <c r="E10" s="100">
        <v>0</v>
      </c>
      <c r="F10" s="100">
        <v>40</v>
      </c>
      <c r="G10" s="100">
        <v>19.489999999942178</v>
      </c>
      <c r="H10" s="100">
        <v>1E+30</v>
      </c>
    </row>
    <row r="11" spans="1:8" x14ac:dyDescent="0.2">
      <c r="B11" s="100" t="s">
        <v>98</v>
      </c>
      <c r="C11" s="100" t="s">
        <v>95</v>
      </c>
      <c r="D11" s="100">
        <v>999.99999999999079</v>
      </c>
      <c r="E11" s="100">
        <v>0</v>
      </c>
      <c r="F11" s="100">
        <v>39.805000000022119</v>
      </c>
      <c r="G11" s="100">
        <v>11.693999999965309</v>
      </c>
      <c r="H11" s="100">
        <v>1E+30</v>
      </c>
    </row>
    <row r="12" spans="1:8" x14ac:dyDescent="0.2">
      <c r="B12" s="100" t="s">
        <v>100</v>
      </c>
      <c r="C12" s="100" t="s">
        <v>97</v>
      </c>
      <c r="D12" s="100">
        <v>7000.0000000000091</v>
      </c>
      <c r="E12" s="100">
        <v>0</v>
      </c>
      <c r="F12" s="100">
        <v>55</v>
      </c>
      <c r="G12" s="100">
        <v>1E+30</v>
      </c>
      <c r="H12" s="100">
        <v>11.693999999965309</v>
      </c>
    </row>
    <row r="13" spans="1:8" x14ac:dyDescent="0.2">
      <c r="B13" s="100" t="s">
        <v>153</v>
      </c>
      <c r="C13" s="100" t="s">
        <v>99</v>
      </c>
      <c r="D13" s="100">
        <v>18000</v>
      </c>
      <c r="E13" s="100">
        <v>0</v>
      </c>
      <c r="F13" s="100">
        <v>26.837499999965075</v>
      </c>
      <c r="G13" s="100">
        <v>1E+30</v>
      </c>
      <c r="H13" s="100">
        <v>1E+30</v>
      </c>
    </row>
    <row r="14" spans="1:8" ht="17" thickBot="1" x14ac:dyDescent="0.25">
      <c r="B14" s="98" t="s">
        <v>154</v>
      </c>
      <c r="C14" s="98" t="s">
        <v>101</v>
      </c>
      <c r="D14" s="98">
        <v>0</v>
      </c>
      <c r="E14" s="98">
        <v>0</v>
      </c>
      <c r="F14" s="98">
        <v>0</v>
      </c>
      <c r="G14" s="98">
        <v>1E+30</v>
      </c>
      <c r="H14" s="98">
        <v>1E+30</v>
      </c>
    </row>
    <row r="16" spans="1:8" ht="17" thickBot="1" x14ac:dyDescent="0.25">
      <c r="A16" t="s">
        <v>85</v>
      </c>
    </row>
    <row r="17" spans="2:8" x14ac:dyDescent="0.2">
      <c r="B17" s="105"/>
      <c r="C17" s="105"/>
      <c r="D17" s="105" t="s">
        <v>129</v>
      </c>
      <c r="E17" s="105" t="s">
        <v>138</v>
      </c>
      <c r="F17" s="105" t="s">
        <v>140</v>
      </c>
      <c r="G17" s="105" t="s">
        <v>135</v>
      </c>
      <c r="H17" s="105" t="s">
        <v>135</v>
      </c>
    </row>
    <row r="18" spans="2:8" ht="17" thickBot="1" x14ac:dyDescent="0.25">
      <c r="B18" s="106" t="s">
        <v>79</v>
      </c>
      <c r="C18" s="106" t="s">
        <v>80</v>
      </c>
      <c r="D18" s="106" t="s">
        <v>130</v>
      </c>
      <c r="E18" s="106" t="s">
        <v>139</v>
      </c>
      <c r="F18" s="106" t="s">
        <v>141</v>
      </c>
      <c r="G18" s="106" t="s">
        <v>136</v>
      </c>
      <c r="H18" s="106" t="s">
        <v>137</v>
      </c>
    </row>
    <row r="19" spans="2:8" x14ac:dyDescent="0.2">
      <c r="B19" s="100" t="s">
        <v>155</v>
      </c>
      <c r="C19" s="100" t="s">
        <v>67</v>
      </c>
      <c r="D19" s="100">
        <v>18000</v>
      </c>
      <c r="E19" s="100">
        <v>47.097499999935593</v>
      </c>
      <c r="F19" s="100">
        <v>18000</v>
      </c>
      <c r="G19" s="100">
        <v>0</v>
      </c>
      <c r="H19" s="100">
        <v>5250.0000000000055</v>
      </c>
    </row>
    <row r="20" spans="2:8" x14ac:dyDescent="0.2">
      <c r="B20" s="100" t="s">
        <v>105</v>
      </c>
      <c r="C20" s="100" t="s">
        <v>103</v>
      </c>
      <c r="D20" s="100">
        <v>131999.99999999994</v>
      </c>
      <c r="E20" s="100">
        <v>0</v>
      </c>
      <c r="F20" s="100">
        <v>200000</v>
      </c>
      <c r="G20" s="100">
        <v>1E+30</v>
      </c>
      <c r="H20" s="100">
        <v>68000.000000000058</v>
      </c>
    </row>
    <row r="21" spans="2:8" x14ac:dyDescent="0.2">
      <c r="B21" s="100" t="s">
        <v>108</v>
      </c>
      <c r="C21" s="100" t="s">
        <v>106</v>
      </c>
      <c r="D21" s="100">
        <v>38999.999999999971</v>
      </c>
      <c r="E21" s="100">
        <v>0</v>
      </c>
      <c r="F21" s="100">
        <v>50000</v>
      </c>
      <c r="G21" s="100">
        <v>1E+30</v>
      </c>
      <c r="H21" s="100">
        <v>11000.000000000027</v>
      </c>
    </row>
    <row r="22" spans="2:8" x14ac:dyDescent="0.2">
      <c r="B22" s="100" t="s">
        <v>111</v>
      </c>
      <c r="C22" s="100" t="s">
        <v>109</v>
      </c>
      <c r="D22" s="100">
        <v>7499.9999999999973</v>
      </c>
      <c r="E22" s="100">
        <v>-50.649999999926266</v>
      </c>
      <c r="F22" s="100">
        <v>7500</v>
      </c>
      <c r="G22" s="100">
        <v>1100.0000000000027</v>
      </c>
      <c r="H22" s="100">
        <v>299.99999999999727</v>
      </c>
    </row>
    <row r="23" spans="2:8" x14ac:dyDescent="0.2">
      <c r="B23" s="100" t="s">
        <v>157</v>
      </c>
      <c r="C23" s="100" t="s">
        <v>112</v>
      </c>
      <c r="D23" s="100">
        <v>11499.999999999993</v>
      </c>
      <c r="E23" s="100">
        <v>0</v>
      </c>
      <c r="F23" s="100">
        <v>15000</v>
      </c>
      <c r="G23" s="100">
        <v>1E+30</v>
      </c>
      <c r="H23" s="100">
        <v>3500.0000000000082</v>
      </c>
    </row>
    <row r="24" spans="2:8" x14ac:dyDescent="0.2">
      <c r="B24" s="100" t="s">
        <v>115</v>
      </c>
      <c r="C24" s="100" t="s">
        <v>114</v>
      </c>
      <c r="D24" s="100">
        <v>15000</v>
      </c>
      <c r="E24" s="100">
        <v>0</v>
      </c>
      <c r="F24" s="100">
        <v>15000</v>
      </c>
      <c r="G24" s="100">
        <v>1E+30</v>
      </c>
      <c r="H24" s="100">
        <v>0</v>
      </c>
    </row>
    <row r="25" spans="2:8" x14ac:dyDescent="0.2">
      <c r="B25" s="100" t="s">
        <v>118</v>
      </c>
      <c r="C25" s="100" t="s">
        <v>116</v>
      </c>
      <c r="D25" s="100">
        <v>4799.9999999999818</v>
      </c>
      <c r="E25" s="100">
        <v>0</v>
      </c>
      <c r="F25" s="100">
        <v>13500</v>
      </c>
      <c r="G25" s="100">
        <v>1E+30</v>
      </c>
      <c r="H25" s="100">
        <v>8700.000000000744</v>
      </c>
    </row>
    <row r="26" spans="2:8" x14ac:dyDescent="0.2">
      <c r="B26" s="100" t="s">
        <v>160</v>
      </c>
      <c r="C26" s="100" t="s">
        <v>119</v>
      </c>
      <c r="D26" s="100">
        <v>19799.999999999982</v>
      </c>
      <c r="E26" s="100">
        <v>0</v>
      </c>
      <c r="F26" s="100">
        <v>28500</v>
      </c>
      <c r="G26" s="100">
        <v>1E+30</v>
      </c>
      <c r="H26" s="100">
        <v>8700.0000000000164</v>
      </c>
    </row>
    <row r="27" spans="2:8" x14ac:dyDescent="0.2">
      <c r="B27" s="100" t="s">
        <v>162</v>
      </c>
      <c r="C27" s="100" t="s">
        <v>114</v>
      </c>
      <c r="D27" s="100">
        <v>9999.9999999999909</v>
      </c>
      <c r="E27" s="100">
        <v>0</v>
      </c>
      <c r="F27" s="100">
        <v>10000</v>
      </c>
      <c r="G27" s="100">
        <v>1E+30</v>
      </c>
      <c r="H27" s="100">
        <v>0</v>
      </c>
    </row>
    <row r="28" spans="2:8" x14ac:dyDescent="0.2">
      <c r="B28" s="100" t="s">
        <v>164</v>
      </c>
      <c r="C28" s="100" t="s">
        <v>116</v>
      </c>
      <c r="D28" s="100">
        <v>0</v>
      </c>
      <c r="E28" s="100">
        <v>0</v>
      </c>
      <c r="F28" s="100">
        <v>9000</v>
      </c>
      <c r="G28" s="100">
        <v>1E+30</v>
      </c>
      <c r="H28" s="100">
        <v>9000.0000000000091</v>
      </c>
    </row>
    <row r="29" spans="2:8" x14ac:dyDescent="0.2">
      <c r="B29" s="100" t="s">
        <v>166</v>
      </c>
      <c r="C29" s="100" t="s">
        <v>120</v>
      </c>
      <c r="D29" s="100">
        <v>9999.9999999999909</v>
      </c>
      <c r="E29" s="100">
        <v>0</v>
      </c>
      <c r="F29" s="100">
        <v>19000</v>
      </c>
      <c r="G29" s="100">
        <v>1E+30</v>
      </c>
      <c r="H29" s="100">
        <v>9000.0000000000127</v>
      </c>
    </row>
    <row r="30" spans="2:8" x14ac:dyDescent="0.2">
      <c r="B30" s="100" t="s">
        <v>122</v>
      </c>
      <c r="C30" s="100" t="s">
        <v>121</v>
      </c>
      <c r="D30" s="100">
        <v>12000</v>
      </c>
      <c r="E30" s="100">
        <v>40</v>
      </c>
      <c r="F30" s="100">
        <v>12000</v>
      </c>
      <c r="G30" s="100">
        <v>1E+30</v>
      </c>
      <c r="H30" s="100">
        <v>12000</v>
      </c>
    </row>
    <row r="31" spans="2:8" x14ac:dyDescent="0.2">
      <c r="B31" s="100" t="s">
        <v>125</v>
      </c>
      <c r="C31" s="100" t="s">
        <v>123</v>
      </c>
      <c r="D31" s="100">
        <v>8000</v>
      </c>
      <c r="E31" s="100">
        <v>55</v>
      </c>
      <c r="F31" s="100">
        <v>8000</v>
      </c>
      <c r="G31" s="100">
        <v>1E+30</v>
      </c>
      <c r="H31" s="100">
        <v>7000.0000000000091</v>
      </c>
    </row>
    <row r="32" spans="2:8" ht="17" thickBot="1" x14ac:dyDescent="0.25">
      <c r="B32" s="98" t="s">
        <v>168</v>
      </c>
      <c r="C32" s="98" t="s">
        <v>126</v>
      </c>
      <c r="D32" s="98">
        <v>18000</v>
      </c>
      <c r="E32" s="98">
        <v>0</v>
      </c>
      <c r="F32" s="98">
        <v>18000</v>
      </c>
      <c r="G32" s="98">
        <v>1E+30</v>
      </c>
      <c r="H32" s="98">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C90B-1144-5F46-899E-666531E4B861}">
  <dimension ref="A1:L98"/>
  <sheetViews>
    <sheetView topLeftCell="A4" zoomScale="89" zoomScaleNormal="89" workbookViewId="0">
      <selection activeCell="B32" sqref="B32"/>
    </sheetView>
  </sheetViews>
  <sheetFormatPr baseColWidth="10" defaultRowHeight="16" x14ac:dyDescent="0.2"/>
  <cols>
    <col min="1" max="1" width="29.83203125" customWidth="1"/>
    <col min="2" max="2" width="16.1640625" customWidth="1"/>
    <col min="3" max="3" width="18.83203125" customWidth="1"/>
    <col min="4" max="4" width="18.1640625" customWidth="1"/>
    <col min="6" max="6" width="22.83203125" customWidth="1"/>
    <col min="7" max="7" width="20" customWidth="1"/>
    <col min="8" max="8" width="14.1640625" customWidth="1"/>
  </cols>
  <sheetData>
    <row r="1" spans="1:12" ht="21" x14ac:dyDescent="0.25">
      <c r="A1" s="131" t="s">
        <v>36</v>
      </c>
      <c r="B1" s="131"/>
      <c r="C1" s="131"/>
      <c r="D1" s="131"/>
      <c r="E1" s="131"/>
    </row>
    <row r="2" spans="1:12" ht="21" x14ac:dyDescent="0.25">
      <c r="A2" s="19" t="s">
        <v>144</v>
      </c>
      <c r="B2" s="19"/>
      <c r="C2" s="19"/>
      <c r="D2" s="19"/>
      <c r="E2" s="19"/>
    </row>
    <row r="3" spans="1:12" ht="21" x14ac:dyDescent="0.25">
      <c r="A3" s="19" t="s">
        <v>145</v>
      </c>
      <c r="B3" s="19"/>
      <c r="C3" s="19"/>
      <c r="D3" s="19"/>
      <c r="E3" s="19"/>
    </row>
    <row r="4" spans="1:12" ht="22" thickBot="1" x14ac:dyDescent="0.3">
      <c r="A4" s="28"/>
      <c r="B4" s="28"/>
      <c r="C4" s="28"/>
      <c r="D4" s="28"/>
      <c r="E4" s="28"/>
    </row>
    <row r="5" spans="1:12" x14ac:dyDescent="0.2">
      <c r="A5" s="29"/>
      <c r="B5" s="30"/>
      <c r="C5" s="20"/>
      <c r="D5" s="20"/>
      <c r="E5" s="20"/>
      <c r="F5" s="20"/>
      <c r="G5" s="20"/>
      <c r="H5" s="20"/>
      <c r="I5" s="20"/>
      <c r="J5" s="20"/>
      <c r="K5" s="20"/>
      <c r="L5" s="21"/>
    </row>
    <row r="6" spans="1:12" x14ac:dyDescent="0.2">
      <c r="A6" s="136" t="s">
        <v>37</v>
      </c>
      <c r="B6" s="137"/>
      <c r="C6" s="137"/>
      <c r="D6" s="138"/>
      <c r="E6" s="4"/>
      <c r="F6" s="139" t="s">
        <v>48</v>
      </c>
      <c r="G6" s="138"/>
      <c r="H6" s="4"/>
      <c r="I6" s="4"/>
      <c r="J6" s="4"/>
      <c r="K6" s="4"/>
      <c r="L6" s="5"/>
    </row>
    <row r="7" spans="1:12" x14ac:dyDescent="0.2">
      <c r="A7" s="46"/>
      <c r="B7" s="47" t="s">
        <v>1</v>
      </c>
      <c r="C7" s="48" t="s">
        <v>38</v>
      </c>
      <c r="D7" s="47" t="s">
        <v>2</v>
      </c>
      <c r="E7" s="4"/>
      <c r="F7" s="54" t="s">
        <v>151</v>
      </c>
      <c r="G7" s="32">
        <v>675</v>
      </c>
      <c r="H7" s="4"/>
      <c r="I7" s="4"/>
      <c r="J7" s="4"/>
      <c r="K7" s="4"/>
      <c r="L7" s="5"/>
    </row>
    <row r="8" spans="1:12" x14ac:dyDescent="0.2">
      <c r="A8" s="51" t="s">
        <v>4</v>
      </c>
      <c r="B8" s="31">
        <v>12000</v>
      </c>
      <c r="C8" s="33" t="s">
        <v>39</v>
      </c>
      <c r="D8" s="32">
        <v>40</v>
      </c>
      <c r="E8" s="4"/>
      <c r="F8" s="54" t="s">
        <v>149</v>
      </c>
      <c r="G8" s="32">
        <v>150</v>
      </c>
      <c r="H8" s="4"/>
      <c r="I8" s="4"/>
      <c r="J8" s="4"/>
      <c r="K8" s="4"/>
      <c r="L8" s="5"/>
    </row>
    <row r="9" spans="1:12" x14ac:dyDescent="0.2">
      <c r="A9" s="51" t="s">
        <v>6</v>
      </c>
      <c r="B9" s="31">
        <v>8000</v>
      </c>
      <c r="C9" s="33" t="s">
        <v>39</v>
      </c>
      <c r="D9" s="32">
        <v>55</v>
      </c>
      <c r="E9" s="4"/>
      <c r="F9" s="54" t="s">
        <v>150</v>
      </c>
      <c r="G9" s="118">
        <v>0.36</v>
      </c>
      <c r="H9" s="4"/>
      <c r="I9" s="4"/>
      <c r="J9" s="4"/>
      <c r="K9" s="4"/>
      <c r="L9" s="5"/>
    </row>
    <row r="10" spans="1:12" x14ac:dyDescent="0.2">
      <c r="A10" s="51" t="s">
        <v>8</v>
      </c>
      <c r="B10" s="31">
        <v>18000</v>
      </c>
      <c r="C10" s="33" t="s">
        <v>40</v>
      </c>
      <c r="D10" s="32">
        <v>0</v>
      </c>
      <c r="E10" s="4"/>
      <c r="F10" s="4"/>
      <c r="G10" s="4"/>
      <c r="H10" s="4"/>
      <c r="I10" s="4"/>
      <c r="J10" s="4"/>
      <c r="K10" s="4"/>
      <c r="L10" s="5"/>
    </row>
    <row r="11" spans="1:12" x14ac:dyDescent="0.2">
      <c r="A11" s="3"/>
      <c r="B11" s="4"/>
      <c r="C11" s="4"/>
      <c r="D11" s="4"/>
      <c r="E11" s="4"/>
      <c r="F11" s="4"/>
      <c r="G11" s="4"/>
      <c r="H11" s="4"/>
      <c r="I11" s="4"/>
      <c r="J11" s="4"/>
      <c r="K11" s="4"/>
      <c r="L11" s="5"/>
    </row>
    <row r="12" spans="1:12" x14ac:dyDescent="0.2">
      <c r="A12" s="136" t="s">
        <v>41</v>
      </c>
      <c r="B12" s="137"/>
      <c r="C12" s="137"/>
      <c r="D12" s="138"/>
      <c r="E12" s="4"/>
      <c r="F12" s="140" t="s">
        <v>43</v>
      </c>
      <c r="G12" s="141"/>
      <c r="H12" s="142"/>
      <c r="I12" s="4"/>
      <c r="J12" s="4"/>
      <c r="K12" s="4"/>
      <c r="L12" s="5"/>
    </row>
    <row r="13" spans="1:12" x14ac:dyDescent="0.2">
      <c r="A13" s="49"/>
      <c r="B13" s="47" t="s">
        <v>11</v>
      </c>
      <c r="C13" s="47" t="s">
        <v>12</v>
      </c>
      <c r="D13" s="117" t="s">
        <v>13</v>
      </c>
      <c r="E13" s="4"/>
      <c r="F13" s="50"/>
      <c r="G13" s="47" t="s">
        <v>44</v>
      </c>
      <c r="H13" s="47" t="s">
        <v>0</v>
      </c>
      <c r="I13" s="4"/>
      <c r="J13" s="4"/>
      <c r="K13" s="4"/>
      <c r="L13" s="5"/>
    </row>
    <row r="14" spans="1:12" x14ac:dyDescent="0.2">
      <c r="A14" s="51" t="s">
        <v>17</v>
      </c>
      <c r="B14" s="34">
        <v>1.5</v>
      </c>
      <c r="C14" s="34">
        <v>1.8</v>
      </c>
      <c r="D14" s="34">
        <v>1</v>
      </c>
      <c r="E14" s="4"/>
      <c r="F14" s="54" t="s">
        <v>3</v>
      </c>
      <c r="G14" s="31">
        <v>15000</v>
      </c>
      <c r="H14" s="35">
        <v>8.5</v>
      </c>
      <c r="I14" s="4"/>
      <c r="J14" s="4"/>
      <c r="K14" s="4"/>
      <c r="L14" s="5"/>
    </row>
    <row r="15" spans="1:12" x14ac:dyDescent="0.2">
      <c r="A15" s="51" t="s">
        <v>18</v>
      </c>
      <c r="B15" s="34">
        <v>0.8</v>
      </c>
      <c r="C15" s="34">
        <v>1</v>
      </c>
      <c r="D15" s="34">
        <v>0.5</v>
      </c>
      <c r="E15" s="4"/>
      <c r="F15" s="54" t="s">
        <v>5</v>
      </c>
      <c r="G15" s="36">
        <v>10000</v>
      </c>
      <c r="H15" s="32">
        <v>9.25</v>
      </c>
      <c r="I15" s="4"/>
      <c r="J15" s="4"/>
      <c r="K15" s="4"/>
      <c r="L15" s="5"/>
    </row>
    <row r="16" spans="1:12" x14ac:dyDescent="0.2">
      <c r="A16" s="37"/>
      <c r="B16" s="38"/>
      <c r="C16" s="38"/>
      <c r="D16" s="38"/>
      <c r="E16" s="4"/>
      <c r="F16" s="54" t="s">
        <v>7</v>
      </c>
      <c r="G16" s="36">
        <f>(G14*90%)</f>
        <v>13500</v>
      </c>
      <c r="H16" s="32">
        <f>H14*1.1</f>
        <v>9.3500000000000014</v>
      </c>
      <c r="I16" s="4"/>
      <c r="J16" s="4"/>
      <c r="K16" s="4"/>
      <c r="L16" s="5"/>
    </row>
    <row r="17" spans="1:12" x14ac:dyDescent="0.2">
      <c r="A17" s="3"/>
      <c r="B17" s="4"/>
      <c r="C17" s="4"/>
      <c r="D17" s="4"/>
      <c r="E17" s="4"/>
      <c r="F17" s="54" t="s">
        <v>9</v>
      </c>
      <c r="G17" s="36">
        <f>(G15*90%)</f>
        <v>9000</v>
      </c>
      <c r="H17" s="32">
        <f>H15*1.1</f>
        <v>10.175000000000001</v>
      </c>
      <c r="I17" s="4"/>
      <c r="J17" s="4"/>
      <c r="K17" s="4"/>
      <c r="L17" s="5"/>
    </row>
    <row r="18" spans="1:12" x14ac:dyDescent="0.2">
      <c r="A18" s="3"/>
      <c r="B18" s="4"/>
      <c r="C18" s="4"/>
      <c r="D18" s="4"/>
      <c r="E18" s="4"/>
      <c r="F18" s="39"/>
      <c r="G18" s="40"/>
      <c r="H18" s="41"/>
      <c r="I18" s="4"/>
      <c r="J18" s="4"/>
      <c r="K18" s="4"/>
      <c r="L18" s="5"/>
    </row>
    <row r="19" spans="1:12" x14ac:dyDescent="0.2">
      <c r="A19" s="136" t="s">
        <v>42</v>
      </c>
      <c r="B19" s="137"/>
      <c r="C19" s="137"/>
      <c r="D19" s="138"/>
      <c r="E19" s="4"/>
      <c r="F19" s="139" t="s">
        <v>47</v>
      </c>
      <c r="G19" s="137"/>
      <c r="H19" s="138"/>
      <c r="I19" s="4"/>
      <c r="J19" s="4"/>
      <c r="K19" s="4"/>
      <c r="L19" s="5"/>
    </row>
    <row r="20" spans="1:12" x14ac:dyDescent="0.2">
      <c r="A20" s="49"/>
      <c r="B20" s="47" t="s">
        <v>11</v>
      </c>
      <c r="C20" s="47" t="s">
        <v>12</v>
      </c>
      <c r="D20" s="117" t="s">
        <v>13</v>
      </c>
      <c r="E20" s="4"/>
      <c r="F20" s="53"/>
      <c r="G20" s="53" t="s">
        <v>46</v>
      </c>
      <c r="H20" s="53" t="s">
        <v>45</v>
      </c>
      <c r="I20" s="4"/>
      <c r="J20" s="4"/>
      <c r="K20" s="4"/>
      <c r="L20" s="5"/>
    </row>
    <row r="21" spans="1:12" x14ac:dyDescent="0.2">
      <c r="A21" s="51" t="s">
        <v>19</v>
      </c>
      <c r="B21" s="34">
        <v>8</v>
      </c>
      <c r="C21" s="34">
        <v>6</v>
      </c>
      <c r="D21" s="34">
        <v>7</v>
      </c>
      <c r="E21" s="4"/>
      <c r="F21" s="54" t="s">
        <v>10</v>
      </c>
      <c r="G21" s="120">
        <v>200000</v>
      </c>
      <c r="H21" s="32">
        <v>1</v>
      </c>
      <c r="I21" s="4"/>
      <c r="J21" s="4"/>
      <c r="K21" s="4"/>
      <c r="L21" s="5"/>
    </row>
    <row r="22" spans="1:12" x14ac:dyDescent="0.2">
      <c r="A22" s="51" t="s">
        <v>14</v>
      </c>
      <c r="B22" s="34">
        <v>1</v>
      </c>
      <c r="C22" s="34">
        <v>3</v>
      </c>
      <c r="D22" s="34">
        <v>2</v>
      </c>
      <c r="E22" s="4"/>
      <c r="F22" s="54" t="s">
        <v>14</v>
      </c>
      <c r="G22" s="120">
        <v>50000</v>
      </c>
      <c r="H22" s="32">
        <v>1.5</v>
      </c>
      <c r="I22" s="4"/>
      <c r="J22" s="4"/>
      <c r="K22" s="4"/>
      <c r="L22" s="5"/>
    </row>
    <row r="23" spans="1:12" x14ac:dyDescent="0.2">
      <c r="A23" s="51" t="s">
        <v>20</v>
      </c>
      <c r="B23" s="34">
        <v>0.5</v>
      </c>
      <c r="C23" s="34">
        <v>0.3</v>
      </c>
      <c r="D23" s="34">
        <v>0.4</v>
      </c>
      <c r="E23" s="4"/>
      <c r="F23" s="54" t="s">
        <v>15</v>
      </c>
      <c r="G23" s="121">
        <v>9534</v>
      </c>
      <c r="H23" s="32">
        <v>3</v>
      </c>
      <c r="I23" s="4"/>
      <c r="J23" s="4"/>
      <c r="K23" s="4"/>
      <c r="L23" s="5"/>
    </row>
    <row r="24" spans="1:12" x14ac:dyDescent="0.2">
      <c r="A24" s="51" t="s">
        <v>21</v>
      </c>
      <c r="B24" s="34">
        <v>0.5</v>
      </c>
      <c r="C24" s="34">
        <v>0.7</v>
      </c>
      <c r="D24" s="34">
        <v>0.6</v>
      </c>
      <c r="E24" s="4"/>
      <c r="F24" s="54" t="s">
        <v>16</v>
      </c>
      <c r="G24" s="120">
        <v>15000</v>
      </c>
      <c r="H24" s="32">
        <v>2</v>
      </c>
      <c r="I24" s="4"/>
      <c r="J24" s="4"/>
      <c r="K24" s="4"/>
      <c r="L24" s="5"/>
    </row>
    <row r="25" spans="1:12" x14ac:dyDescent="0.2">
      <c r="A25" s="52" t="s">
        <v>66</v>
      </c>
      <c r="B25" s="32">
        <f>SUMPRODUCT(B21:B24,$H$21:$H$24)</f>
        <v>12</v>
      </c>
      <c r="C25" s="32">
        <f t="shared" ref="C25:D25" si="0">SUMPRODUCT(C21:C24,$H$21:$H$24)</f>
        <v>12.8</v>
      </c>
      <c r="D25" s="32">
        <f t="shared" si="0"/>
        <v>12.399999999999999</v>
      </c>
      <c r="E25" s="4"/>
      <c r="F25" s="4"/>
      <c r="G25" s="4"/>
      <c r="H25" s="4"/>
      <c r="I25" s="4"/>
      <c r="J25" s="4"/>
      <c r="K25" s="4"/>
      <c r="L25" s="5"/>
    </row>
    <row r="26" spans="1:12" ht="17" thickBot="1" x14ac:dyDescent="0.25">
      <c r="A26" s="42"/>
      <c r="B26" s="43"/>
      <c r="C26" s="44"/>
      <c r="D26" s="45"/>
      <c r="E26" s="6"/>
      <c r="F26" s="6"/>
      <c r="G26" s="6"/>
      <c r="H26" s="6"/>
      <c r="I26" s="6"/>
      <c r="J26" s="6"/>
      <c r="K26" s="6"/>
      <c r="L26" s="7"/>
    </row>
    <row r="28" spans="1:12" ht="21" x14ac:dyDescent="0.25">
      <c r="A28" s="131" t="s">
        <v>53</v>
      </c>
      <c r="B28" s="131"/>
      <c r="C28" s="131"/>
      <c r="D28" s="131"/>
      <c r="E28" s="131"/>
    </row>
    <row r="29" spans="1:12" ht="17" thickBot="1" x14ac:dyDescent="0.25"/>
    <row r="30" spans="1:12" ht="17" thickBot="1" x14ac:dyDescent="0.25">
      <c r="A30" s="58"/>
      <c r="B30" s="59"/>
      <c r="C30" s="59"/>
      <c r="D30" s="60"/>
      <c r="E30" s="61"/>
      <c r="F30" s="61"/>
    </row>
    <row r="31" spans="1:12" x14ac:dyDescent="0.2">
      <c r="A31" s="116" t="s">
        <v>49</v>
      </c>
      <c r="B31" s="60"/>
      <c r="C31" s="62"/>
      <c r="D31" s="63"/>
      <c r="E31" s="61"/>
      <c r="F31" s="61"/>
    </row>
    <row r="32" spans="1:12" ht="17" thickBot="1" x14ac:dyDescent="0.25">
      <c r="A32" s="96" t="s">
        <v>50</v>
      </c>
      <c r="B32" s="64">
        <f>SUMPRODUCT(C36:C38,D8:D10)+B36*B25+B37*C25+B38*D25+H14*B70+H16*B71+H15*B81+H17*B82</f>
        <v>1308368.5900000001</v>
      </c>
      <c r="C32" s="62"/>
      <c r="D32" s="63"/>
      <c r="E32" s="61"/>
      <c r="F32" s="61"/>
    </row>
    <row r="33" spans="1:6" ht="17" thickBot="1" x14ac:dyDescent="0.25">
      <c r="A33" s="65"/>
      <c r="B33" s="62"/>
      <c r="C33" s="62"/>
      <c r="D33" s="63"/>
      <c r="E33" s="61"/>
      <c r="F33" s="61"/>
    </row>
    <row r="34" spans="1:6" x14ac:dyDescent="0.2">
      <c r="A34" s="132" t="s">
        <v>52</v>
      </c>
      <c r="B34" s="133"/>
      <c r="C34" s="134"/>
      <c r="D34" s="63"/>
      <c r="E34" s="61"/>
      <c r="F34" s="61"/>
    </row>
    <row r="35" spans="1:6" x14ac:dyDescent="0.2">
      <c r="A35" s="57" t="s">
        <v>51</v>
      </c>
      <c r="B35" s="8" t="s">
        <v>22</v>
      </c>
      <c r="C35" s="22" t="s">
        <v>23</v>
      </c>
      <c r="D35" s="63"/>
      <c r="E35" s="61"/>
      <c r="F35" s="61"/>
    </row>
    <row r="36" spans="1:6" x14ac:dyDescent="0.2">
      <c r="A36" s="114" t="s">
        <v>4</v>
      </c>
      <c r="B36" s="24">
        <v>2333</v>
      </c>
      <c r="C36" s="25">
        <v>9667</v>
      </c>
      <c r="D36" s="63"/>
      <c r="E36" s="61"/>
      <c r="F36" s="61"/>
    </row>
    <row r="37" spans="1:6" x14ac:dyDescent="0.2">
      <c r="A37" s="114" t="s">
        <v>6</v>
      </c>
      <c r="B37" s="24">
        <v>3889</v>
      </c>
      <c r="C37" s="25">
        <v>4111</v>
      </c>
      <c r="D37" s="63"/>
      <c r="E37" s="61"/>
      <c r="F37" s="61"/>
    </row>
    <row r="38" spans="1:6" ht="17" thickBot="1" x14ac:dyDescent="0.25">
      <c r="A38" s="115" t="s">
        <v>8</v>
      </c>
      <c r="B38" s="26">
        <v>18000</v>
      </c>
      <c r="C38" s="27">
        <v>0</v>
      </c>
      <c r="D38" s="63"/>
      <c r="E38" s="61"/>
      <c r="F38" s="61"/>
    </row>
    <row r="39" spans="1:6" ht="17" thickBot="1" x14ac:dyDescent="0.25">
      <c r="A39" s="66"/>
      <c r="B39" s="23"/>
      <c r="C39" s="23"/>
      <c r="D39" s="67"/>
      <c r="E39" s="61"/>
      <c r="F39" s="61"/>
    </row>
    <row r="40" spans="1:6" x14ac:dyDescent="0.2">
      <c r="A40" s="61"/>
      <c r="B40" s="61"/>
      <c r="C40" s="61"/>
      <c r="D40" s="61"/>
      <c r="E40" s="61"/>
      <c r="F40" s="61"/>
    </row>
    <row r="41" spans="1:6" ht="21" x14ac:dyDescent="0.25">
      <c r="A41" s="135" t="s">
        <v>54</v>
      </c>
      <c r="B41" s="135"/>
      <c r="C41" s="135"/>
      <c r="D41" s="135"/>
      <c r="E41" s="135"/>
      <c r="F41" s="61"/>
    </row>
    <row r="42" spans="1:6" ht="17" thickBot="1" x14ac:dyDescent="0.25">
      <c r="A42" s="68"/>
      <c r="B42" s="68"/>
      <c r="C42" s="68"/>
      <c r="D42" s="68"/>
      <c r="E42" s="61"/>
      <c r="F42" s="61"/>
    </row>
    <row r="43" spans="1:6" x14ac:dyDescent="0.2">
      <c r="A43" s="122" t="s">
        <v>69</v>
      </c>
      <c r="B43" s="123"/>
      <c r="C43" s="124"/>
      <c r="D43" s="61"/>
      <c r="E43" s="61"/>
      <c r="F43" s="61"/>
    </row>
    <row r="44" spans="1:6" x14ac:dyDescent="0.2">
      <c r="A44" s="125"/>
      <c r="B44" s="126"/>
      <c r="C44" s="127"/>
      <c r="D44" s="61"/>
      <c r="E44" s="61"/>
      <c r="F44" s="61"/>
    </row>
    <row r="45" spans="1:6" x14ac:dyDescent="0.2">
      <c r="A45" s="69" t="s">
        <v>67</v>
      </c>
      <c r="B45" s="62"/>
      <c r="C45" s="70" t="s">
        <v>68</v>
      </c>
      <c r="D45" s="61"/>
      <c r="E45" s="61"/>
      <c r="F45" s="61"/>
    </row>
    <row r="46" spans="1:6" ht="17" thickBot="1" x14ac:dyDescent="0.25">
      <c r="A46" s="71">
        <f>B38</f>
        <v>18000</v>
      </c>
      <c r="B46" s="72" t="s">
        <v>24</v>
      </c>
      <c r="C46" s="73">
        <f>B10</f>
        <v>18000</v>
      </c>
      <c r="D46" s="61"/>
      <c r="E46" s="61"/>
      <c r="F46" s="61"/>
    </row>
    <row r="47" spans="1:6" x14ac:dyDescent="0.2">
      <c r="A47" s="68"/>
      <c r="B47" s="68"/>
      <c r="C47" s="61"/>
      <c r="D47" s="61"/>
      <c r="E47" s="61"/>
      <c r="F47" s="61"/>
    </row>
    <row r="48" spans="1:6" ht="17" thickBot="1" x14ac:dyDescent="0.25">
      <c r="A48" s="74"/>
      <c r="B48" s="68"/>
      <c r="C48" s="61"/>
      <c r="D48" s="61"/>
      <c r="E48" s="61"/>
      <c r="F48" s="61"/>
    </row>
    <row r="49" spans="1:6" x14ac:dyDescent="0.2">
      <c r="A49" s="122" t="s">
        <v>57</v>
      </c>
      <c r="B49" s="123"/>
      <c r="C49" s="123"/>
      <c r="D49" s="123"/>
      <c r="E49" s="123"/>
      <c r="F49" s="124"/>
    </row>
    <row r="50" spans="1:6" s="2" customFormat="1" x14ac:dyDescent="0.2">
      <c r="A50" s="125"/>
      <c r="B50" s="126"/>
      <c r="C50" s="126"/>
      <c r="D50" s="126"/>
      <c r="E50" s="126"/>
      <c r="F50" s="127"/>
    </row>
    <row r="51" spans="1:6" x14ac:dyDescent="0.2">
      <c r="A51" s="57" t="s">
        <v>51</v>
      </c>
      <c r="B51" s="8" t="s">
        <v>22</v>
      </c>
      <c r="C51" s="8" t="s">
        <v>23</v>
      </c>
      <c r="D51" s="9" t="s">
        <v>55</v>
      </c>
      <c r="E51" s="10"/>
      <c r="F51" s="11" t="s">
        <v>56</v>
      </c>
    </row>
    <row r="52" spans="1:6" x14ac:dyDescent="0.2">
      <c r="A52" s="55" t="s">
        <v>4</v>
      </c>
      <c r="B52" s="12">
        <f t="shared" ref="B52:C54" si="1">B36</f>
        <v>2333</v>
      </c>
      <c r="C52" s="12">
        <f t="shared" si="1"/>
        <v>9667</v>
      </c>
      <c r="D52" s="15">
        <f>SUM(B52:C52)</f>
        <v>12000</v>
      </c>
      <c r="E52" s="9" t="s">
        <v>24</v>
      </c>
      <c r="F52" s="17">
        <f>B8</f>
        <v>12000</v>
      </c>
    </row>
    <row r="53" spans="1:6" x14ac:dyDescent="0.2">
      <c r="A53" s="55" t="s">
        <v>6</v>
      </c>
      <c r="B53" s="12">
        <f t="shared" si="1"/>
        <v>3889</v>
      </c>
      <c r="C53" s="12">
        <f t="shared" si="1"/>
        <v>4111</v>
      </c>
      <c r="D53" s="15">
        <f t="shared" ref="D53:D54" si="2">SUM(B53:C53)</f>
        <v>8000</v>
      </c>
      <c r="E53" s="9" t="s">
        <v>24</v>
      </c>
      <c r="F53" s="17">
        <f>B9</f>
        <v>8000</v>
      </c>
    </row>
    <row r="54" spans="1:6" ht="17" thickBot="1" x14ac:dyDescent="0.25">
      <c r="A54" s="56" t="s">
        <v>8</v>
      </c>
      <c r="B54" s="13">
        <f t="shared" si="1"/>
        <v>18000</v>
      </c>
      <c r="C54" s="13">
        <f t="shared" si="1"/>
        <v>0</v>
      </c>
      <c r="D54" s="16">
        <f t="shared" si="2"/>
        <v>18000</v>
      </c>
      <c r="E54" s="14" t="s">
        <v>24</v>
      </c>
      <c r="F54" s="18">
        <f>B10</f>
        <v>18000</v>
      </c>
    </row>
    <row r="55" spans="1:6" ht="17" thickBot="1" x14ac:dyDescent="0.25">
      <c r="A55" s="61"/>
      <c r="B55" s="61"/>
      <c r="C55" s="61"/>
      <c r="D55" s="61"/>
      <c r="E55" s="61"/>
      <c r="F55" s="61"/>
    </row>
    <row r="56" spans="1:6" x14ac:dyDescent="0.2">
      <c r="A56" s="122" t="s">
        <v>58</v>
      </c>
      <c r="B56" s="123"/>
      <c r="C56" s="123"/>
      <c r="D56" s="124"/>
      <c r="E56" s="61"/>
      <c r="F56" s="61"/>
    </row>
    <row r="57" spans="1:6" x14ac:dyDescent="0.2">
      <c r="A57" s="125"/>
      <c r="B57" s="126"/>
      <c r="C57" s="126"/>
      <c r="D57" s="127"/>
      <c r="E57" s="61"/>
      <c r="F57" s="61"/>
    </row>
    <row r="58" spans="1:6" x14ac:dyDescent="0.2">
      <c r="A58" s="75"/>
      <c r="B58" s="112" t="s">
        <v>25</v>
      </c>
      <c r="C58" s="76"/>
      <c r="D58" s="113" t="s">
        <v>26</v>
      </c>
      <c r="E58" s="61"/>
      <c r="F58" s="61"/>
    </row>
    <row r="59" spans="1:6" x14ac:dyDescent="0.2">
      <c r="A59" s="78" t="s">
        <v>27</v>
      </c>
      <c r="B59" s="79">
        <f>B21*$B$36+C21*$B$37+D21*$B$38</f>
        <v>167998</v>
      </c>
      <c r="C59" s="80" t="s">
        <v>28</v>
      </c>
      <c r="D59" s="81">
        <f>G21</f>
        <v>200000</v>
      </c>
      <c r="E59" s="61"/>
      <c r="F59" s="61"/>
    </row>
    <row r="60" spans="1:6" x14ac:dyDescent="0.2">
      <c r="A60" s="82" t="s">
        <v>29</v>
      </c>
      <c r="B60" s="79">
        <f t="shared" ref="B60:B62" si="3">B22*$B$36+C22*$B$37+D22*$B$38</f>
        <v>50000</v>
      </c>
      <c r="C60" s="80" t="s">
        <v>28</v>
      </c>
      <c r="D60" s="81">
        <f t="shared" ref="D60:D62" si="4">G22</f>
        <v>50000</v>
      </c>
      <c r="E60" s="61"/>
      <c r="F60" s="61"/>
    </row>
    <row r="61" spans="1:6" x14ac:dyDescent="0.2">
      <c r="A61" s="82" t="s">
        <v>30</v>
      </c>
      <c r="B61" s="79">
        <f t="shared" si="3"/>
        <v>9533.2000000000007</v>
      </c>
      <c r="C61" s="80" t="s">
        <v>28</v>
      </c>
      <c r="D61" s="81">
        <f t="shared" si="4"/>
        <v>9534</v>
      </c>
      <c r="E61" s="61"/>
      <c r="F61" s="61"/>
    </row>
    <row r="62" spans="1:6" ht="17" thickBot="1" x14ac:dyDescent="0.25">
      <c r="A62" s="83" t="s">
        <v>31</v>
      </c>
      <c r="B62" s="110">
        <f t="shared" si="3"/>
        <v>14688.8</v>
      </c>
      <c r="C62" s="72" t="s">
        <v>28</v>
      </c>
      <c r="D62" s="111">
        <f t="shared" si="4"/>
        <v>15000</v>
      </c>
      <c r="E62" s="61"/>
      <c r="F62" s="61"/>
    </row>
    <row r="63" spans="1:6" x14ac:dyDescent="0.2">
      <c r="A63" s="84"/>
      <c r="B63" s="84"/>
      <c r="C63" s="84"/>
      <c r="D63" s="84"/>
      <c r="E63" s="61"/>
      <c r="F63" s="61"/>
    </row>
    <row r="64" spans="1:6" ht="17" thickBot="1" x14ac:dyDescent="0.25">
      <c r="A64" s="84"/>
      <c r="B64" s="84"/>
      <c r="C64" s="84"/>
      <c r="D64" s="84"/>
      <c r="E64" s="61"/>
      <c r="F64" s="61"/>
    </row>
    <row r="65" spans="1:6" x14ac:dyDescent="0.2">
      <c r="A65" s="122" t="s">
        <v>59</v>
      </c>
      <c r="B65" s="123"/>
      <c r="C65" s="123"/>
      <c r="D65" s="124"/>
      <c r="E65" s="61"/>
      <c r="F65" s="61"/>
    </row>
    <row r="66" spans="1:6" x14ac:dyDescent="0.2">
      <c r="A66" s="125"/>
      <c r="B66" s="126"/>
      <c r="C66" s="126"/>
      <c r="D66" s="127"/>
      <c r="E66" s="61"/>
      <c r="F66" s="61"/>
    </row>
    <row r="67" spans="1:6" x14ac:dyDescent="0.2">
      <c r="A67" s="128" t="s">
        <v>32</v>
      </c>
      <c r="B67" s="129"/>
      <c r="C67" s="129"/>
      <c r="D67" s="130"/>
      <c r="E67" s="61"/>
      <c r="F67" s="61"/>
    </row>
    <row r="68" spans="1:6" x14ac:dyDescent="0.2">
      <c r="A68" s="85"/>
      <c r="B68" s="86"/>
      <c r="C68" s="86"/>
      <c r="D68" s="87"/>
      <c r="E68" s="61"/>
      <c r="F68" s="61"/>
    </row>
    <row r="69" spans="1:6" x14ac:dyDescent="0.2">
      <c r="A69" s="65"/>
      <c r="B69" s="80" t="s">
        <v>60</v>
      </c>
      <c r="C69" s="62"/>
      <c r="D69" s="70" t="s">
        <v>63</v>
      </c>
      <c r="E69" s="61"/>
      <c r="F69" s="61"/>
    </row>
    <row r="70" spans="1:6" x14ac:dyDescent="0.2">
      <c r="A70" s="82" t="s">
        <v>33</v>
      </c>
      <c r="B70" s="88">
        <f>B72-B71</f>
        <v>15000</v>
      </c>
      <c r="C70" s="80" t="s">
        <v>28</v>
      </c>
      <c r="D70" s="89">
        <f>G14</f>
        <v>15000</v>
      </c>
      <c r="E70" s="61"/>
      <c r="F70" s="61"/>
    </row>
    <row r="71" spans="1:6" x14ac:dyDescent="0.2">
      <c r="A71" s="82" t="s">
        <v>34</v>
      </c>
      <c r="B71" s="88">
        <f>B72-D70</f>
        <v>13499.7</v>
      </c>
      <c r="C71" s="80" t="s">
        <v>28</v>
      </c>
      <c r="D71" s="90">
        <f>G16</f>
        <v>13500</v>
      </c>
      <c r="E71" s="61"/>
      <c r="F71" s="61"/>
    </row>
    <row r="72" spans="1:6" x14ac:dyDescent="0.2">
      <c r="A72" s="82" t="s">
        <v>62</v>
      </c>
      <c r="B72" s="88">
        <f>B36*B14+B37*C14+B38*D14</f>
        <v>28499.7</v>
      </c>
      <c r="C72" s="62"/>
      <c r="D72" s="63"/>
      <c r="E72" s="61"/>
      <c r="F72" s="107"/>
    </row>
    <row r="73" spans="1:6" x14ac:dyDescent="0.2">
      <c r="A73" s="65"/>
      <c r="B73" s="80" t="s">
        <v>28</v>
      </c>
      <c r="C73" s="62"/>
      <c r="D73" s="63"/>
      <c r="E73" s="61"/>
      <c r="F73" s="107"/>
    </row>
    <row r="74" spans="1:6" x14ac:dyDescent="0.2">
      <c r="A74" s="82" t="s">
        <v>61</v>
      </c>
      <c r="B74" s="95">
        <f>G14+G16</f>
        <v>28500</v>
      </c>
      <c r="C74" s="62"/>
      <c r="D74" s="63"/>
      <c r="E74" s="61"/>
      <c r="F74" s="108"/>
    </row>
    <row r="75" spans="1:6" x14ac:dyDescent="0.2">
      <c r="A75" s="82"/>
      <c r="B75" s="94"/>
      <c r="C75" s="62"/>
      <c r="D75" s="63"/>
      <c r="E75" s="61"/>
      <c r="F75" s="108"/>
    </row>
    <row r="76" spans="1:6" x14ac:dyDescent="0.2">
      <c r="A76" s="91" t="s">
        <v>147</v>
      </c>
      <c r="B76" s="109">
        <f>B74-B72</f>
        <v>0.2999999999992724</v>
      </c>
      <c r="C76" s="92"/>
      <c r="D76" s="93"/>
      <c r="E76" s="61"/>
      <c r="F76" s="108"/>
    </row>
    <row r="77" spans="1:6" x14ac:dyDescent="0.2">
      <c r="A77" s="65"/>
      <c r="B77" s="94"/>
      <c r="C77" s="62"/>
      <c r="D77" s="63"/>
      <c r="E77" s="61"/>
      <c r="F77" s="61"/>
    </row>
    <row r="78" spans="1:6" x14ac:dyDescent="0.2">
      <c r="A78" s="128" t="s">
        <v>35</v>
      </c>
      <c r="B78" s="129"/>
      <c r="C78" s="129"/>
      <c r="D78" s="130"/>
      <c r="E78" s="61"/>
      <c r="F78" s="61"/>
    </row>
    <row r="79" spans="1:6" x14ac:dyDescent="0.2">
      <c r="A79" s="65"/>
      <c r="B79" s="62"/>
      <c r="C79" s="62"/>
      <c r="D79" s="63"/>
      <c r="E79" s="61"/>
      <c r="F79" s="61"/>
    </row>
    <row r="80" spans="1:6" x14ac:dyDescent="0.2">
      <c r="A80" s="65"/>
      <c r="B80" s="80" t="s">
        <v>60</v>
      </c>
      <c r="C80" s="62"/>
      <c r="D80" s="70" t="s">
        <v>63</v>
      </c>
      <c r="E80" s="61"/>
      <c r="F80" s="61"/>
    </row>
    <row r="81" spans="1:6" x14ac:dyDescent="0.2">
      <c r="A81" s="82" t="s">
        <v>33</v>
      </c>
      <c r="B81" s="95">
        <f>B83-B82</f>
        <v>10000</v>
      </c>
      <c r="C81" s="80" t="s">
        <v>28</v>
      </c>
      <c r="D81" s="90">
        <f>G15</f>
        <v>10000</v>
      </c>
      <c r="E81" s="61"/>
      <c r="F81" s="61"/>
    </row>
    <row r="82" spans="1:6" x14ac:dyDescent="0.2">
      <c r="A82" s="82" t="s">
        <v>34</v>
      </c>
      <c r="B82" s="95">
        <f>B83-D81</f>
        <v>4755.3999999999996</v>
      </c>
      <c r="C82" s="80" t="s">
        <v>28</v>
      </c>
      <c r="D82" s="90">
        <f>G17</f>
        <v>9000</v>
      </c>
      <c r="E82" s="61"/>
      <c r="F82" s="61"/>
    </row>
    <row r="83" spans="1:6" x14ac:dyDescent="0.2">
      <c r="A83" s="82" t="s">
        <v>64</v>
      </c>
      <c r="B83" s="88">
        <f>B36*B15+B37*C15+B38*D15</f>
        <v>14755.4</v>
      </c>
      <c r="C83" s="62"/>
      <c r="D83" s="63"/>
      <c r="E83" s="61"/>
      <c r="F83" s="107"/>
    </row>
    <row r="84" spans="1:6" x14ac:dyDescent="0.2">
      <c r="A84" s="65"/>
      <c r="B84" s="80" t="s">
        <v>28</v>
      </c>
      <c r="C84" s="62"/>
      <c r="D84" s="63"/>
      <c r="E84" s="61"/>
      <c r="F84" s="61"/>
    </row>
    <row r="85" spans="1:6" x14ac:dyDescent="0.2">
      <c r="A85" s="82" t="s">
        <v>65</v>
      </c>
      <c r="B85" s="95">
        <f>G15+G17</f>
        <v>19000</v>
      </c>
      <c r="C85" s="62"/>
      <c r="D85" s="63"/>
      <c r="E85" s="61"/>
      <c r="F85" s="61"/>
    </row>
    <row r="86" spans="1:6" x14ac:dyDescent="0.2">
      <c r="A86" s="82"/>
      <c r="B86" s="94"/>
      <c r="C86" s="62"/>
      <c r="D86" s="63"/>
      <c r="E86" s="61"/>
      <c r="F86" s="61"/>
    </row>
    <row r="87" spans="1:6" x14ac:dyDescent="0.2">
      <c r="A87" s="91" t="s">
        <v>146</v>
      </c>
      <c r="B87" s="109">
        <f>B85-B83</f>
        <v>4244.6000000000004</v>
      </c>
      <c r="C87" s="92"/>
      <c r="D87" s="93"/>
      <c r="E87" s="61"/>
      <c r="F87" s="61"/>
    </row>
    <row r="88" spans="1:6" ht="17" thickBot="1" x14ac:dyDescent="0.25">
      <c r="A88" s="66"/>
      <c r="B88" s="97"/>
      <c r="C88" s="97"/>
      <c r="D88" s="67"/>
      <c r="E88" s="61"/>
      <c r="F88" s="61"/>
    </row>
    <row r="89" spans="1:6" x14ac:dyDescent="0.2">
      <c r="A89" s="61"/>
      <c r="B89" s="61"/>
      <c r="C89" s="61"/>
      <c r="D89" s="61"/>
      <c r="E89" s="61"/>
      <c r="F89" s="61"/>
    </row>
    <row r="90" spans="1:6" x14ac:dyDescent="0.2">
      <c r="A90" s="61"/>
      <c r="B90" s="61"/>
      <c r="C90" s="61"/>
      <c r="D90" s="61"/>
      <c r="E90" s="61"/>
      <c r="F90" s="61"/>
    </row>
    <row r="91" spans="1:6" x14ac:dyDescent="0.2">
      <c r="A91" s="61"/>
      <c r="B91" s="61"/>
      <c r="C91" s="61"/>
      <c r="D91" s="61"/>
      <c r="E91" s="61"/>
      <c r="F91" s="61"/>
    </row>
    <row r="92" spans="1:6" x14ac:dyDescent="0.2">
      <c r="A92" s="61"/>
      <c r="B92" s="61"/>
      <c r="C92" s="61"/>
      <c r="D92" s="61"/>
      <c r="E92" s="61"/>
      <c r="F92" s="61"/>
    </row>
    <row r="93" spans="1:6" x14ac:dyDescent="0.2">
      <c r="A93" s="61"/>
      <c r="B93" s="61"/>
      <c r="C93" s="61"/>
      <c r="D93" s="61"/>
      <c r="E93" s="61"/>
      <c r="F93" s="61"/>
    </row>
    <row r="94" spans="1:6" x14ac:dyDescent="0.2">
      <c r="A94" s="61"/>
      <c r="B94" s="61"/>
      <c r="C94" s="61"/>
      <c r="D94" s="61"/>
      <c r="E94" s="61"/>
      <c r="F94" s="61"/>
    </row>
    <row r="95" spans="1:6" x14ac:dyDescent="0.2">
      <c r="A95" s="61"/>
      <c r="B95" s="61"/>
      <c r="C95" s="61"/>
      <c r="D95" s="61"/>
      <c r="E95" s="61"/>
      <c r="F95" s="61"/>
    </row>
    <row r="96" spans="1:6" x14ac:dyDescent="0.2">
      <c r="A96" s="61"/>
      <c r="B96" s="61"/>
      <c r="C96" s="61"/>
      <c r="D96" s="61"/>
      <c r="E96" s="61"/>
      <c r="F96" s="61"/>
    </row>
    <row r="97" spans="1:6" x14ac:dyDescent="0.2">
      <c r="A97" s="61"/>
      <c r="B97" s="61"/>
      <c r="C97" s="61"/>
      <c r="D97" s="61"/>
      <c r="E97" s="61"/>
      <c r="F97" s="61"/>
    </row>
    <row r="98" spans="1:6" x14ac:dyDescent="0.2">
      <c r="A98" s="61"/>
      <c r="B98" s="61"/>
      <c r="C98" s="61"/>
      <c r="D98" s="61"/>
      <c r="E98" s="61"/>
      <c r="F98" s="61"/>
    </row>
  </sheetData>
  <mergeCells count="16">
    <mergeCell ref="A19:D19"/>
    <mergeCell ref="F19:H19"/>
    <mergeCell ref="A1:E1"/>
    <mergeCell ref="A6:D6"/>
    <mergeCell ref="F6:G6"/>
    <mergeCell ref="A12:D12"/>
    <mergeCell ref="F12:H12"/>
    <mergeCell ref="A65:D66"/>
    <mergeCell ref="A67:D67"/>
    <mergeCell ref="A78:D78"/>
    <mergeCell ref="A28:E28"/>
    <mergeCell ref="A34:C34"/>
    <mergeCell ref="A41:E41"/>
    <mergeCell ref="A43:C44"/>
    <mergeCell ref="A49:F50"/>
    <mergeCell ref="A56:D57"/>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2DC85-82AF-824E-967E-800251FFF94A}">
  <dimension ref="A1:G45"/>
  <sheetViews>
    <sheetView showGridLines="0" tabSelected="1" workbookViewId="0"/>
  </sheetViews>
  <sheetFormatPr baseColWidth="10" defaultRowHeight="16" x14ac:dyDescent="0.2"/>
  <cols>
    <col min="1" max="1" width="2.33203125" customWidth="1"/>
    <col min="2" max="2" width="18.83203125" bestFit="1" customWidth="1"/>
    <col min="3" max="3" width="44.6640625" bestFit="1" customWidth="1"/>
    <col min="4" max="5" width="14" bestFit="1" customWidth="1"/>
    <col min="6" max="6" width="10.83203125" bestFit="1" customWidth="1"/>
    <col min="7" max="7" width="7.1640625" bestFit="1" customWidth="1"/>
  </cols>
  <sheetData>
    <row r="1" spans="1:5" x14ac:dyDescent="0.2">
      <c r="A1" s="1" t="s">
        <v>70</v>
      </c>
    </row>
    <row r="2" spans="1:5" x14ac:dyDescent="0.2">
      <c r="A2" s="1" t="s">
        <v>189</v>
      </c>
    </row>
    <row r="3" spans="1:5" x14ac:dyDescent="0.2">
      <c r="A3" s="1" t="s">
        <v>190</v>
      </c>
    </row>
    <row r="4" spans="1:5" x14ac:dyDescent="0.2">
      <c r="A4" s="1" t="s">
        <v>71</v>
      </c>
    </row>
    <row r="5" spans="1:5" x14ac:dyDescent="0.2">
      <c r="A5" s="1" t="s">
        <v>72</v>
      </c>
    </row>
    <row r="6" spans="1:5" x14ac:dyDescent="0.2">
      <c r="A6" s="1"/>
      <c r="B6" t="s">
        <v>73</v>
      </c>
    </row>
    <row r="7" spans="1:5" x14ac:dyDescent="0.2">
      <c r="A7" s="1"/>
      <c r="B7" t="s">
        <v>191</v>
      </c>
    </row>
    <row r="8" spans="1:5" x14ac:dyDescent="0.2">
      <c r="A8" s="1"/>
      <c r="B8" t="s">
        <v>142</v>
      </c>
    </row>
    <row r="9" spans="1:5" x14ac:dyDescent="0.2">
      <c r="A9" s="1" t="s">
        <v>75</v>
      </c>
    </row>
    <row r="10" spans="1:5" x14ac:dyDescent="0.2">
      <c r="B10" t="s">
        <v>76</v>
      </c>
    </row>
    <row r="11" spans="1:5" x14ac:dyDescent="0.2">
      <c r="B11" t="s">
        <v>77</v>
      </c>
    </row>
    <row r="14" spans="1:5" ht="17" thickBot="1" x14ac:dyDescent="0.25">
      <c r="A14" t="s">
        <v>78</v>
      </c>
    </row>
    <row r="15" spans="1:5" ht="17" thickBot="1" x14ac:dyDescent="0.25">
      <c r="B15" s="99" t="s">
        <v>79</v>
      </c>
      <c r="C15" s="99" t="s">
        <v>80</v>
      </c>
      <c r="D15" s="99" t="s">
        <v>81</v>
      </c>
      <c r="E15" s="99" t="s">
        <v>82</v>
      </c>
    </row>
    <row r="16" spans="1:5" ht="17" thickBot="1" x14ac:dyDescent="0.25">
      <c r="B16" s="98" t="s">
        <v>170</v>
      </c>
      <c r="C16" s="98" t="s">
        <v>90</v>
      </c>
      <c r="D16" s="101">
        <v>1308368.5900000001</v>
      </c>
      <c r="E16" s="101">
        <v>1308368.5900000001</v>
      </c>
    </row>
    <row r="19" spans="1:7" ht="17" thickBot="1" x14ac:dyDescent="0.25">
      <c r="A19" t="s">
        <v>83</v>
      </c>
    </row>
    <row r="20" spans="1:7" ht="17" thickBot="1" x14ac:dyDescent="0.25">
      <c r="B20" s="99" t="s">
        <v>79</v>
      </c>
      <c r="C20" s="99" t="s">
        <v>80</v>
      </c>
      <c r="D20" s="99" t="s">
        <v>81</v>
      </c>
      <c r="E20" s="99" t="s">
        <v>82</v>
      </c>
      <c r="F20" s="99" t="s">
        <v>84</v>
      </c>
    </row>
    <row r="21" spans="1:7" x14ac:dyDescent="0.2">
      <c r="B21" s="100" t="s">
        <v>98</v>
      </c>
      <c r="C21" s="100" t="s">
        <v>91</v>
      </c>
      <c r="D21" s="102">
        <v>0</v>
      </c>
      <c r="E21" s="102">
        <v>2333</v>
      </c>
      <c r="F21" s="100" t="s">
        <v>84</v>
      </c>
    </row>
    <row r="22" spans="1:7" x14ac:dyDescent="0.2">
      <c r="B22" s="100" t="s">
        <v>100</v>
      </c>
      <c r="C22" s="100" t="s">
        <v>93</v>
      </c>
      <c r="D22" s="102">
        <v>0</v>
      </c>
      <c r="E22" s="102">
        <v>9667</v>
      </c>
      <c r="F22" s="100" t="s">
        <v>84</v>
      </c>
    </row>
    <row r="23" spans="1:7" x14ac:dyDescent="0.2">
      <c r="B23" s="100" t="s">
        <v>153</v>
      </c>
      <c r="C23" s="100" t="s">
        <v>95</v>
      </c>
      <c r="D23" s="102">
        <v>0</v>
      </c>
      <c r="E23" s="102">
        <v>3889</v>
      </c>
      <c r="F23" s="100" t="s">
        <v>84</v>
      </c>
    </row>
    <row r="24" spans="1:7" x14ac:dyDescent="0.2">
      <c r="B24" s="100" t="s">
        <v>154</v>
      </c>
      <c r="C24" s="100" t="s">
        <v>97</v>
      </c>
      <c r="D24" s="102">
        <v>0</v>
      </c>
      <c r="E24" s="102">
        <v>4111</v>
      </c>
      <c r="F24" s="100" t="s">
        <v>84</v>
      </c>
    </row>
    <row r="25" spans="1:7" x14ac:dyDescent="0.2">
      <c r="B25" s="100" t="s">
        <v>171</v>
      </c>
      <c r="C25" s="100" t="s">
        <v>99</v>
      </c>
      <c r="D25" s="102">
        <v>0</v>
      </c>
      <c r="E25" s="102">
        <v>18000</v>
      </c>
      <c r="F25" s="100" t="s">
        <v>84</v>
      </c>
    </row>
    <row r="26" spans="1:7" ht="17" thickBot="1" x14ac:dyDescent="0.25">
      <c r="B26" s="98" t="s">
        <v>172</v>
      </c>
      <c r="C26" s="98" t="s">
        <v>101</v>
      </c>
      <c r="D26" s="103">
        <v>0</v>
      </c>
      <c r="E26" s="103">
        <v>0</v>
      </c>
      <c r="F26" s="98" t="s">
        <v>84</v>
      </c>
    </row>
    <row r="29" spans="1:7" ht="17" thickBot="1" x14ac:dyDescent="0.25">
      <c r="A29" t="s">
        <v>85</v>
      </c>
    </row>
    <row r="30" spans="1:7" ht="17" thickBot="1" x14ac:dyDescent="0.25">
      <c r="B30" s="99" t="s">
        <v>79</v>
      </c>
      <c r="C30" s="99" t="s">
        <v>80</v>
      </c>
      <c r="D30" s="99" t="s">
        <v>86</v>
      </c>
      <c r="E30" s="99" t="s">
        <v>87</v>
      </c>
      <c r="F30" s="99" t="s">
        <v>88</v>
      </c>
      <c r="G30" s="99" t="s">
        <v>89</v>
      </c>
    </row>
    <row r="31" spans="1:7" x14ac:dyDescent="0.2">
      <c r="B31" s="100" t="s">
        <v>173</v>
      </c>
      <c r="C31" s="100" t="s">
        <v>67</v>
      </c>
      <c r="D31" s="102">
        <v>18000</v>
      </c>
      <c r="E31" s="100" t="s">
        <v>174</v>
      </c>
      <c r="F31" s="100" t="s">
        <v>102</v>
      </c>
      <c r="G31" s="100">
        <v>0</v>
      </c>
    </row>
    <row r="32" spans="1:7" x14ac:dyDescent="0.2">
      <c r="B32" s="100" t="s">
        <v>108</v>
      </c>
      <c r="C32" s="100" t="s">
        <v>103</v>
      </c>
      <c r="D32" s="102">
        <v>167998</v>
      </c>
      <c r="E32" s="100" t="s">
        <v>110</v>
      </c>
      <c r="F32" s="100" t="s">
        <v>104</v>
      </c>
      <c r="G32" s="100">
        <v>32002</v>
      </c>
    </row>
    <row r="33" spans="2:7" x14ac:dyDescent="0.2">
      <c r="B33" s="100" t="s">
        <v>111</v>
      </c>
      <c r="C33" s="100" t="s">
        <v>106</v>
      </c>
      <c r="D33" s="102">
        <v>50000</v>
      </c>
      <c r="E33" s="100" t="s">
        <v>113</v>
      </c>
      <c r="F33" s="100" t="s">
        <v>102</v>
      </c>
      <c r="G33" s="100">
        <v>0</v>
      </c>
    </row>
    <row r="34" spans="2:7" x14ac:dyDescent="0.2">
      <c r="B34" s="100" t="s">
        <v>157</v>
      </c>
      <c r="C34" s="100" t="s">
        <v>109</v>
      </c>
      <c r="D34" s="102">
        <v>9533.2000000000007</v>
      </c>
      <c r="E34" s="100" t="s">
        <v>158</v>
      </c>
      <c r="F34" s="100" t="s">
        <v>104</v>
      </c>
      <c r="G34" s="100">
        <v>0.7999999999992724</v>
      </c>
    </row>
    <row r="35" spans="2:7" x14ac:dyDescent="0.2">
      <c r="B35" s="100" t="s">
        <v>175</v>
      </c>
      <c r="C35" s="100" t="s">
        <v>112</v>
      </c>
      <c r="D35" s="102">
        <v>14688.8</v>
      </c>
      <c r="E35" s="100" t="s">
        <v>176</v>
      </c>
      <c r="F35" s="100" t="s">
        <v>104</v>
      </c>
      <c r="G35" s="100">
        <v>311.20000000000073</v>
      </c>
    </row>
    <row r="36" spans="2:7" x14ac:dyDescent="0.2">
      <c r="B36" s="100" t="s">
        <v>118</v>
      </c>
      <c r="C36" s="100" t="s">
        <v>114</v>
      </c>
      <c r="D36" s="102">
        <v>15000</v>
      </c>
      <c r="E36" s="100" t="s">
        <v>159</v>
      </c>
      <c r="F36" s="100" t="s">
        <v>102</v>
      </c>
      <c r="G36" s="100">
        <v>0</v>
      </c>
    </row>
    <row r="37" spans="2:7" x14ac:dyDescent="0.2">
      <c r="B37" s="100" t="s">
        <v>160</v>
      </c>
      <c r="C37" s="100" t="s">
        <v>116</v>
      </c>
      <c r="D37" s="102">
        <v>13499.7</v>
      </c>
      <c r="E37" s="100" t="s">
        <v>177</v>
      </c>
      <c r="F37" s="100" t="s">
        <v>104</v>
      </c>
      <c r="G37" s="100">
        <v>0.2999999999992724</v>
      </c>
    </row>
    <row r="38" spans="2:7" x14ac:dyDescent="0.2">
      <c r="B38" s="100" t="s">
        <v>178</v>
      </c>
      <c r="C38" s="100" t="s">
        <v>119</v>
      </c>
      <c r="D38" s="102">
        <v>28499.7</v>
      </c>
      <c r="E38" s="100" t="s">
        <v>179</v>
      </c>
      <c r="F38" s="100" t="s">
        <v>104</v>
      </c>
      <c r="G38" s="100">
        <v>0.2999999999992724</v>
      </c>
    </row>
    <row r="39" spans="2:7" x14ac:dyDescent="0.2">
      <c r="B39" s="100" t="s">
        <v>164</v>
      </c>
      <c r="C39" s="100" t="s">
        <v>114</v>
      </c>
      <c r="D39" s="104">
        <v>10000</v>
      </c>
      <c r="E39" s="100" t="s">
        <v>165</v>
      </c>
      <c r="F39" s="100" t="s">
        <v>102</v>
      </c>
      <c r="G39" s="100">
        <v>0</v>
      </c>
    </row>
    <row r="40" spans="2:7" x14ac:dyDescent="0.2">
      <c r="B40" s="100" t="s">
        <v>166</v>
      </c>
      <c r="C40" s="100" t="s">
        <v>116</v>
      </c>
      <c r="D40" s="104">
        <v>4755.3999999999996</v>
      </c>
      <c r="E40" s="100" t="s">
        <v>180</v>
      </c>
      <c r="F40" s="100" t="s">
        <v>104</v>
      </c>
      <c r="G40" s="100">
        <v>4244.6000000000004</v>
      </c>
    </row>
    <row r="41" spans="2:7" x14ac:dyDescent="0.2">
      <c r="B41" s="100" t="s">
        <v>181</v>
      </c>
      <c r="C41" s="100" t="s">
        <v>120</v>
      </c>
      <c r="D41" s="102">
        <v>14755.4</v>
      </c>
      <c r="E41" s="100" t="s">
        <v>182</v>
      </c>
      <c r="F41" s="100" t="s">
        <v>104</v>
      </c>
      <c r="G41" s="100">
        <v>4244.6000000000004</v>
      </c>
    </row>
    <row r="42" spans="2:7" x14ac:dyDescent="0.2">
      <c r="B42" s="100" t="s">
        <v>125</v>
      </c>
      <c r="C42" s="100" t="s">
        <v>121</v>
      </c>
      <c r="D42" s="102">
        <v>12000</v>
      </c>
      <c r="E42" s="100" t="s">
        <v>127</v>
      </c>
      <c r="F42" s="100" t="s">
        <v>102</v>
      </c>
      <c r="G42" s="100">
        <v>0</v>
      </c>
    </row>
    <row r="43" spans="2:7" x14ac:dyDescent="0.2">
      <c r="B43" s="100" t="s">
        <v>168</v>
      </c>
      <c r="C43" s="100" t="s">
        <v>123</v>
      </c>
      <c r="D43" s="102">
        <v>8000</v>
      </c>
      <c r="E43" s="100" t="s">
        <v>169</v>
      </c>
      <c r="F43" s="100" t="s">
        <v>102</v>
      </c>
      <c r="G43" s="100">
        <v>0</v>
      </c>
    </row>
    <row r="44" spans="2:7" x14ac:dyDescent="0.2">
      <c r="B44" s="100" t="s">
        <v>183</v>
      </c>
      <c r="C44" s="100" t="s">
        <v>126</v>
      </c>
      <c r="D44" s="102">
        <v>18000</v>
      </c>
      <c r="E44" s="100" t="s">
        <v>184</v>
      </c>
      <c r="F44" s="100" t="s">
        <v>102</v>
      </c>
      <c r="G44" s="100">
        <v>0</v>
      </c>
    </row>
    <row r="45" spans="2:7" ht="17" thickBot="1" x14ac:dyDescent="0.25">
      <c r="B45" s="98" t="s">
        <v>185</v>
      </c>
      <c r="C45" s="98"/>
      <c r="D45" s="98"/>
      <c r="E45" s="98"/>
      <c r="F45" s="98"/>
      <c r="G45" s="9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Base Model</vt:lpstr>
      <vt:lpstr>BM- Answer Report</vt:lpstr>
      <vt:lpstr>BM- Sensitivity Report</vt:lpstr>
      <vt:lpstr>Optimal Scenario Model</vt:lpstr>
      <vt:lpstr>OSM-  Answer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Taylor Julian</dc:creator>
  <cp:lastModifiedBy>Taylor Julian</cp:lastModifiedBy>
  <dcterms:created xsi:type="dcterms:W3CDTF">2021-03-17T19:58:01Z</dcterms:created>
  <dcterms:modified xsi:type="dcterms:W3CDTF">2021-03-19T20:41:03Z</dcterms:modified>
</cp:coreProperties>
</file>