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wu2-my.sharepoint.com/personal/pinkeb_wwu_edu/Documents/Thesis/ThesisCode/Data/"/>
    </mc:Choice>
  </mc:AlternateContent>
  <xr:revisionPtr revIDLastSave="80" documentId="8_{C303B7EE-9BB2-9E45-858B-A480CD38741B}" xr6:coauthVersionLast="47" xr6:coauthVersionMax="47" xr10:uidLastSave="{5E292137-6C40-874F-90A9-A52FA3E5C531}"/>
  <bookViews>
    <workbookView xWindow="0" yWindow="740" windowWidth="29400" windowHeight="18380" activeTab="4" xr2:uid="{024021D0-AC20-4941-9B91-A8601D7B626B}"/>
  </bookViews>
  <sheets>
    <sheet name="CollectData" sheetId="2" r:id="rId1"/>
    <sheet name="RawTumbling" sheetId="1" r:id="rId2"/>
    <sheet name="Density" sheetId="3" r:id="rId3"/>
    <sheet name="Data" sheetId="4" r:id="rId4"/>
    <sheet name="AbrasionDensit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5" l="1"/>
  <c r="H5" i="5"/>
  <c r="H7" i="5"/>
  <c r="H2" i="5"/>
  <c r="G4" i="5"/>
  <c r="G5" i="5"/>
  <c r="G6" i="5"/>
  <c r="G7" i="5"/>
  <c r="G2" i="5"/>
  <c r="M40" i="1"/>
  <c r="M39" i="1"/>
  <c r="M38" i="1"/>
  <c r="M37" i="1"/>
  <c r="M36" i="1"/>
  <c r="M35" i="1"/>
  <c r="X26" i="1"/>
  <c r="W26" i="1"/>
  <c r="V26" i="1"/>
  <c r="U26" i="1"/>
  <c r="T26" i="1"/>
  <c r="S26" i="1"/>
  <c r="R26" i="1"/>
  <c r="Q26" i="1"/>
  <c r="P26" i="1"/>
  <c r="O26" i="1"/>
  <c r="N26" i="1"/>
  <c r="M26" i="1"/>
  <c r="G26" i="1"/>
  <c r="F26" i="1"/>
  <c r="E26" i="1"/>
  <c r="X25" i="1"/>
  <c r="W25" i="1"/>
  <c r="V25" i="1"/>
  <c r="U25" i="1"/>
  <c r="T25" i="1"/>
  <c r="S25" i="1"/>
  <c r="R25" i="1"/>
  <c r="Q25" i="1"/>
  <c r="P25" i="1"/>
  <c r="O25" i="1"/>
  <c r="N25" i="1"/>
  <c r="M25" i="1"/>
  <c r="G25" i="1"/>
  <c r="H25" i="1" s="1"/>
  <c r="I25" i="1" s="1"/>
  <c r="J25" i="1" s="1"/>
  <c r="F25" i="1"/>
  <c r="E25" i="1"/>
  <c r="X24" i="1"/>
  <c r="W24" i="1"/>
  <c r="V24" i="1"/>
  <c r="U24" i="1"/>
  <c r="T24" i="1"/>
  <c r="S24" i="1"/>
  <c r="R24" i="1"/>
  <c r="Q24" i="1"/>
  <c r="P24" i="1"/>
  <c r="O24" i="1"/>
  <c r="N24" i="1"/>
  <c r="M24" i="1"/>
  <c r="G24" i="1"/>
  <c r="H24" i="1" s="1"/>
  <c r="I24" i="1" s="1"/>
  <c r="J24" i="1" s="1"/>
  <c r="F24" i="1"/>
  <c r="E24" i="1"/>
  <c r="X23" i="1"/>
  <c r="W23" i="1"/>
  <c r="V23" i="1"/>
  <c r="U23" i="1"/>
  <c r="T23" i="1"/>
  <c r="S23" i="1"/>
  <c r="R23" i="1"/>
  <c r="Q23" i="1"/>
  <c r="P23" i="1"/>
  <c r="O23" i="1"/>
  <c r="N23" i="1"/>
  <c r="M23" i="1"/>
  <c r="H23" i="1"/>
  <c r="I23" i="1" s="1"/>
  <c r="J23" i="1" s="1"/>
  <c r="X22" i="1"/>
  <c r="W22" i="1"/>
  <c r="V22" i="1"/>
  <c r="U22" i="1"/>
  <c r="T22" i="1"/>
  <c r="S22" i="1"/>
  <c r="R22" i="1"/>
  <c r="Q22" i="1"/>
  <c r="P22" i="1"/>
  <c r="O22" i="1"/>
  <c r="N22" i="1"/>
  <c r="M22" i="1"/>
  <c r="H22" i="1"/>
  <c r="I22" i="1" s="1"/>
  <c r="J22" i="1" s="1"/>
  <c r="X21" i="1"/>
  <c r="W21" i="1"/>
  <c r="V21" i="1"/>
  <c r="U21" i="1"/>
  <c r="T21" i="1"/>
  <c r="S21" i="1"/>
  <c r="R21" i="1"/>
  <c r="Q21" i="1"/>
  <c r="P21" i="1"/>
  <c r="O21" i="1"/>
  <c r="N21" i="1"/>
  <c r="M21" i="1"/>
  <c r="H21" i="1"/>
  <c r="I21" i="1" s="1"/>
  <c r="J21" i="1" s="1"/>
  <c r="X20" i="1"/>
  <c r="W20" i="1"/>
  <c r="V20" i="1"/>
  <c r="U20" i="1"/>
  <c r="T20" i="1"/>
  <c r="S20" i="1"/>
  <c r="R20" i="1"/>
  <c r="Q20" i="1"/>
  <c r="P20" i="1"/>
  <c r="O20" i="1"/>
  <c r="N20" i="1"/>
  <c r="M20" i="1"/>
  <c r="I20" i="1"/>
  <c r="J20" i="1" s="1"/>
  <c r="K20" i="1" s="1"/>
  <c r="H20" i="1"/>
  <c r="X19" i="1"/>
  <c r="W19" i="1"/>
  <c r="V19" i="1"/>
  <c r="U19" i="1"/>
  <c r="T19" i="1"/>
  <c r="S19" i="1"/>
  <c r="R19" i="1"/>
  <c r="Q19" i="1"/>
  <c r="P19" i="1"/>
  <c r="O19" i="1"/>
  <c r="N19" i="1"/>
  <c r="M19" i="1"/>
  <c r="H12" i="1"/>
  <c r="I12" i="1" s="1"/>
  <c r="J12" i="1" s="1"/>
  <c r="I11" i="1"/>
  <c r="J11" i="1" s="1"/>
  <c r="H11" i="1"/>
  <c r="H10" i="1"/>
  <c r="I10" i="1" s="1"/>
  <c r="J10" i="1" s="1"/>
  <c r="H9" i="1"/>
  <c r="I9" i="1" s="1"/>
  <c r="J9" i="1" s="1"/>
  <c r="H8" i="1"/>
  <c r="I8" i="1" s="1"/>
  <c r="J8" i="1" s="1"/>
  <c r="I7" i="1"/>
  <c r="J7" i="1" s="1"/>
  <c r="H7" i="1"/>
  <c r="H6" i="1"/>
  <c r="I6" i="1" s="1"/>
  <c r="J6" i="1" s="1"/>
  <c r="K6" i="1" s="1"/>
  <c r="H26" i="1" l="1"/>
  <c r="I26" i="1" s="1"/>
  <c r="J26" i="1" s="1"/>
  <c r="K21" i="1"/>
  <c r="K22" i="1" s="1"/>
  <c r="K23" i="1" s="1"/>
  <c r="K24" i="1" s="1"/>
  <c r="K25" i="1" s="1"/>
  <c r="K26" i="1" s="1"/>
  <c r="K7" i="1"/>
  <c r="K8" i="1" s="1"/>
  <c r="K9" i="1" s="1"/>
  <c r="K10" i="1" s="1"/>
  <c r="K11" i="1" s="1"/>
  <c r="K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tc={C118454F-BB96-9342-B9BD-9A2EAEECE79F}</author>
    <author>tc={E4FB9908-62D5-B84F-ADCC-7AAFB866E651}</author>
  </authors>
  <commentList>
    <comment ref="M5" authorId="0" shapeId="0" xr:uid="{C118454F-BB96-9342-B9BD-9A2EAEECE79F}">
      <text>
        <t>[Threaded comment]
Your version of Excel allows you to read this threaded comment; however, any edits to it will get removed if the file is opened in a newer version of Excel. Learn more: https://go.microsoft.com/fwlink/?linkid=870924
Comment:
    Dry tumbled… :(</t>
      </text>
    </comment>
    <comment ref="Q10" authorId="1" shapeId="0" xr:uid="{E4FB9908-62D5-B84F-ADCC-7AAFB866E651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 piece broke off maybe?</t>
      </text>
    </comment>
  </commentList>
</comments>
</file>

<file path=xl/sharedStrings.xml><?xml version="1.0" encoding="utf-8"?>
<sst xmlns="http://schemas.openxmlformats.org/spreadsheetml/2006/main" count="281" uniqueCount="160">
  <si>
    <t>Mass (g)</t>
  </si>
  <si>
    <t>Date</t>
  </si>
  <si>
    <t>Start</t>
  </si>
  <si>
    <t>Stop</t>
  </si>
  <si>
    <t>Hours</t>
  </si>
  <si>
    <t>Hours (decimal)</t>
  </si>
  <si>
    <t>Distance (km)</t>
  </si>
  <si>
    <t>Cum. Dist. (km)</t>
  </si>
  <si>
    <t>MM23-4</t>
  </si>
  <si>
    <t>MM23-4 REP</t>
  </si>
  <si>
    <t>LT23-6</t>
  </si>
  <si>
    <t>LT23-6 REP</t>
  </si>
  <si>
    <t>GP23-2</t>
  </si>
  <si>
    <t>GP23-2 REP</t>
  </si>
  <si>
    <t>LT23-5</t>
  </si>
  <si>
    <t>LT23-5 REP</t>
  </si>
  <si>
    <t>MM23-10</t>
  </si>
  <si>
    <t>MM23-10 REP</t>
  </si>
  <si>
    <t>MM23-8</t>
  </si>
  <si>
    <t>MM23-8 REP</t>
  </si>
  <si>
    <t>Initial</t>
  </si>
  <si>
    <t xml:space="preserve">weighed host on 12/8 after tumbling. </t>
  </si>
  <si>
    <t>1766.38 in the bag, wet weight</t>
  </si>
  <si>
    <t>Series #</t>
  </si>
  <si>
    <t>Abrasion Coefficients</t>
  </si>
  <si>
    <t>Sample #</t>
  </si>
  <si>
    <t>Site</t>
  </si>
  <si>
    <t>Location</t>
  </si>
  <si>
    <t>Setting Description</t>
  </si>
  <si>
    <t>B-Axis Diameter (cm)</t>
  </si>
  <si>
    <t>Lithology</t>
  </si>
  <si>
    <t>SHRS</t>
  </si>
  <si>
    <t>General Notes</t>
  </si>
  <si>
    <t>New class.</t>
  </si>
  <si>
    <t xml:space="preserve">Max specimens per sample </t>
  </si>
  <si>
    <t>MM23-1</t>
  </si>
  <si>
    <t>1 (Brian MM-1)</t>
  </si>
  <si>
    <t>50.609844, -123.384683</t>
  </si>
  <si>
    <t>Taken from foot of terrace. Outside was dusty/weathered</t>
  </si>
  <si>
    <t>OW</t>
  </si>
  <si>
    <t>Lisegang banding, weathering rinds are concentric, appx 0.1-1cm. Protolith potentially LDV gray.</t>
  </si>
  <si>
    <t>MM23-2</t>
  </si>
  <si>
    <t>50.609844, -123.384684</t>
  </si>
  <si>
    <t>LDV red or HDV??</t>
  </si>
  <si>
    <t>Red-purple groundmass, &lt;5% white crystals, some surface vesicles but clast feels too dense to be vesicled throughout. Spots of oxidation &lt;1cm.</t>
  </si>
  <si>
    <t>High strength</t>
  </si>
  <si>
    <t>MM23-3</t>
  </si>
  <si>
    <t>50.609844, -123.384685</t>
  </si>
  <si>
    <t>Taken from terrace slope. Half exposed, half buried.</t>
  </si>
  <si>
    <t>LDV gray</t>
  </si>
  <si>
    <t>Light gray-gray groundmass, 10-15% white crystals. Easily broken with rock hammer.</t>
  </si>
  <si>
    <t>Mid strength</t>
  </si>
  <si>
    <t>50.609844, -123.384686</t>
  </si>
  <si>
    <t>LDV red</t>
  </si>
  <si>
    <t>Dusty pink-brick red groundmass. 10-15% white crystals. Up to 20% in some clasts. Semi-vesicled.</t>
  </si>
  <si>
    <t>Low strength</t>
  </si>
  <si>
    <t>MM23-5</t>
  </si>
  <si>
    <t>50.609844, -123.384687</t>
  </si>
  <si>
    <t>Taken from foot of terrace.</t>
  </si>
  <si>
    <t>G</t>
  </si>
  <si>
    <t>Large interlocking qtz, feldspar, micas (some biotite some chlorite), potentially other green mins (epidote?). Qtz and felds are dominant.</t>
  </si>
  <si>
    <t>high strength</t>
  </si>
  <si>
    <t>MM23-6</t>
  </si>
  <si>
    <t>50.609844, -123.384688</t>
  </si>
  <si>
    <t>Taken from foot of terrace. More rounded/smooth than previous samples</t>
  </si>
  <si>
    <t>LDV Needly</t>
  </si>
  <si>
    <t>Too small</t>
  </si>
  <si>
    <t>Acicular black grains up to 1cm make up 40-50% of clast. light gray matrix has been observed as being darker gray in other clasts.</t>
  </si>
  <si>
    <t>MM23-7</t>
  </si>
  <si>
    <t>2 (Brian MM-3)</t>
  </si>
  <si>
    <t>50.612718, -123.412609</t>
  </si>
  <si>
    <t>Sampled by Brian. I took the remaining half. Clast was uncovered about halfway up hummock.</t>
  </si>
  <si>
    <t>Too small to obtain viable measurement.</t>
  </si>
  <si>
    <t>Red granite. Qtz, biotite altered to chlorite, pink to red matrix. Possibly weathered kspar? Potential weathering rind, too dusty to say for sure. Site was @ second stop on boat day - hummock after initial terrace.</t>
  </si>
  <si>
    <t>3 (Near boat launch for return trip - river right)</t>
  </si>
  <si>
    <t>50.6159, -123.394478</t>
  </si>
  <si>
    <t xml:space="preserve">Taken from top of terrace appx 2m above the small oxidized creek. </t>
  </si>
  <si>
    <t>Sulphur yellow weathering rind. White crystals &lt;2cm in light gray matrix when broken. Darker orange on ground side, paler yellow on exposed surface.</t>
  </si>
  <si>
    <t>MM23-9</t>
  </si>
  <si>
    <t>50.6159, -123.394479</t>
  </si>
  <si>
    <t>Orange weathered, crumbly but still whole. Gray matrix, black crystals &lt;0.5cm. Maybe white feldspar crystals, or they could just be extensions of the groundmass.</t>
  </si>
  <si>
    <t>4 (Above terrace of Brian MM-6? The terrace that was sampled upstream of camp on Friday)</t>
  </si>
  <si>
    <t>50.619781, -123.400348</t>
  </si>
  <si>
    <t xml:space="preserve">Taken from above terrace. </t>
  </si>
  <si>
    <t>LIght gray groundmass, 5% black needly crystals &lt;0.2cm, 20% white crystals &lt;1cm.</t>
  </si>
  <si>
    <t>MM23-11</t>
  </si>
  <si>
    <t>50.619781, -123.400349</t>
  </si>
  <si>
    <t>gray groundmass. 10-15% white crystals &lt;0.5cm. 5% black needly crystals &lt;0.2cm.</t>
  </si>
  <si>
    <t xml:space="preserve">Mid strength </t>
  </si>
  <si>
    <t>MM23-12</t>
  </si>
  <si>
    <t>50.619781, -123.400350</t>
  </si>
  <si>
    <t>gray groundmass. 40% white crystals &lt;1cm. 5% black equant/elongate crystals &lt;0.5cm</t>
  </si>
  <si>
    <t>LT23-1</t>
  </si>
  <si>
    <t>Brian site T-5</t>
  </si>
  <si>
    <t>46.896597, -121.669559</t>
  </si>
  <si>
    <t>Taken from face of hummock</t>
  </si>
  <si>
    <t>TV/UG</t>
  </si>
  <si>
    <t>LIght gray/cream colored. Light gray crystals in groundmass.</t>
  </si>
  <si>
    <t>LT23-2</t>
  </si>
  <si>
    <t>Brian 2022 site T1?</t>
  </si>
  <si>
    <t>46.896861, -121.665372</t>
  </si>
  <si>
    <t>Taken from the top of a hummock. The hummock is ball shaped, somewhat of a fractured block, covered in finer well weathered material.</t>
  </si>
  <si>
    <t>VV Brick Red</t>
  </si>
  <si>
    <t>Dusty pink on exposed side, brick red on cut faces. Vesicled in patches. 10% white crystals. Similar to W3/4, maybe stronger.</t>
  </si>
  <si>
    <t>LT23-3</t>
  </si>
  <si>
    <t>46.896861, -121.665373</t>
  </si>
  <si>
    <t>VV Black/gray</t>
  </si>
  <si>
    <t>Dark gray to black on exposed surface. Potentially dusty pink on some covered surfaces. vesicular. 10% white crystals.</t>
  </si>
  <si>
    <t>LT23-4</t>
  </si>
  <si>
    <t>46.896861, -121.665374</t>
  </si>
  <si>
    <t>PN</t>
  </si>
  <si>
    <t>dark gray/black intrusive. 5-10% white crystals. Weathered to red/orange in patches on exposed surfaces.</t>
  </si>
  <si>
    <t>Brian T-7</t>
  </si>
  <si>
    <t>46.89622, -121.663669</t>
  </si>
  <si>
    <t>Taken from foot of hummock.</t>
  </si>
  <si>
    <t>UG</t>
  </si>
  <si>
    <t>UG, light gray to white. 2 relatively clean fracture faces parallel to each other. Gray crystals in white/cream groundmass</t>
  </si>
  <si>
    <t>46.89622, -121.663670</t>
  </si>
  <si>
    <t>Black PN? Each face seems clean, no vesicles, but other similar looking clasts have had small pockets of vesicles. White crystals weathered to yellow/orange in some exposed spots.</t>
  </si>
  <si>
    <t>LT23-7</t>
  </si>
  <si>
    <t>Hummock adjacent to Brian T-7</t>
  </si>
  <si>
    <t>46.89622, -121.663671</t>
  </si>
  <si>
    <t>Taken from larger block near top of hummock</t>
  </si>
  <si>
    <t>TV gray</t>
  </si>
  <si>
    <t>Light gray matrtix, may have been previously observed and called light gray tv. 10% white crystals, potentially tiny vesicles, host rock was very resistant to rock hammer.</t>
  </si>
  <si>
    <t>GP23-1</t>
  </si>
  <si>
    <t xml:space="preserve">Terrace - calling it site 3, but I do not remember why. 400m upstream of downey Creek TH. River right. </t>
  </si>
  <si>
    <t>48.2574088, -121.2207728</t>
  </si>
  <si>
    <t>VV Gray</t>
  </si>
  <si>
    <t>vesicular, gray w/ 15% white crystals &lt; 0.5cm</t>
  </si>
  <si>
    <t>Low strength (high vesicle, high gm)</t>
  </si>
  <si>
    <t>48.2574088, -121.2207729</t>
  </si>
  <si>
    <t>reddish, 35% white crystals &lt;1cm, less textured than gp23-1</t>
  </si>
  <si>
    <t>MM4</t>
  </si>
  <si>
    <t>LT6</t>
  </si>
  <si>
    <t>GP2</t>
  </si>
  <si>
    <t>LT5</t>
  </si>
  <si>
    <t>MM10</t>
  </si>
  <si>
    <t>MM8</t>
  </si>
  <si>
    <t>Sample</t>
  </si>
  <si>
    <t>Density (g/cm^3)</t>
  </si>
  <si>
    <t>Avg Abrasion Coefficients</t>
  </si>
  <si>
    <t>Stop ID</t>
  </si>
  <si>
    <t>Meager</t>
  </si>
  <si>
    <t>Tahoma</t>
  </si>
  <si>
    <t>Suiattle</t>
  </si>
  <si>
    <t>Color</t>
  </si>
  <si>
    <t>red</t>
  </si>
  <si>
    <t>gray</t>
  </si>
  <si>
    <t>LDV</t>
  </si>
  <si>
    <t>VV</t>
  </si>
  <si>
    <t>Year</t>
  </si>
  <si>
    <t>Avg Abrasion Coefficients (1/km)</t>
  </si>
  <si>
    <t>Lith</t>
  </si>
  <si>
    <t>SHRS median</t>
  </si>
  <si>
    <t>Density (kg/m3)</t>
  </si>
  <si>
    <t>Abrasion Avg</t>
  </si>
  <si>
    <t>Abr Error</t>
  </si>
  <si>
    <t>Min Abrasion</t>
  </si>
  <si>
    <t>Max Abrasion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</si>
</sst>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14" fontId="0" fillId="0" borderId="0" xfId="0" applyNumberFormat="1"/>
    <xf numFmtId="0" fontId="3" fillId="0" borderId="0" xfId="0" applyFont="1" applyAlignment="1">
      <alignment wrapText="1"/>
    </xf>
    <xf numFmtId="0" fontId="3" fillId="0" borderId="0" xfId="0" applyFont="1"/>
    <xf numFmtId="0" fontId="3" fillId="2" borderId="0" xfId="0" applyFont="1" applyFill="1" applyAlignment="1">
      <alignment wrapText="1"/>
    </xf>
    <xf numFmtId="0" fontId="0" fillId="2" borderId="0" xfId="0" applyFill="1"/>
    <xf numFmtId="0" fontId="4" fillId="0" borderId="0" xfId="0" applyFont="1" applyAlignment="1">
      <alignment wrapText="1"/>
    </xf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nn Coffin" id="{4A53B448-02F0-3241-B6D2-799AA3F2C497}" userId="S::coffinf@wwu.edu::d9e1e507-8a33-4aba-8c6c-86904e41010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5" dT="2023-11-28T16:09:18.04" personId="{4A53B448-02F0-3241-B6D2-799AA3F2C497}" id="{C118454F-BB96-9342-B9BD-9A2EAEECE79F}">
    <text>Dry tumbled… :(</text>
  </threadedComment>
  <threadedComment ref="Q10" dT="2023-12-07T20:22:03.77" personId="{4A53B448-02F0-3241-B6D2-799AA3F2C497}" id="{E4FB9908-62D5-B84F-ADCC-7AAFB866E651}">
    <text>Small piece broke off maybe?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B3B5-A82C-A44E-9A0A-85AB738C7F47}">
  <dimension ref="A1:J22"/>
  <sheetViews>
    <sheetView workbookViewId="0">
      <selection activeCell="B22" sqref="B22:J22"/>
    </sheetView>
  </sheetViews>
  <sheetFormatPr baseColWidth="10" defaultRowHeight="16" x14ac:dyDescent="0.2"/>
  <sheetData>
    <row r="1" spans="1:10" ht="48" x14ac:dyDescent="0.2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5" t="s">
        <v>34</v>
      </c>
    </row>
    <row r="2" spans="1:10" ht="160" x14ac:dyDescent="0.2">
      <c r="A2" s="5" t="s">
        <v>35</v>
      </c>
      <c r="B2" s="5" t="s">
        <v>36</v>
      </c>
      <c r="C2" s="5" t="s">
        <v>37</v>
      </c>
      <c r="D2" s="5" t="s">
        <v>38</v>
      </c>
      <c r="E2" s="5">
        <v>16</v>
      </c>
      <c r="F2" s="5" t="s">
        <v>39</v>
      </c>
      <c r="G2" s="5">
        <v>33</v>
      </c>
      <c r="H2" s="5" t="s">
        <v>40</v>
      </c>
      <c r="I2" s="5" t="s">
        <v>39</v>
      </c>
      <c r="J2" s="5">
        <v>10</v>
      </c>
    </row>
    <row r="3" spans="1:10" ht="208" x14ac:dyDescent="0.2">
      <c r="A3" s="5" t="s">
        <v>41</v>
      </c>
      <c r="B3" s="5" t="s">
        <v>36</v>
      </c>
      <c r="C3" s="5" t="s">
        <v>42</v>
      </c>
      <c r="D3" s="5" t="s">
        <v>38</v>
      </c>
      <c r="E3" s="5">
        <v>17</v>
      </c>
      <c r="F3" s="5" t="s">
        <v>43</v>
      </c>
      <c r="G3" s="5">
        <v>47</v>
      </c>
      <c r="H3" s="5" t="s">
        <v>44</v>
      </c>
      <c r="I3" s="5" t="s">
        <v>45</v>
      </c>
      <c r="J3" s="5">
        <v>5</v>
      </c>
    </row>
    <row r="4" spans="1:10" ht="160" x14ac:dyDescent="0.2">
      <c r="A4" s="5" t="s">
        <v>46</v>
      </c>
      <c r="B4" s="5" t="s">
        <v>36</v>
      </c>
      <c r="C4" s="5" t="s">
        <v>47</v>
      </c>
      <c r="D4" s="5" t="s">
        <v>48</v>
      </c>
      <c r="E4" s="5">
        <v>16</v>
      </c>
      <c r="F4" s="5" t="s">
        <v>49</v>
      </c>
      <c r="G4" s="5">
        <v>42</v>
      </c>
      <c r="H4" s="5" t="s">
        <v>50</v>
      </c>
      <c r="I4" s="5" t="s">
        <v>51</v>
      </c>
      <c r="J4" s="5">
        <v>7</v>
      </c>
    </row>
    <row r="5" spans="1:10" ht="160" x14ac:dyDescent="0.2">
      <c r="A5" s="5" t="s">
        <v>8</v>
      </c>
      <c r="B5" s="5" t="s">
        <v>36</v>
      </c>
      <c r="C5" s="5" t="s">
        <v>52</v>
      </c>
      <c r="D5" s="5" t="s">
        <v>38</v>
      </c>
      <c r="E5" s="5">
        <v>14</v>
      </c>
      <c r="F5" s="5" t="s">
        <v>53</v>
      </c>
      <c r="G5" s="5">
        <v>37</v>
      </c>
      <c r="H5" s="5" t="s">
        <v>54</v>
      </c>
      <c r="I5" s="5" t="s">
        <v>55</v>
      </c>
      <c r="J5" s="5">
        <v>7</v>
      </c>
    </row>
    <row r="6" spans="1:10" ht="208" x14ac:dyDescent="0.2">
      <c r="A6" s="5" t="s">
        <v>56</v>
      </c>
      <c r="B6" s="5" t="s">
        <v>36</v>
      </c>
      <c r="C6" s="5" t="s">
        <v>57</v>
      </c>
      <c r="D6" s="5" t="s">
        <v>58</v>
      </c>
      <c r="E6" s="5">
        <v>16</v>
      </c>
      <c r="F6" s="5" t="s">
        <v>59</v>
      </c>
      <c r="G6" s="5">
        <v>59.5</v>
      </c>
      <c r="H6" s="5" t="s">
        <v>60</v>
      </c>
      <c r="I6" s="5" t="s">
        <v>61</v>
      </c>
      <c r="J6" s="5">
        <v>6</v>
      </c>
    </row>
    <row r="7" spans="1:10" ht="192" x14ac:dyDescent="0.2">
      <c r="A7" s="5" t="s">
        <v>62</v>
      </c>
      <c r="B7" s="5" t="s">
        <v>36</v>
      </c>
      <c r="C7" s="5" t="s">
        <v>63</v>
      </c>
      <c r="D7" s="5" t="s">
        <v>64</v>
      </c>
      <c r="E7" s="5">
        <v>10</v>
      </c>
      <c r="F7" s="5" t="s">
        <v>65</v>
      </c>
      <c r="G7" s="5" t="s">
        <v>66</v>
      </c>
      <c r="H7" s="5" t="s">
        <v>67</v>
      </c>
      <c r="I7" s="5" t="s">
        <v>55</v>
      </c>
      <c r="J7" s="5">
        <v>3</v>
      </c>
    </row>
    <row r="8" spans="1:10" ht="320" x14ac:dyDescent="0.2">
      <c r="A8" s="5" t="s">
        <v>68</v>
      </c>
      <c r="B8" s="5" t="s">
        <v>69</v>
      </c>
      <c r="C8" s="5" t="s">
        <v>70</v>
      </c>
      <c r="D8" s="5" t="s">
        <v>71</v>
      </c>
      <c r="E8" s="5">
        <v>12</v>
      </c>
      <c r="F8" s="5" t="s">
        <v>59</v>
      </c>
      <c r="G8" s="5" t="s">
        <v>72</v>
      </c>
      <c r="H8" s="5" t="s">
        <v>73</v>
      </c>
      <c r="I8" s="5" t="s">
        <v>45</v>
      </c>
      <c r="J8" s="5">
        <v>2</v>
      </c>
    </row>
    <row r="9" spans="1:10" ht="240" x14ac:dyDescent="0.2">
      <c r="A9" s="5" t="s">
        <v>18</v>
      </c>
      <c r="B9" s="5" t="s">
        <v>74</v>
      </c>
      <c r="C9" s="5" t="s">
        <v>75</v>
      </c>
      <c r="D9" s="5" t="s">
        <v>76</v>
      </c>
      <c r="E9" s="5">
        <v>19</v>
      </c>
      <c r="F9" s="5" t="s">
        <v>39</v>
      </c>
      <c r="G9" s="5">
        <v>26</v>
      </c>
      <c r="H9" s="5" t="s">
        <v>77</v>
      </c>
      <c r="I9" s="5" t="s">
        <v>39</v>
      </c>
      <c r="J9" s="5">
        <v>9</v>
      </c>
    </row>
    <row r="10" spans="1:10" ht="256" x14ac:dyDescent="0.2">
      <c r="A10" s="5" t="s">
        <v>78</v>
      </c>
      <c r="B10" s="5" t="s">
        <v>74</v>
      </c>
      <c r="C10" s="5" t="s">
        <v>79</v>
      </c>
      <c r="D10" s="5" t="s">
        <v>76</v>
      </c>
      <c r="E10" s="5">
        <v>13</v>
      </c>
      <c r="F10" s="5" t="s">
        <v>39</v>
      </c>
      <c r="G10" s="5">
        <v>31</v>
      </c>
      <c r="H10" s="5" t="s">
        <v>80</v>
      </c>
      <c r="I10" s="5" t="s">
        <v>39</v>
      </c>
      <c r="J10" s="5">
        <v>10</v>
      </c>
    </row>
    <row r="11" spans="1:10" ht="144" x14ac:dyDescent="0.2">
      <c r="A11" s="5" t="s">
        <v>16</v>
      </c>
      <c r="B11" s="5" t="s">
        <v>81</v>
      </c>
      <c r="C11" s="5" t="s">
        <v>82</v>
      </c>
      <c r="D11" s="5" t="s">
        <v>83</v>
      </c>
      <c r="E11" s="5">
        <v>21</v>
      </c>
      <c r="F11" s="5" t="s">
        <v>49</v>
      </c>
      <c r="G11" s="5">
        <v>55</v>
      </c>
      <c r="H11" s="5" t="s">
        <v>84</v>
      </c>
      <c r="I11" s="5" t="s">
        <v>51</v>
      </c>
      <c r="J11" s="5">
        <v>15</v>
      </c>
    </row>
    <row r="12" spans="1:10" ht="144" x14ac:dyDescent="0.2">
      <c r="A12" s="5" t="s">
        <v>85</v>
      </c>
      <c r="B12" s="5" t="s">
        <v>81</v>
      </c>
      <c r="C12" s="5" t="s">
        <v>86</v>
      </c>
      <c r="D12" s="5" t="s">
        <v>83</v>
      </c>
      <c r="E12" s="5">
        <v>15</v>
      </c>
      <c r="F12" s="5" t="s">
        <v>49</v>
      </c>
      <c r="G12" s="5">
        <v>41.5</v>
      </c>
      <c r="H12" s="5" t="s">
        <v>87</v>
      </c>
      <c r="I12" s="5" t="s">
        <v>88</v>
      </c>
      <c r="J12" s="5">
        <v>8</v>
      </c>
    </row>
    <row r="13" spans="1:10" ht="144" x14ac:dyDescent="0.2">
      <c r="A13" s="5" t="s">
        <v>89</v>
      </c>
      <c r="B13" s="5" t="s">
        <v>81</v>
      </c>
      <c r="C13" s="5" t="s">
        <v>90</v>
      </c>
      <c r="D13" s="5" t="s">
        <v>83</v>
      </c>
      <c r="E13" s="5">
        <v>15</v>
      </c>
      <c r="F13" s="5" t="s">
        <v>49</v>
      </c>
      <c r="G13" s="5">
        <v>54</v>
      </c>
      <c r="H13" s="5" t="s">
        <v>91</v>
      </c>
      <c r="I13" s="5" t="s">
        <v>45</v>
      </c>
      <c r="J13" s="5">
        <v>8</v>
      </c>
    </row>
    <row r="14" spans="1:10" ht="96" x14ac:dyDescent="0.2">
      <c r="A14" s="5" t="s">
        <v>92</v>
      </c>
      <c r="B14" s="5" t="s">
        <v>93</v>
      </c>
      <c r="C14" s="5" t="s">
        <v>94</v>
      </c>
      <c r="D14" s="5" t="s">
        <v>95</v>
      </c>
      <c r="E14" s="5">
        <v>13</v>
      </c>
      <c r="F14" s="5" t="s">
        <v>96</v>
      </c>
      <c r="G14" s="5">
        <v>31</v>
      </c>
      <c r="H14" s="5" t="s">
        <v>97</v>
      </c>
      <c r="I14" s="5" t="s">
        <v>55</v>
      </c>
      <c r="J14" s="5">
        <v>3</v>
      </c>
    </row>
    <row r="15" spans="1:10" ht="208" x14ac:dyDescent="0.2">
      <c r="A15" s="5" t="s">
        <v>98</v>
      </c>
      <c r="B15" s="5" t="s">
        <v>99</v>
      </c>
      <c r="C15" s="5" t="s">
        <v>100</v>
      </c>
      <c r="D15" s="5" t="s">
        <v>101</v>
      </c>
      <c r="E15" s="5">
        <v>14</v>
      </c>
      <c r="F15" s="5" t="s">
        <v>102</v>
      </c>
      <c r="G15" s="5">
        <v>40</v>
      </c>
      <c r="H15" s="5" t="s">
        <v>103</v>
      </c>
      <c r="I15" s="5" t="s">
        <v>55</v>
      </c>
      <c r="J15" s="5">
        <v>5</v>
      </c>
    </row>
    <row r="16" spans="1:10" ht="208" x14ac:dyDescent="0.2">
      <c r="A16" s="5" t="s">
        <v>104</v>
      </c>
      <c r="B16" s="5" t="s">
        <v>99</v>
      </c>
      <c r="C16" s="5" t="s">
        <v>105</v>
      </c>
      <c r="D16" s="5" t="s">
        <v>101</v>
      </c>
      <c r="E16" s="5">
        <v>11</v>
      </c>
      <c r="F16" s="5" t="s">
        <v>106</v>
      </c>
      <c r="G16" s="5">
        <v>18</v>
      </c>
      <c r="H16" s="5" t="s">
        <v>107</v>
      </c>
      <c r="I16" s="5" t="s">
        <v>55</v>
      </c>
      <c r="J16" s="5">
        <v>3</v>
      </c>
    </row>
    <row r="17" spans="1:10" ht="208" x14ac:dyDescent="0.2">
      <c r="A17" s="5" t="s">
        <v>108</v>
      </c>
      <c r="B17" s="5" t="s">
        <v>99</v>
      </c>
      <c r="C17" s="5" t="s">
        <v>109</v>
      </c>
      <c r="D17" s="5" t="s">
        <v>101</v>
      </c>
      <c r="E17" s="5">
        <v>10</v>
      </c>
      <c r="F17" s="5" t="s">
        <v>110</v>
      </c>
      <c r="G17" s="5" t="s">
        <v>72</v>
      </c>
      <c r="H17" s="5" t="s">
        <v>111</v>
      </c>
      <c r="I17" s="5" t="s">
        <v>45</v>
      </c>
      <c r="J17" s="5">
        <v>3</v>
      </c>
    </row>
    <row r="18" spans="1:10" ht="192" x14ac:dyDescent="0.2">
      <c r="A18" s="5" t="s">
        <v>14</v>
      </c>
      <c r="B18" s="5" t="s">
        <v>112</v>
      </c>
      <c r="C18" s="5" t="s">
        <v>113</v>
      </c>
      <c r="D18" s="5" t="s">
        <v>114</v>
      </c>
      <c r="E18" s="5">
        <v>11</v>
      </c>
      <c r="F18" s="5" t="s">
        <v>115</v>
      </c>
      <c r="G18" s="5">
        <v>53</v>
      </c>
      <c r="H18" s="5" t="s">
        <v>116</v>
      </c>
      <c r="I18" s="5" t="s">
        <v>51</v>
      </c>
      <c r="J18" s="5">
        <v>5</v>
      </c>
    </row>
    <row r="19" spans="1:10" ht="304" x14ac:dyDescent="0.2">
      <c r="A19" s="5" t="s">
        <v>10</v>
      </c>
      <c r="B19" s="5" t="s">
        <v>112</v>
      </c>
      <c r="C19" s="5" t="s">
        <v>117</v>
      </c>
      <c r="D19" s="5" t="s">
        <v>114</v>
      </c>
      <c r="E19" s="5">
        <v>12</v>
      </c>
      <c r="F19" s="5" t="s">
        <v>110</v>
      </c>
      <c r="G19" s="5">
        <v>59</v>
      </c>
      <c r="H19" s="5" t="s">
        <v>118</v>
      </c>
      <c r="I19" s="5" t="s">
        <v>45</v>
      </c>
      <c r="J19" s="5">
        <v>5</v>
      </c>
    </row>
    <row r="20" spans="1:10" ht="256" x14ac:dyDescent="0.2">
      <c r="A20" s="5" t="s">
        <v>119</v>
      </c>
      <c r="B20" s="5" t="s">
        <v>120</v>
      </c>
      <c r="C20" s="5" t="s">
        <v>121</v>
      </c>
      <c r="D20" s="5" t="s">
        <v>122</v>
      </c>
      <c r="E20" s="5">
        <v>10</v>
      </c>
      <c r="F20" s="5" t="s">
        <v>123</v>
      </c>
      <c r="G20" s="5" t="s">
        <v>66</v>
      </c>
      <c r="H20" s="5" t="s">
        <v>124</v>
      </c>
      <c r="I20" s="5" t="s">
        <v>51</v>
      </c>
      <c r="J20" s="5">
        <v>3</v>
      </c>
    </row>
    <row r="21" spans="1:10" ht="160" x14ac:dyDescent="0.2">
      <c r="A21" s="5" t="s">
        <v>125</v>
      </c>
      <c r="B21" s="5" t="s">
        <v>126</v>
      </c>
      <c r="C21" s="5" t="s">
        <v>127</v>
      </c>
      <c r="D21" s="5" t="s">
        <v>58</v>
      </c>
      <c r="E21" s="5">
        <v>18</v>
      </c>
      <c r="F21" s="5" t="s">
        <v>128</v>
      </c>
      <c r="G21" s="5">
        <v>44</v>
      </c>
      <c r="H21" s="5" t="s">
        <v>129</v>
      </c>
      <c r="I21" s="5" t="s">
        <v>130</v>
      </c>
      <c r="J21" s="5">
        <v>10</v>
      </c>
    </row>
    <row r="22" spans="1:10" ht="160" x14ac:dyDescent="0.2">
      <c r="A22" s="5" t="s">
        <v>12</v>
      </c>
      <c r="B22" s="5" t="s">
        <v>126</v>
      </c>
      <c r="C22" s="5" t="s">
        <v>131</v>
      </c>
      <c r="D22" s="5" t="s">
        <v>58</v>
      </c>
      <c r="E22" s="5">
        <v>15</v>
      </c>
      <c r="F22" s="5" t="s">
        <v>128</v>
      </c>
      <c r="G22" s="5">
        <v>59</v>
      </c>
      <c r="H22" s="5" t="s">
        <v>132</v>
      </c>
      <c r="I22" s="5" t="s">
        <v>51</v>
      </c>
      <c r="J22" s="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BD06-CE14-5243-8080-4AEE322D742B}">
  <dimension ref="E3:X46"/>
  <sheetViews>
    <sheetView topLeftCell="B16" zoomScale="110" workbookViewId="0">
      <selection activeCell="M39" sqref="M39"/>
    </sheetView>
  </sheetViews>
  <sheetFormatPr baseColWidth="10" defaultRowHeight="16" x14ac:dyDescent="0.2"/>
  <cols>
    <col min="10" max="10" width="11.83203125" customWidth="1"/>
    <col min="11" max="11" width="12.6640625" customWidth="1"/>
  </cols>
  <sheetData>
    <row r="3" spans="5:24" x14ac:dyDescent="0.2">
      <c r="M3" s="12" t="s">
        <v>0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5:24" x14ac:dyDescent="0.2"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/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</row>
    <row r="5" spans="5:24" x14ac:dyDescent="0.2">
      <c r="E5" t="s">
        <v>20</v>
      </c>
      <c r="M5">
        <v>133.47999999999999</v>
      </c>
      <c r="N5">
        <v>112.77</v>
      </c>
      <c r="O5">
        <v>166.68</v>
      </c>
      <c r="P5">
        <v>177.34</v>
      </c>
      <c r="Q5">
        <v>137.16999999999999</v>
      </c>
      <c r="R5">
        <v>147.33000000000001</v>
      </c>
      <c r="S5">
        <v>121.55</v>
      </c>
      <c r="T5">
        <v>152.44999999999999</v>
      </c>
      <c r="U5">
        <v>149.08000000000001</v>
      </c>
      <c r="V5">
        <v>133.88</v>
      </c>
      <c r="W5">
        <v>88.17</v>
      </c>
      <c r="X5">
        <v>66.180000000000007</v>
      </c>
    </row>
    <row r="6" spans="5:24" x14ac:dyDescent="0.2">
      <c r="E6" s="2">
        <v>45258</v>
      </c>
      <c r="F6" s="3">
        <v>0.36041666666666666</v>
      </c>
      <c r="G6" s="3">
        <v>0.53472222222222221</v>
      </c>
      <c r="H6" s="3">
        <f t="shared" ref="H6:H12" si="0">G6-F6</f>
        <v>0.17430555555555555</v>
      </c>
      <c r="I6">
        <f t="shared" ref="I6:I12" si="1">H6*24</f>
        <v>4.1833333333333336</v>
      </c>
      <c r="J6">
        <f t="shared" ref="J6:J12" si="2">I6*1.036472</f>
        <v>4.3359078666666671</v>
      </c>
      <c r="K6">
        <f>J6</f>
        <v>4.3359078666666671</v>
      </c>
      <c r="M6">
        <v>130</v>
      </c>
      <c r="N6">
        <v>108.27</v>
      </c>
      <c r="O6">
        <v>166.1</v>
      </c>
      <c r="P6">
        <v>177.03</v>
      </c>
      <c r="Q6">
        <v>136.19</v>
      </c>
      <c r="R6">
        <v>146.47999999999999</v>
      </c>
      <c r="S6">
        <v>117.87</v>
      </c>
      <c r="T6">
        <v>149.69999999999999</v>
      </c>
      <c r="U6">
        <v>146.5</v>
      </c>
      <c r="V6">
        <v>131.47999999999999</v>
      </c>
      <c r="W6">
        <v>75.36</v>
      </c>
      <c r="X6">
        <v>53.87</v>
      </c>
    </row>
    <row r="7" spans="5:24" x14ac:dyDescent="0.2">
      <c r="E7" s="2">
        <v>45259</v>
      </c>
      <c r="F7" s="3">
        <v>0.4055555555555555</v>
      </c>
      <c r="G7" s="3">
        <v>0.57013888888888886</v>
      </c>
      <c r="H7" s="3">
        <f t="shared" si="0"/>
        <v>0.16458333333333336</v>
      </c>
      <c r="I7">
        <f t="shared" si="1"/>
        <v>3.9500000000000006</v>
      </c>
      <c r="J7">
        <f t="shared" si="2"/>
        <v>4.0940644000000006</v>
      </c>
      <c r="K7">
        <f>K6+J7</f>
        <v>8.4299722666666668</v>
      </c>
      <c r="M7">
        <v>127.35</v>
      </c>
      <c r="N7">
        <v>104.64</v>
      </c>
      <c r="O7">
        <v>165.82</v>
      </c>
      <c r="P7">
        <v>176.8</v>
      </c>
      <c r="Q7">
        <v>135.47</v>
      </c>
      <c r="R7">
        <v>145.80000000000001</v>
      </c>
      <c r="S7">
        <v>114.63</v>
      </c>
      <c r="T7">
        <v>147.44999999999999</v>
      </c>
      <c r="U7">
        <v>144.5</v>
      </c>
      <c r="V7">
        <v>129.54</v>
      </c>
      <c r="W7">
        <v>65.709999999999994</v>
      </c>
      <c r="X7">
        <v>43.9</v>
      </c>
    </row>
    <row r="8" spans="5:24" x14ac:dyDescent="0.2">
      <c r="E8" s="4">
        <v>45266</v>
      </c>
      <c r="F8" s="3">
        <v>0.3888888888888889</v>
      </c>
      <c r="G8" s="3">
        <v>0.55486111111111114</v>
      </c>
      <c r="H8" s="3">
        <f t="shared" si="0"/>
        <v>0.16597222222222224</v>
      </c>
      <c r="I8">
        <f t="shared" si="1"/>
        <v>3.9833333333333338</v>
      </c>
      <c r="J8">
        <f t="shared" si="2"/>
        <v>4.1286134666666676</v>
      </c>
      <c r="K8">
        <f t="shared" ref="K8:K12" si="3">K7+J8</f>
        <v>12.558585733333334</v>
      </c>
      <c r="M8">
        <v>124.24</v>
      </c>
      <c r="N8">
        <v>101.39</v>
      </c>
      <c r="O8">
        <v>165.42</v>
      </c>
      <c r="P8">
        <v>176.53</v>
      </c>
      <c r="Q8">
        <v>134.51</v>
      </c>
      <c r="R8">
        <v>145.16999999999999</v>
      </c>
      <c r="S8">
        <v>111.11</v>
      </c>
      <c r="T8">
        <v>145.06</v>
      </c>
      <c r="U8">
        <v>142.24</v>
      </c>
      <c r="V8">
        <v>127.21</v>
      </c>
      <c r="W8">
        <v>56.72</v>
      </c>
      <c r="X8">
        <v>34.340000000000003</v>
      </c>
    </row>
    <row r="9" spans="5:24" x14ac:dyDescent="0.2">
      <c r="E9" s="4">
        <v>45266</v>
      </c>
      <c r="F9" s="3">
        <v>0.55972222222222223</v>
      </c>
      <c r="G9" s="3">
        <v>0.72291666666666676</v>
      </c>
      <c r="H9" s="3">
        <f t="shared" si="0"/>
        <v>0.16319444444444453</v>
      </c>
      <c r="I9">
        <f t="shared" si="1"/>
        <v>3.9166666666666687</v>
      </c>
      <c r="J9">
        <f t="shared" si="2"/>
        <v>4.0595153333333354</v>
      </c>
      <c r="K9">
        <f t="shared" si="3"/>
        <v>16.618101066666668</v>
      </c>
      <c r="M9">
        <v>121.53</v>
      </c>
      <c r="N9">
        <v>97.74</v>
      </c>
      <c r="O9">
        <v>165.11</v>
      </c>
      <c r="P9">
        <v>176.3</v>
      </c>
      <c r="Q9">
        <v>133.61000000000001</v>
      </c>
      <c r="R9">
        <v>144.41</v>
      </c>
      <c r="S9">
        <v>107.67</v>
      </c>
      <c r="T9">
        <v>142.75</v>
      </c>
      <c r="U9">
        <v>140</v>
      </c>
      <c r="V9">
        <v>124.82</v>
      </c>
      <c r="W9">
        <v>49.64</v>
      </c>
      <c r="X9">
        <v>26.48</v>
      </c>
    </row>
    <row r="10" spans="5:24" x14ac:dyDescent="0.2">
      <c r="E10" s="4">
        <v>45267</v>
      </c>
      <c r="F10" s="3">
        <v>0.32916666666666666</v>
      </c>
      <c r="G10" s="3">
        <v>0.51180555555555551</v>
      </c>
      <c r="H10" s="3">
        <f t="shared" si="0"/>
        <v>0.18263888888888885</v>
      </c>
      <c r="I10">
        <f t="shared" si="1"/>
        <v>4.3833333333333329</v>
      </c>
      <c r="J10">
        <f t="shared" si="2"/>
        <v>4.5432022666666665</v>
      </c>
      <c r="K10">
        <f t="shared" si="3"/>
        <v>21.161303333333336</v>
      </c>
      <c r="M10">
        <v>118.08</v>
      </c>
      <c r="N10">
        <v>94.46</v>
      </c>
      <c r="O10">
        <v>164.77</v>
      </c>
      <c r="P10">
        <v>176</v>
      </c>
      <c r="Q10">
        <v>127.26</v>
      </c>
      <c r="R10">
        <v>143.82</v>
      </c>
      <c r="S10">
        <v>104.16</v>
      </c>
      <c r="T10">
        <v>140.47</v>
      </c>
      <c r="U10">
        <v>137.66999999999999</v>
      </c>
      <c r="V10">
        <v>122.35</v>
      </c>
      <c r="W10">
        <v>43.62</v>
      </c>
      <c r="X10">
        <v>20</v>
      </c>
    </row>
    <row r="11" spans="5:24" x14ac:dyDescent="0.2">
      <c r="E11" s="4">
        <v>45267</v>
      </c>
      <c r="F11" s="3">
        <v>0.51736111111111105</v>
      </c>
      <c r="G11" s="3">
        <v>0.68680555555555556</v>
      </c>
      <c r="H11" s="3">
        <f t="shared" si="0"/>
        <v>0.16944444444444451</v>
      </c>
      <c r="I11">
        <f t="shared" si="1"/>
        <v>4.0666666666666682</v>
      </c>
      <c r="J11">
        <f t="shared" si="2"/>
        <v>4.2149861333333352</v>
      </c>
      <c r="K11">
        <f t="shared" si="3"/>
        <v>25.37628946666667</v>
      </c>
      <c r="M11">
        <v>115.34</v>
      </c>
      <c r="N11">
        <v>91.41</v>
      </c>
      <c r="O11">
        <v>164.33</v>
      </c>
      <c r="P11">
        <v>175.65</v>
      </c>
      <c r="Q11">
        <v>126.31</v>
      </c>
      <c r="R11">
        <v>142.97</v>
      </c>
      <c r="S11">
        <v>100.97</v>
      </c>
      <c r="T11">
        <v>138.19</v>
      </c>
      <c r="U11">
        <v>135.44</v>
      </c>
      <c r="V11">
        <v>120.15</v>
      </c>
      <c r="W11">
        <v>38.840000000000003</v>
      </c>
      <c r="X11">
        <v>15.21</v>
      </c>
    </row>
    <row r="12" spans="5:24" x14ac:dyDescent="0.2">
      <c r="E12" s="4">
        <v>45268</v>
      </c>
      <c r="F12" s="3">
        <v>0.3520833333333333</v>
      </c>
      <c r="G12" s="3">
        <v>0.52569444444444446</v>
      </c>
      <c r="H12" s="3">
        <f t="shared" si="0"/>
        <v>0.17361111111111116</v>
      </c>
      <c r="I12">
        <f t="shared" si="1"/>
        <v>4.1666666666666679</v>
      </c>
      <c r="J12">
        <f t="shared" si="2"/>
        <v>4.3186333333333344</v>
      </c>
      <c r="K12">
        <f t="shared" si="3"/>
        <v>29.694922800000004</v>
      </c>
      <c r="M12">
        <v>112.78</v>
      </c>
      <c r="N12">
        <v>88.27</v>
      </c>
      <c r="O12">
        <v>164.03</v>
      </c>
      <c r="P12">
        <v>175.42</v>
      </c>
      <c r="Q12">
        <v>125.52</v>
      </c>
      <c r="R12">
        <v>142.31</v>
      </c>
      <c r="S12">
        <v>97.86</v>
      </c>
      <c r="T12">
        <v>135.93</v>
      </c>
      <c r="U12">
        <v>133.21</v>
      </c>
      <c r="V12">
        <v>117.99</v>
      </c>
      <c r="W12">
        <v>34.81</v>
      </c>
      <c r="X12">
        <v>11.14</v>
      </c>
    </row>
    <row r="13" spans="5:24" x14ac:dyDescent="0.2">
      <c r="H13" s="3"/>
    </row>
    <row r="18" spans="5:24" x14ac:dyDescent="0.2">
      <c r="E18" t="s">
        <v>1</v>
      </c>
      <c r="F18" t="s">
        <v>2</v>
      </c>
      <c r="G18" t="s">
        <v>3</v>
      </c>
      <c r="H18" t="s">
        <v>4</v>
      </c>
      <c r="I18" t="s">
        <v>5</v>
      </c>
      <c r="J18" t="s">
        <v>6</v>
      </c>
      <c r="K18" t="s">
        <v>7</v>
      </c>
      <c r="M18" t="s">
        <v>8</v>
      </c>
      <c r="N18" t="s">
        <v>9</v>
      </c>
      <c r="O18" t="s">
        <v>10</v>
      </c>
      <c r="P18" t="s">
        <v>11</v>
      </c>
      <c r="Q18" t="s">
        <v>12</v>
      </c>
      <c r="R18" t="s">
        <v>13</v>
      </c>
      <c r="S18" t="s">
        <v>14</v>
      </c>
      <c r="T18" t="s">
        <v>15</v>
      </c>
      <c r="U18" t="s">
        <v>16</v>
      </c>
      <c r="V18" t="s">
        <v>17</v>
      </c>
      <c r="W18" t="s">
        <v>18</v>
      </c>
      <c r="X18" t="s">
        <v>19</v>
      </c>
    </row>
    <row r="19" spans="5:24" x14ac:dyDescent="0.2">
      <c r="E19" t="s">
        <v>20</v>
      </c>
      <c r="J19">
        <v>0</v>
      </c>
      <c r="K19">
        <v>9.9999999999999994E-12</v>
      </c>
      <c r="M19">
        <f>M5/M5</f>
        <v>1</v>
      </c>
      <c r="N19">
        <f>N5/N$5</f>
        <v>1</v>
      </c>
      <c r="O19">
        <f>O5/O$5</f>
        <v>1</v>
      </c>
      <c r="P19">
        <f t="shared" ref="P19:X19" si="4">P5/P$5</f>
        <v>1</v>
      </c>
      <c r="Q19">
        <f t="shared" si="4"/>
        <v>1</v>
      </c>
      <c r="R19">
        <f t="shared" si="4"/>
        <v>1</v>
      </c>
      <c r="S19">
        <f t="shared" si="4"/>
        <v>1</v>
      </c>
      <c r="T19">
        <f t="shared" si="4"/>
        <v>1</v>
      </c>
      <c r="U19">
        <f t="shared" si="4"/>
        <v>1</v>
      </c>
      <c r="V19">
        <f t="shared" si="4"/>
        <v>1</v>
      </c>
      <c r="W19">
        <f t="shared" si="4"/>
        <v>1</v>
      </c>
      <c r="X19">
        <f t="shared" si="4"/>
        <v>1</v>
      </c>
    </row>
    <row r="20" spans="5:24" x14ac:dyDescent="0.2">
      <c r="E20" s="2">
        <v>45258</v>
      </c>
      <c r="F20" s="3">
        <v>0.36041666666666666</v>
      </c>
      <c r="G20" s="3">
        <v>0.53472222222222221</v>
      </c>
      <c r="H20" s="3">
        <f t="shared" ref="H20:H26" si="5">G20-F20</f>
        <v>0.17430555555555555</v>
      </c>
      <c r="I20">
        <f t="shared" ref="I20:I26" si="6">H20*24</f>
        <v>4.1833333333333336</v>
      </c>
      <c r="J20">
        <f t="shared" ref="J20:J26" si="7">I20*1.036472</f>
        <v>4.3359078666666671</v>
      </c>
      <c r="K20">
        <f>J20</f>
        <v>4.3359078666666671</v>
      </c>
      <c r="M20">
        <f>M6/M$5</f>
        <v>0.97392867845370101</v>
      </c>
      <c r="N20">
        <f t="shared" ref="N20:X26" si="8">N6/N$5</f>
        <v>0.96009577015163605</v>
      </c>
      <c r="O20">
        <f t="shared" si="8"/>
        <v>0.99652027837772972</v>
      </c>
      <c r="P20">
        <f t="shared" si="8"/>
        <v>0.99825194541558582</v>
      </c>
      <c r="Q20">
        <f t="shared" si="8"/>
        <v>0.99285558066632651</v>
      </c>
      <c r="R20">
        <f t="shared" si="8"/>
        <v>0.99423063870223294</v>
      </c>
      <c r="S20">
        <f t="shared" si="8"/>
        <v>0.96972439325380511</v>
      </c>
      <c r="T20">
        <f t="shared" si="8"/>
        <v>0.98196129878648741</v>
      </c>
      <c r="U20">
        <f t="shared" si="8"/>
        <v>0.98269385564797418</v>
      </c>
      <c r="V20">
        <f t="shared" si="8"/>
        <v>0.98207349865551241</v>
      </c>
      <c r="W20">
        <f t="shared" si="8"/>
        <v>0.85471248724055804</v>
      </c>
      <c r="X20">
        <f t="shared" si="8"/>
        <v>0.81399214264128128</v>
      </c>
    </row>
    <row r="21" spans="5:24" x14ac:dyDescent="0.2">
      <c r="E21" s="2">
        <v>45259</v>
      </c>
      <c r="F21" s="3">
        <v>0.4055555555555555</v>
      </c>
      <c r="G21" s="3">
        <v>0.57013888888888886</v>
      </c>
      <c r="H21" s="3">
        <f t="shared" si="5"/>
        <v>0.16458333333333336</v>
      </c>
      <c r="I21">
        <f t="shared" si="6"/>
        <v>3.9500000000000006</v>
      </c>
      <c r="J21">
        <f t="shared" si="7"/>
        <v>4.0940644000000006</v>
      </c>
      <c r="K21">
        <f>K20+J21</f>
        <v>8.4299722666666668</v>
      </c>
      <c r="M21">
        <f t="shared" ref="M21:M26" si="9">M7/M$5</f>
        <v>0.95407551693137549</v>
      </c>
      <c r="N21">
        <f t="shared" si="8"/>
        <v>0.92790635807395583</v>
      </c>
      <c r="O21">
        <f t="shared" si="8"/>
        <v>0.99484041276697854</v>
      </c>
      <c r="P21">
        <f t="shared" si="8"/>
        <v>0.99695500169166573</v>
      </c>
      <c r="Q21">
        <f t="shared" si="8"/>
        <v>0.98760661952321949</v>
      </c>
      <c r="R21">
        <f t="shared" si="8"/>
        <v>0.98961514966401953</v>
      </c>
      <c r="S21">
        <f t="shared" si="8"/>
        <v>0.94306869600987242</v>
      </c>
      <c r="T21">
        <f t="shared" si="8"/>
        <v>0.96720236142997706</v>
      </c>
      <c r="U21">
        <f t="shared" si="8"/>
        <v>0.96927823987120998</v>
      </c>
      <c r="V21">
        <f t="shared" si="8"/>
        <v>0.96758291006871822</v>
      </c>
      <c r="W21">
        <f t="shared" si="8"/>
        <v>0.74526482930702043</v>
      </c>
      <c r="X21">
        <f t="shared" si="8"/>
        <v>0.66334239951647012</v>
      </c>
    </row>
    <row r="22" spans="5:24" x14ac:dyDescent="0.2">
      <c r="E22" s="4">
        <v>45266</v>
      </c>
      <c r="F22" s="3">
        <v>0.3888888888888889</v>
      </c>
      <c r="G22" s="3">
        <v>0.55486111111111114</v>
      </c>
      <c r="H22" s="3">
        <f t="shared" si="5"/>
        <v>0.16597222222222224</v>
      </c>
      <c r="I22">
        <f t="shared" si="6"/>
        <v>3.9833333333333338</v>
      </c>
      <c r="J22">
        <f t="shared" si="7"/>
        <v>4.1286134666666676</v>
      </c>
      <c r="K22">
        <f t="shared" ref="K22:K26" si="10">K21+J22</f>
        <v>12.558585733333334</v>
      </c>
      <c r="M22">
        <f t="shared" si="9"/>
        <v>0.93077614623913696</v>
      </c>
      <c r="N22">
        <f t="shared" si="8"/>
        <v>0.89908663651680421</v>
      </c>
      <c r="O22">
        <f t="shared" si="8"/>
        <v>0.99244060475161977</v>
      </c>
      <c r="P22">
        <f t="shared" si="8"/>
        <v>0.9954325025374986</v>
      </c>
      <c r="Q22">
        <f t="shared" si="8"/>
        <v>0.98060800466574327</v>
      </c>
      <c r="R22">
        <f t="shared" si="8"/>
        <v>0.98533903481979213</v>
      </c>
      <c r="S22">
        <f t="shared" si="8"/>
        <v>0.91410941999177298</v>
      </c>
      <c r="T22">
        <f t="shared" si="8"/>
        <v>0.95152509019350617</v>
      </c>
      <c r="U22">
        <f t="shared" si="8"/>
        <v>0.95411859404346655</v>
      </c>
      <c r="V22">
        <f t="shared" si="8"/>
        <v>0.95017926501344485</v>
      </c>
      <c r="W22">
        <f t="shared" si="8"/>
        <v>0.64330271067256439</v>
      </c>
      <c r="X22">
        <f t="shared" si="8"/>
        <v>0.51888788153520704</v>
      </c>
    </row>
    <row r="23" spans="5:24" x14ac:dyDescent="0.2">
      <c r="E23" s="4">
        <v>45266</v>
      </c>
      <c r="F23" s="3">
        <v>0.55972222222222223</v>
      </c>
      <c r="G23" s="3">
        <v>0.72291666666666676</v>
      </c>
      <c r="H23" s="3">
        <f t="shared" si="5"/>
        <v>0.16319444444444453</v>
      </c>
      <c r="I23">
        <f t="shared" si="6"/>
        <v>3.9166666666666687</v>
      </c>
      <c r="J23">
        <f t="shared" si="7"/>
        <v>4.0595153333333354</v>
      </c>
      <c r="K23">
        <f t="shared" si="10"/>
        <v>16.618101066666668</v>
      </c>
      <c r="M23">
        <f t="shared" si="9"/>
        <v>0.91047347917290988</v>
      </c>
      <c r="N23">
        <f t="shared" si="8"/>
        <v>0.86671987230646452</v>
      </c>
      <c r="O23">
        <f t="shared" si="8"/>
        <v>0.99058075353971686</v>
      </c>
      <c r="P23">
        <f t="shared" si="8"/>
        <v>0.99413555881357851</v>
      </c>
      <c r="Q23">
        <f t="shared" si="8"/>
        <v>0.97404680323685955</v>
      </c>
      <c r="R23">
        <f t="shared" si="8"/>
        <v>0.98018054707120061</v>
      </c>
      <c r="S23">
        <f t="shared" si="8"/>
        <v>0.88580830933772114</v>
      </c>
      <c r="T23">
        <f t="shared" si="8"/>
        <v>0.93637258117415556</v>
      </c>
      <c r="U23">
        <f t="shared" si="8"/>
        <v>0.93909310437349069</v>
      </c>
      <c r="V23">
        <f t="shared" si="8"/>
        <v>0.93232745742455925</v>
      </c>
      <c r="W23">
        <f t="shared" si="8"/>
        <v>0.56300328910060116</v>
      </c>
      <c r="X23">
        <f t="shared" si="8"/>
        <v>0.40012088244182531</v>
      </c>
    </row>
    <row r="24" spans="5:24" x14ac:dyDescent="0.2">
      <c r="E24" s="4">
        <f t="shared" ref="E24:G26" si="11">E10</f>
        <v>45267</v>
      </c>
      <c r="F24" s="3">
        <f t="shared" si="11"/>
        <v>0.32916666666666666</v>
      </c>
      <c r="G24" s="3">
        <f t="shared" si="11"/>
        <v>0.51180555555555551</v>
      </c>
      <c r="H24" s="3">
        <f t="shared" si="5"/>
        <v>0.18263888888888885</v>
      </c>
      <c r="I24">
        <f t="shared" si="6"/>
        <v>4.3833333333333329</v>
      </c>
      <c r="J24">
        <f t="shared" si="7"/>
        <v>4.5432022666666665</v>
      </c>
      <c r="K24">
        <f t="shared" si="10"/>
        <v>21.161303333333336</v>
      </c>
      <c r="M24">
        <f t="shared" si="9"/>
        <v>0.88462691039856167</v>
      </c>
      <c r="N24">
        <f t="shared" si="8"/>
        <v>0.83763412255032366</v>
      </c>
      <c r="O24">
        <f t="shared" si="8"/>
        <v>0.98854091672666189</v>
      </c>
      <c r="P24">
        <f t="shared" si="8"/>
        <v>0.99244389308672609</v>
      </c>
      <c r="Q24">
        <f t="shared" si="8"/>
        <v>0.92775388204417886</v>
      </c>
      <c r="R24">
        <f t="shared" si="8"/>
        <v>0.97617593158216232</v>
      </c>
      <c r="S24">
        <f t="shared" si="8"/>
        <v>0.85693130399012751</v>
      </c>
      <c r="T24">
        <f t="shared" si="8"/>
        <v>0.92141685798622508</v>
      </c>
      <c r="U24">
        <f t="shared" si="8"/>
        <v>0.92346391199356037</v>
      </c>
      <c r="V24">
        <f t="shared" si="8"/>
        <v>0.91387809979085743</v>
      </c>
      <c r="W24">
        <f t="shared" si="8"/>
        <v>0.49472609731201084</v>
      </c>
      <c r="X24">
        <f t="shared" si="8"/>
        <v>0.30220610456331215</v>
      </c>
    </row>
    <row r="25" spans="5:24" x14ac:dyDescent="0.2">
      <c r="E25" s="4">
        <f t="shared" si="11"/>
        <v>45267</v>
      </c>
      <c r="F25" s="3">
        <f t="shared" si="11"/>
        <v>0.51736111111111105</v>
      </c>
      <c r="G25" s="3">
        <f t="shared" si="11"/>
        <v>0.68680555555555556</v>
      </c>
      <c r="H25" s="3">
        <f t="shared" si="5"/>
        <v>0.16944444444444451</v>
      </c>
      <c r="I25">
        <f t="shared" si="6"/>
        <v>4.0666666666666682</v>
      </c>
      <c r="J25">
        <f t="shared" si="7"/>
        <v>4.2149861333333352</v>
      </c>
      <c r="K25">
        <f t="shared" si="10"/>
        <v>25.37628946666667</v>
      </c>
      <c r="M25">
        <f t="shared" si="9"/>
        <v>0.86409949056038371</v>
      </c>
      <c r="N25">
        <f t="shared" si="8"/>
        <v>0.81058792231976584</v>
      </c>
      <c r="O25">
        <f t="shared" si="8"/>
        <v>0.98590112790976725</v>
      </c>
      <c r="P25">
        <f t="shared" si="8"/>
        <v>0.99047028307206497</v>
      </c>
      <c r="Q25">
        <f t="shared" si="8"/>
        <v>0.92082816942480139</v>
      </c>
      <c r="R25">
        <f t="shared" si="8"/>
        <v>0.97040657028439548</v>
      </c>
      <c r="S25">
        <f t="shared" si="8"/>
        <v>0.83068696009872478</v>
      </c>
      <c r="T25">
        <f t="shared" si="8"/>
        <v>0.9064611347982946</v>
      </c>
      <c r="U25">
        <f t="shared" si="8"/>
        <v>0.90850550040246836</v>
      </c>
      <c r="V25">
        <f t="shared" si="8"/>
        <v>0.89744547355841064</v>
      </c>
      <c r="W25">
        <f t="shared" si="8"/>
        <v>0.44051264602472501</v>
      </c>
      <c r="X25">
        <f t="shared" si="8"/>
        <v>0.22982774252039889</v>
      </c>
    </row>
    <row r="26" spans="5:24" x14ac:dyDescent="0.2">
      <c r="E26" s="4">
        <f t="shared" si="11"/>
        <v>45268</v>
      </c>
      <c r="F26" s="3">
        <f t="shared" si="11"/>
        <v>0.3520833333333333</v>
      </c>
      <c r="G26" s="3">
        <f t="shared" si="11"/>
        <v>0.52569444444444446</v>
      </c>
      <c r="H26" s="3">
        <f t="shared" si="5"/>
        <v>0.17361111111111116</v>
      </c>
      <c r="I26">
        <f t="shared" si="6"/>
        <v>4.1666666666666679</v>
      </c>
      <c r="J26">
        <f t="shared" si="7"/>
        <v>4.3186333333333344</v>
      </c>
      <c r="K26">
        <f t="shared" si="10"/>
        <v>29.694922800000004</v>
      </c>
      <c r="M26">
        <f t="shared" si="9"/>
        <v>0.84492058735391073</v>
      </c>
      <c r="N26">
        <f t="shared" si="8"/>
        <v>0.78274363749224085</v>
      </c>
      <c r="O26">
        <f t="shared" si="8"/>
        <v>0.98410127189824814</v>
      </c>
      <c r="P26">
        <f t="shared" si="8"/>
        <v>0.98917333934814466</v>
      </c>
      <c r="Q26">
        <f t="shared" si="8"/>
        <v>0.91506889261500335</v>
      </c>
      <c r="R26">
        <f t="shared" si="8"/>
        <v>0.96592683092377651</v>
      </c>
      <c r="S26">
        <f t="shared" si="8"/>
        <v>0.80510078157136977</v>
      </c>
      <c r="T26">
        <f t="shared" si="8"/>
        <v>0.89163660216464424</v>
      </c>
      <c r="U26">
        <f t="shared" si="8"/>
        <v>0.89354708881137646</v>
      </c>
      <c r="V26">
        <f t="shared" si="8"/>
        <v>0.88131162234837168</v>
      </c>
      <c r="W26">
        <f t="shared" si="8"/>
        <v>0.39480548939548599</v>
      </c>
      <c r="X26">
        <f t="shared" si="8"/>
        <v>0.16832880024176489</v>
      </c>
    </row>
    <row r="27" spans="5:24" x14ac:dyDescent="0.2">
      <c r="E27" s="4"/>
      <c r="F27" s="3"/>
      <c r="G27" s="3"/>
      <c r="H27" s="3"/>
    </row>
    <row r="28" spans="5:24" x14ac:dyDescent="0.2">
      <c r="E28" s="4"/>
      <c r="F28" s="3"/>
      <c r="G28" s="3"/>
      <c r="H28" s="3"/>
    </row>
    <row r="29" spans="5:24" x14ac:dyDescent="0.2">
      <c r="E29" s="4" t="s">
        <v>21</v>
      </c>
      <c r="F29" s="3"/>
      <c r="G29" s="3"/>
      <c r="H29" s="3"/>
    </row>
    <row r="30" spans="5:24" x14ac:dyDescent="0.2">
      <c r="E30" s="4" t="s">
        <v>22</v>
      </c>
      <c r="F30" s="3"/>
      <c r="G30" s="3"/>
      <c r="H30" s="3"/>
    </row>
    <row r="31" spans="5:24" x14ac:dyDescent="0.2">
      <c r="E31" s="4"/>
      <c r="F31" s="3"/>
      <c r="G31" s="3"/>
      <c r="H31" s="3"/>
    </row>
    <row r="32" spans="5:24" x14ac:dyDescent="0.2">
      <c r="E32" s="4"/>
    </row>
    <row r="34" spans="8:13" x14ac:dyDescent="0.2">
      <c r="H34" t="s">
        <v>23</v>
      </c>
      <c r="I34" t="s">
        <v>24</v>
      </c>
      <c r="M34" t="s">
        <v>141</v>
      </c>
    </row>
    <row r="35" spans="8:13" x14ac:dyDescent="0.2">
      <c r="H35">
        <v>1</v>
      </c>
      <c r="I35" t="s">
        <v>8</v>
      </c>
      <c r="J35">
        <v>6.0000000000000001E-3</v>
      </c>
      <c r="L35" s="5" t="s">
        <v>8</v>
      </c>
      <c r="M35">
        <f>AVERAGE(J35:J36)</f>
        <v>7.0000000000000001E-3</v>
      </c>
    </row>
    <row r="36" spans="8:13" x14ac:dyDescent="0.2">
      <c r="H36">
        <v>2</v>
      </c>
      <c r="I36" t="s">
        <v>9</v>
      </c>
      <c r="J36">
        <v>8.0000000000000002E-3</v>
      </c>
      <c r="L36" s="5" t="s">
        <v>18</v>
      </c>
      <c r="M36">
        <f>AVERAGE(J45:J46)</f>
        <v>4.5499999999999999E-2</v>
      </c>
    </row>
    <row r="37" spans="8:13" x14ac:dyDescent="0.2">
      <c r="H37">
        <v>3</v>
      </c>
      <c r="I37" s="8" t="s">
        <v>10</v>
      </c>
      <c r="J37" s="8">
        <v>5.0000000000000001E-4</v>
      </c>
      <c r="L37" s="5" t="s">
        <v>16</v>
      </c>
      <c r="M37">
        <f>AVERAGE(J43:J44)</f>
        <v>4.0000000000000001E-3</v>
      </c>
    </row>
    <row r="38" spans="8:13" x14ac:dyDescent="0.2">
      <c r="H38">
        <v>4</v>
      </c>
      <c r="I38" s="8" t="s">
        <v>11</v>
      </c>
      <c r="J38" s="8">
        <v>4.0000000000000002E-4</v>
      </c>
      <c r="L38" s="5" t="s">
        <v>14</v>
      </c>
      <c r="M38">
        <f>AVERAGE(J41:J42)</f>
        <v>5.4999999999999997E-3</v>
      </c>
    </row>
    <row r="39" spans="8:13" x14ac:dyDescent="0.2">
      <c r="H39">
        <v>5</v>
      </c>
      <c r="I39" t="s">
        <v>12</v>
      </c>
      <c r="J39">
        <v>3.0000000000000001E-3</v>
      </c>
      <c r="L39" s="7" t="s">
        <v>10</v>
      </c>
      <c r="M39" s="8">
        <f>AVERAGE(J37:J38)</f>
        <v>4.4999999999999999E-4</v>
      </c>
    </row>
    <row r="40" spans="8:13" x14ac:dyDescent="0.2">
      <c r="H40">
        <v>6</v>
      </c>
      <c r="I40" t="s">
        <v>13</v>
      </c>
      <c r="J40">
        <v>1E-3</v>
      </c>
      <c r="L40" s="5" t="s">
        <v>12</v>
      </c>
      <c r="M40">
        <f>AVERAGE(J39:J40)</f>
        <v>2E-3</v>
      </c>
    </row>
    <row r="41" spans="8:13" x14ac:dyDescent="0.2">
      <c r="H41">
        <v>7</v>
      </c>
      <c r="I41" t="s">
        <v>14</v>
      </c>
      <c r="J41">
        <v>7.0000000000000001E-3</v>
      </c>
    </row>
    <row r="42" spans="8:13" x14ac:dyDescent="0.2">
      <c r="H42">
        <v>8</v>
      </c>
      <c r="I42" t="s">
        <v>15</v>
      </c>
      <c r="J42">
        <v>4.0000000000000001E-3</v>
      </c>
    </row>
    <row r="43" spans="8:13" x14ac:dyDescent="0.2">
      <c r="H43">
        <v>9</v>
      </c>
      <c r="I43" t="s">
        <v>16</v>
      </c>
      <c r="J43">
        <v>4.0000000000000001E-3</v>
      </c>
    </row>
    <row r="44" spans="8:13" x14ac:dyDescent="0.2">
      <c r="H44">
        <v>10</v>
      </c>
      <c r="I44" t="s">
        <v>17</v>
      </c>
      <c r="J44">
        <v>4.0000000000000001E-3</v>
      </c>
    </row>
    <row r="45" spans="8:13" x14ac:dyDescent="0.2">
      <c r="H45">
        <v>11</v>
      </c>
      <c r="I45" t="s">
        <v>18</v>
      </c>
      <c r="J45">
        <v>3.1E-2</v>
      </c>
    </row>
    <row r="46" spans="8:13" x14ac:dyDescent="0.2">
      <c r="H46">
        <v>12</v>
      </c>
      <c r="I46" t="s">
        <v>19</v>
      </c>
      <c r="J46">
        <v>0.06</v>
      </c>
    </row>
  </sheetData>
  <mergeCells count="1">
    <mergeCell ref="M3:X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679C7-83D1-A546-AE0A-908C07BCC1EB}">
  <dimension ref="A1:B7"/>
  <sheetViews>
    <sheetView workbookViewId="0">
      <selection sqref="A1:B7"/>
    </sheetView>
  </sheetViews>
  <sheetFormatPr baseColWidth="10" defaultRowHeight="16" x14ac:dyDescent="0.2"/>
  <cols>
    <col min="2" max="2" width="15" customWidth="1"/>
  </cols>
  <sheetData>
    <row r="1" spans="1:2" x14ac:dyDescent="0.2">
      <c r="A1" t="s">
        <v>139</v>
      </c>
      <c r="B1" t="s">
        <v>140</v>
      </c>
    </row>
    <row r="2" spans="1:2" x14ac:dyDescent="0.2">
      <c r="A2" s="6" t="s">
        <v>133</v>
      </c>
      <c r="B2" s="6">
        <v>2.4131</v>
      </c>
    </row>
    <row r="3" spans="1:2" x14ac:dyDescent="0.2">
      <c r="A3" s="6" t="s">
        <v>134</v>
      </c>
      <c r="B3" s="6">
        <v>2.5888</v>
      </c>
    </row>
    <row r="4" spans="1:2" x14ac:dyDescent="0.2">
      <c r="A4" s="6" t="s">
        <v>135</v>
      </c>
      <c r="B4" s="6">
        <v>2.5554999999999999</v>
      </c>
    </row>
    <row r="5" spans="1:2" x14ac:dyDescent="0.2">
      <c r="A5" s="6" t="s">
        <v>136</v>
      </c>
      <c r="B5" s="6">
        <v>2.5036</v>
      </c>
    </row>
    <row r="6" spans="1:2" x14ac:dyDescent="0.2">
      <c r="A6" s="6" t="s">
        <v>137</v>
      </c>
      <c r="B6" s="6">
        <v>2.4575</v>
      </c>
    </row>
    <row r="7" spans="1:2" x14ac:dyDescent="0.2">
      <c r="A7" s="6" t="s">
        <v>138</v>
      </c>
      <c r="B7" s="6">
        <v>2.2835000000000001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7E917-07A2-284F-B8B8-14935AB3C559}">
  <dimension ref="A1:K7"/>
  <sheetViews>
    <sheetView workbookViewId="0">
      <selection sqref="A1:H7"/>
    </sheetView>
  </sheetViews>
  <sheetFormatPr baseColWidth="10" defaultRowHeight="16" x14ac:dyDescent="0.2"/>
  <cols>
    <col min="2" max="2" width="10.6640625" customWidth="1"/>
    <col min="6" max="6" width="19.5" customWidth="1"/>
  </cols>
  <sheetData>
    <row r="1" spans="1:11" x14ac:dyDescent="0.2">
      <c r="A1" t="s">
        <v>151</v>
      </c>
      <c r="B1" s="5" t="s">
        <v>142</v>
      </c>
      <c r="C1" s="5" t="s">
        <v>139</v>
      </c>
      <c r="D1" s="5" t="s">
        <v>30</v>
      </c>
      <c r="E1" s="5" t="s">
        <v>31</v>
      </c>
      <c r="F1" t="s">
        <v>152</v>
      </c>
      <c r="G1" t="s">
        <v>140</v>
      </c>
      <c r="H1" s="5" t="s">
        <v>146</v>
      </c>
    </row>
    <row r="2" spans="1:11" ht="47" customHeight="1" x14ac:dyDescent="0.2">
      <c r="A2">
        <v>2023</v>
      </c>
      <c r="B2" s="5" t="s">
        <v>143</v>
      </c>
      <c r="C2" t="s">
        <v>133</v>
      </c>
      <c r="D2" s="5" t="s">
        <v>149</v>
      </c>
      <c r="E2" s="5">
        <v>37</v>
      </c>
      <c r="F2">
        <v>7.0000000000000001E-3</v>
      </c>
      <c r="G2" s="6">
        <v>2.4131</v>
      </c>
      <c r="H2" s="5" t="s">
        <v>147</v>
      </c>
      <c r="K2" s="6"/>
    </row>
    <row r="3" spans="1:11" ht="31" customHeight="1" x14ac:dyDescent="0.2">
      <c r="A3">
        <v>2023</v>
      </c>
      <c r="B3" s="5" t="s">
        <v>143</v>
      </c>
      <c r="C3" t="s">
        <v>138</v>
      </c>
      <c r="D3" s="5" t="s">
        <v>39</v>
      </c>
      <c r="E3" s="5">
        <v>26</v>
      </c>
      <c r="F3">
        <v>4.5499999999999999E-2</v>
      </c>
      <c r="G3" s="6">
        <v>2.2835000000000001</v>
      </c>
      <c r="K3" s="6"/>
    </row>
    <row r="4" spans="1:11" ht="29" customHeight="1" x14ac:dyDescent="0.2">
      <c r="A4">
        <v>2023</v>
      </c>
      <c r="B4" s="5" t="s">
        <v>143</v>
      </c>
      <c r="C4" t="s">
        <v>137</v>
      </c>
      <c r="D4" s="5" t="s">
        <v>149</v>
      </c>
      <c r="E4" s="5">
        <v>55</v>
      </c>
      <c r="F4">
        <v>4.0000000000000001E-3</v>
      </c>
      <c r="G4" s="6">
        <v>2.4575</v>
      </c>
      <c r="H4" s="5" t="s">
        <v>148</v>
      </c>
      <c r="K4" s="6"/>
    </row>
    <row r="5" spans="1:11" ht="37" customHeight="1" x14ac:dyDescent="0.2">
      <c r="A5">
        <v>2023</v>
      </c>
      <c r="B5" s="5" t="s">
        <v>144</v>
      </c>
      <c r="C5" t="s">
        <v>136</v>
      </c>
      <c r="D5" s="5" t="s">
        <v>115</v>
      </c>
      <c r="E5" s="5">
        <v>53</v>
      </c>
      <c r="F5">
        <v>5.4999999999999997E-3</v>
      </c>
      <c r="G5" s="6">
        <v>2.5036</v>
      </c>
      <c r="K5" s="6"/>
    </row>
    <row r="6" spans="1:11" ht="34" customHeight="1" x14ac:dyDescent="0.2">
      <c r="A6">
        <v>2023</v>
      </c>
      <c r="B6" s="5" t="s">
        <v>144</v>
      </c>
      <c r="C6" t="s">
        <v>134</v>
      </c>
      <c r="D6" s="5" t="s">
        <v>110</v>
      </c>
      <c r="E6" s="5">
        <v>59</v>
      </c>
      <c r="F6">
        <v>4.4999999999999999E-4</v>
      </c>
      <c r="G6" s="6">
        <v>2.5888</v>
      </c>
      <c r="K6" s="6"/>
    </row>
    <row r="7" spans="1:11" x14ac:dyDescent="0.2">
      <c r="A7">
        <v>2023</v>
      </c>
      <c r="B7" s="5" t="s">
        <v>145</v>
      </c>
      <c r="C7" t="s">
        <v>135</v>
      </c>
      <c r="D7" s="5" t="s">
        <v>150</v>
      </c>
      <c r="E7" s="5">
        <v>59</v>
      </c>
      <c r="F7">
        <v>2E-3</v>
      </c>
      <c r="G7" s="6">
        <v>2.5554999999999999</v>
      </c>
      <c r="H7" s="5" t="s">
        <v>148</v>
      </c>
      <c r="K7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DD5C-6272-734E-AB0B-CF6C9D60C39E}">
  <dimension ref="A1:I28"/>
  <sheetViews>
    <sheetView tabSelected="1" zoomScale="156" workbookViewId="0">
      <selection activeCell="F2" sqref="F2"/>
    </sheetView>
  </sheetViews>
  <sheetFormatPr baseColWidth="10" defaultRowHeight="16" x14ac:dyDescent="0.2"/>
  <cols>
    <col min="8" max="8" width="10.83203125" customWidth="1"/>
  </cols>
  <sheetData>
    <row r="1" spans="1:8" ht="32" x14ac:dyDescent="0.2">
      <c r="B1" s="9" t="s">
        <v>153</v>
      </c>
      <c r="C1" s="9" t="s">
        <v>154</v>
      </c>
      <c r="D1" s="9" t="s">
        <v>155</v>
      </c>
      <c r="E1" s="9" t="s">
        <v>158</v>
      </c>
      <c r="F1" s="9" t="s">
        <v>159</v>
      </c>
      <c r="G1" s="10" t="s">
        <v>156</v>
      </c>
      <c r="H1" s="9" t="s">
        <v>157</v>
      </c>
    </row>
    <row r="2" spans="1:8" x14ac:dyDescent="0.2">
      <c r="A2" t="s">
        <v>133</v>
      </c>
      <c r="B2" s="5" t="s">
        <v>149</v>
      </c>
      <c r="C2" s="5">
        <v>37</v>
      </c>
      <c r="D2">
        <v>2413.1</v>
      </c>
      <c r="E2">
        <v>6.0000000000000001E-3</v>
      </c>
      <c r="F2">
        <v>8.9999999999999993E-3</v>
      </c>
      <c r="G2">
        <f>AVERAGE(E2:F2)</f>
        <v>7.4999999999999997E-3</v>
      </c>
      <c r="H2">
        <f>F2-G2</f>
        <v>1.4999999999999996E-3</v>
      </c>
    </row>
    <row r="3" spans="1:8" x14ac:dyDescent="0.2">
      <c r="A3" t="s">
        <v>138</v>
      </c>
      <c r="B3" s="5" t="s">
        <v>39</v>
      </c>
      <c r="C3" s="5">
        <v>26</v>
      </c>
      <c r="D3">
        <v>2283.5</v>
      </c>
    </row>
    <row r="4" spans="1:8" x14ac:dyDescent="0.2">
      <c r="A4" t="s">
        <v>137</v>
      </c>
      <c r="B4" s="5" t="s">
        <v>149</v>
      </c>
      <c r="C4" s="5">
        <v>55</v>
      </c>
      <c r="D4">
        <v>2457.5</v>
      </c>
      <c r="E4">
        <v>4.0000000000000001E-3</v>
      </c>
      <c r="F4">
        <v>4.0000000000000001E-3</v>
      </c>
      <c r="G4">
        <f t="shared" ref="G4:G7" si="0">AVERAGE(E4:F4)</f>
        <v>4.0000000000000001E-3</v>
      </c>
      <c r="H4" s="11">
        <f t="shared" ref="H4:H7" si="1">F4-G4</f>
        <v>0</v>
      </c>
    </row>
    <row r="5" spans="1:8" x14ac:dyDescent="0.2">
      <c r="A5" t="s">
        <v>136</v>
      </c>
      <c r="B5" s="5" t="s">
        <v>115</v>
      </c>
      <c r="C5" s="5">
        <v>53</v>
      </c>
      <c r="D5">
        <v>2503.6</v>
      </c>
      <c r="E5">
        <v>4.0000000000000001E-3</v>
      </c>
      <c r="F5">
        <v>7.0000000000000001E-3</v>
      </c>
      <c r="G5">
        <f t="shared" si="0"/>
        <v>5.4999999999999997E-3</v>
      </c>
      <c r="H5">
        <f t="shared" si="1"/>
        <v>1.5000000000000005E-3</v>
      </c>
    </row>
    <row r="6" spans="1:8" x14ac:dyDescent="0.2">
      <c r="A6" t="s">
        <v>134</v>
      </c>
      <c r="B6" s="5" t="s">
        <v>110</v>
      </c>
      <c r="C6" s="5">
        <v>59</v>
      </c>
      <c r="D6">
        <v>2588.8000000000002</v>
      </c>
      <c r="E6">
        <v>4.0000000000000002E-4</v>
      </c>
      <c r="F6">
        <v>5.9999999999999995E-4</v>
      </c>
      <c r="G6">
        <f t="shared" si="0"/>
        <v>5.0000000000000001E-4</v>
      </c>
      <c r="H6">
        <v>1E-4</v>
      </c>
    </row>
    <row r="7" spans="1:8" x14ac:dyDescent="0.2">
      <c r="A7" t="s">
        <v>135</v>
      </c>
      <c r="B7" s="5" t="s">
        <v>150</v>
      </c>
      <c r="C7" s="5">
        <v>59</v>
      </c>
      <c r="D7">
        <v>2555.5</v>
      </c>
      <c r="E7">
        <v>1E-3</v>
      </c>
      <c r="F7">
        <v>2E-3</v>
      </c>
      <c r="G7">
        <f t="shared" si="0"/>
        <v>1.5E-3</v>
      </c>
      <c r="H7">
        <f t="shared" si="1"/>
        <v>5.0000000000000001E-4</v>
      </c>
    </row>
    <row r="10" spans="1:8" x14ac:dyDescent="0.2">
      <c r="B10" s="1"/>
    </row>
    <row r="11" spans="1:8" x14ac:dyDescent="0.2">
      <c r="B11" s="1"/>
    </row>
    <row r="12" spans="1:8" x14ac:dyDescent="0.2">
      <c r="B12" s="1"/>
    </row>
    <row r="13" spans="1:8" x14ac:dyDescent="0.2">
      <c r="B13" s="1"/>
    </row>
    <row r="14" spans="1:8" x14ac:dyDescent="0.2">
      <c r="B14" s="1"/>
    </row>
    <row r="15" spans="1:8" x14ac:dyDescent="0.2">
      <c r="B15" s="1"/>
    </row>
    <row r="16" spans="1:8" x14ac:dyDescent="0.2">
      <c r="B16" s="1"/>
    </row>
    <row r="17" spans="2:9" x14ac:dyDescent="0.2">
      <c r="B17" s="1"/>
    </row>
    <row r="18" spans="2:9" x14ac:dyDescent="0.2">
      <c r="B18" s="1"/>
    </row>
    <row r="19" spans="2:9" x14ac:dyDescent="0.2">
      <c r="B19" s="1"/>
    </row>
    <row r="22" spans="2:9" x14ac:dyDescent="0.2">
      <c r="C22" s="5"/>
      <c r="D22" s="5"/>
      <c r="E22" s="5"/>
      <c r="F22" s="5"/>
      <c r="I22" s="5"/>
    </row>
    <row r="23" spans="2:9" x14ac:dyDescent="0.2">
      <c r="C23" s="5"/>
      <c r="E23" s="5"/>
      <c r="F23" s="5"/>
      <c r="H23" s="6"/>
      <c r="I23" s="5"/>
    </row>
    <row r="24" spans="2:9" x14ac:dyDescent="0.2">
      <c r="C24" s="5"/>
      <c r="E24" s="5"/>
      <c r="F24" s="5"/>
      <c r="H24" s="6"/>
    </row>
    <row r="25" spans="2:9" x14ac:dyDescent="0.2">
      <c r="C25" s="5"/>
      <c r="E25" s="5"/>
      <c r="F25" s="5"/>
      <c r="H25" s="6"/>
      <c r="I25" s="5"/>
    </row>
    <row r="26" spans="2:9" x14ac:dyDescent="0.2">
      <c r="C26" s="5"/>
      <c r="E26" s="5"/>
      <c r="F26" s="5"/>
      <c r="H26" s="6"/>
    </row>
    <row r="27" spans="2:9" x14ac:dyDescent="0.2">
      <c r="C27" s="5"/>
      <c r="E27" s="5"/>
      <c r="F27" s="5"/>
      <c r="H27" s="6"/>
    </row>
    <row r="28" spans="2:9" x14ac:dyDescent="0.2">
      <c r="C28" s="5"/>
      <c r="E28" s="5"/>
      <c r="F28" s="5"/>
      <c r="H28" s="6"/>
      <c r="I2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CollectData</vt:lpstr>
      <vt:lpstr>RawTumbling</vt:lpstr>
      <vt:lpstr>Density</vt:lpstr>
      <vt:lpstr>Data</vt:lpstr>
      <vt:lpstr>AbrasionDensity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Coffin</dc:creator>
  <cp:lastModifiedBy>Brian Pinke</cp:lastModifiedBy>
  <dcterms:created xsi:type="dcterms:W3CDTF">2024-02-21T20:26:26Z</dcterms:created>
  <dcterms:modified xsi:type="dcterms:W3CDTF">2024-06-27T18:22:37Z</dcterms:modified>
</cp:coreProperties>
</file>