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"/>
    </mc:Choice>
  </mc:AlternateContent>
  <xr:revisionPtr revIDLastSave="0" documentId="13_ncr:1_{72F73810-9CA0-4D46-9ABA-EA375D52723D}" xr6:coauthVersionLast="47" xr6:coauthVersionMax="47" xr10:uidLastSave="{00000000-0000-0000-0000-000000000000}"/>
  <bookViews>
    <workbookView xWindow="2685" yWindow="1575" windowWidth="33690" windowHeight="17400" xr2:uid="{04342158-4137-461F-A9DA-1CB68D329484}"/>
  </bookViews>
  <sheets>
    <sheet name="Calculator" sheetId="1" r:id="rId1"/>
    <sheet name="Pixels" sheetId="2" r:id="rId2"/>
    <sheet name="PSU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D15" i="1"/>
  <c r="D16" i="1"/>
  <c r="D17" i="1"/>
  <c r="D18" i="1"/>
  <c r="D19" i="1"/>
  <c r="J17" i="1"/>
  <c r="K17" i="1"/>
  <c r="L17" i="1"/>
  <c r="M17" i="1"/>
  <c r="N17" i="1"/>
  <c r="O17" i="1"/>
  <c r="I17" i="1"/>
  <c r="H17" i="1"/>
  <c r="H15" i="1"/>
  <c r="J15" i="1" s="1"/>
  <c r="H16" i="1"/>
  <c r="J16" i="1" s="1"/>
  <c r="F20" i="1"/>
  <c r="B9" i="1"/>
  <c r="F9" i="1"/>
  <c r="C9" i="1"/>
  <c r="D14" i="1"/>
  <c r="E14" i="1" s="1"/>
  <c r="H19" i="1"/>
  <c r="K19" i="1" s="1"/>
  <c r="H18" i="1"/>
  <c r="J18" i="1" s="1"/>
  <c r="D6" i="1"/>
  <c r="E6" i="1" s="1"/>
  <c r="H7" i="1"/>
  <c r="J7" i="1" s="1"/>
  <c r="H8" i="1"/>
  <c r="K8" i="1" s="1"/>
  <c r="D7" i="1"/>
  <c r="E7" i="1" s="1"/>
  <c r="D8" i="1"/>
  <c r="E8" i="1" s="1"/>
  <c r="H6" i="1"/>
  <c r="O6" i="1" s="1"/>
  <c r="B26" i="1"/>
  <c r="H14" i="1"/>
  <c r="N14" i="1" s="1"/>
  <c r="G2" i="3"/>
  <c r="F2" i="3"/>
  <c r="F2" i="2"/>
  <c r="E2" i="2"/>
  <c r="B23" i="1" l="1"/>
  <c r="B27" i="1" s="1"/>
  <c r="B28" i="1" s="1"/>
  <c r="M15" i="1"/>
  <c r="I16" i="1"/>
  <c r="M16" i="1"/>
  <c r="I15" i="1"/>
  <c r="O16" i="1"/>
  <c r="N16" i="1"/>
  <c r="L16" i="1"/>
  <c r="K16" i="1"/>
  <c r="O15" i="1"/>
  <c r="N15" i="1"/>
  <c r="L15" i="1"/>
  <c r="K15" i="1"/>
  <c r="I18" i="1"/>
  <c r="I19" i="1"/>
  <c r="H20" i="1"/>
  <c r="H9" i="1"/>
  <c r="O19" i="1"/>
  <c r="L19" i="1"/>
  <c r="J19" i="1"/>
  <c r="N18" i="1"/>
  <c r="M18" i="1"/>
  <c r="N19" i="1"/>
  <c r="M19" i="1"/>
  <c r="O18" i="1"/>
  <c r="L18" i="1"/>
  <c r="K18" i="1"/>
  <c r="D9" i="1"/>
  <c r="E9" i="1" s="1"/>
  <c r="J14" i="1"/>
  <c r="L14" i="1"/>
  <c r="O14" i="1"/>
  <c r="K14" i="1"/>
  <c r="M14" i="1"/>
  <c r="N7" i="1"/>
  <c r="M7" i="1"/>
  <c r="K6" i="1"/>
  <c r="N6" i="1"/>
  <c r="M8" i="1"/>
  <c r="J8" i="1"/>
  <c r="L7" i="1"/>
  <c r="M6" i="1"/>
  <c r="N8" i="1"/>
  <c r="L8" i="1"/>
  <c r="O7" i="1"/>
  <c r="K7" i="1"/>
  <c r="J6" i="1"/>
  <c r="L6" i="1"/>
  <c r="O8" i="1"/>
  <c r="I8" i="1"/>
  <c r="I7" i="1"/>
  <c r="I6" i="1"/>
  <c r="I14" i="1"/>
  <c r="B24" i="1" l="1"/>
  <c r="I20" i="1"/>
  <c r="B25" i="1"/>
  <c r="I9" i="1"/>
</calcChain>
</file>

<file path=xl/sharedStrings.xml><?xml version="1.0" encoding="utf-8"?>
<sst xmlns="http://schemas.openxmlformats.org/spreadsheetml/2006/main" count="73" uniqueCount="53">
  <si>
    <t>Holiday Light Show Worksheet</t>
  </si>
  <si>
    <t>House Outline</t>
  </si>
  <si>
    <t>Section</t>
  </si>
  <si>
    <t>Feet</t>
  </si>
  <si>
    <t>Inches</t>
  </si>
  <si>
    <t>Decimal Feet</t>
  </si>
  <si>
    <t>Meters</t>
  </si>
  <si>
    <t>Nodes</t>
  </si>
  <si>
    <t>Dimensions</t>
  </si>
  <si>
    <t>Data &amp; Power</t>
  </si>
  <si>
    <t>Voltage Drop</t>
  </si>
  <si>
    <t>14AWG</t>
  </si>
  <si>
    <t>16AWG</t>
  </si>
  <si>
    <t>20AWG</t>
  </si>
  <si>
    <t>22AWG</t>
  </si>
  <si>
    <t>24AWG</t>
  </si>
  <si>
    <t>Brightness</t>
  </si>
  <si>
    <t>Wattage</t>
  </si>
  <si>
    <t>Props</t>
  </si>
  <si>
    <t>Name</t>
  </si>
  <si>
    <t>Vendor</t>
  </si>
  <si>
    <t>Voltage</t>
  </si>
  <si>
    <t>Watts per Node</t>
  </si>
  <si>
    <t>Resistor RGB 8mm Bullet</t>
  </si>
  <si>
    <t>Wallys Lights</t>
  </si>
  <si>
    <t>Amps per Node</t>
  </si>
  <si>
    <t>mA per Node</t>
  </si>
  <si>
    <t>Meanwell LRS-350-12</t>
  </si>
  <si>
    <t>Max Wattage</t>
  </si>
  <si>
    <t>Max Amperage</t>
  </si>
  <si>
    <t>Max Usable Wattage</t>
  </si>
  <si>
    <t>Max Usable Amperage</t>
  </si>
  <si>
    <t>Input Voltage</t>
  </si>
  <si>
    <t>Output Voltage</t>
  </si>
  <si>
    <t>Amps</t>
  </si>
  <si>
    <t>18AWG</t>
  </si>
  <si>
    <t>Totals</t>
  </si>
  <si>
    <t>Total RGB Pixel Nodes</t>
  </si>
  <si>
    <t>Total Power Required (Watts)</t>
  </si>
  <si>
    <t>Total Power at 12v (Amps)</t>
  </si>
  <si>
    <t>Total Pixels per PSU</t>
  </si>
  <si>
    <t>Total PSUs Required</t>
  </si>
  <si>
    <t>Grid Power Required (Amps)</t>
  </si>
  <si>
    <t>Total</t>
  </si>
  <si>
    <t>Vert 1 - Garage Left</t>
  </si>
  <si>
    <t>Vert 2 - Garage Right</t>
  </si>
  <si>
    <t>Flood Light 1</t>
  </si>
  <si>
    <t>Flood Light 2</t>
  </si>
  <si>
    <t>Icicles - Garage Roofline</t>
  </si>
  <si>
    <t>Singing Quartet</t>
  </si>
  <si>
    <t>Singing Lightbulb 1</t>
  </si>
  <si>
    <t>Singing Lightbulb 2</t>
  </si>
  <si>
    <t>Singing Pumpking Snowman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</si>
</sst>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/>
    </xf>
    <xf numFmtId="2" fontId="0" fillId="2" borderId="0" xfId="0" applyNumberFormat="1" applyFill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2" fontId="0" fillId="0" borderId="4" xfId="0" applyNumberFormat="1" applyBorder="1"/>
    <xf numFmtId="2" fontId="0" fillId="0" borderId="9" xfId="0" applyNumberFormat="1" applyBorder="1"/>
    <xf numFmtId="2" fontId="0" fillId="0" borderId="2" xfId="0" applyNumberFormat="1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6" xfId="0" applyNumberFormat="1" applyBorder="1"/>
    <xf numFmtId="0" fontId="1" fillId="0" borderId="6" xfId="0" applyFont="1" applyBorder="1"/>
    <xf numFmtId="0" fontId="1" fillId="0" borderId="6" xfId="0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11" xfId="0" applyNumberFormat="1" applyBorder="1"/>
    <xf numFmtId="2" fontId="0" fillId="0" borderId="12" xfId="0" applyNumberFormat="1" applyBorder="1"/>
    <xf numFmtId="0" fontId="0" fillId="2" borderId="2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2" fontId="0" fillId="0" borderId="21" xfId="0" applyNumberFormat="1" applyBorder="1"/>
    <xf numFmtId="2" fontId="0" fillId="0" borderId="6" xfId="0" applyNumberFormat="1" applyBorder="1"/>
    <xf numFmtId="0" fontId="0" fillId="4" borderId="12" xfId="0" applyFill="1" applyBorder="1"/>
    <xf numFmtId="0" fontId="0" fillId="4" borderId="2" xfId="0" applyFill="1" applyBorder="1"/>
    <xf numFmtId="0" fontId="0" fillId="4" borderId="1" xfId="0" applyFill="1" applyBorder="1"/>
    <xf numFmtId="2" fontId="0" fillId="4" borderId="1" xfId="0" applyNumberFormat="1" applyFill="1" applyBorder="1"/>
    <xf numFmtId="164" fontId="0" fillId="4" borderId="12" xfId="0" applyNumberFormat="1" applyFill="1" applyBorder="1"/>
    <xf numFmtId="0" fontId="4" fillId="0" borderId="0" xfId="0" applyFont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23C3-4EA1-4984-A4D1-2EE08837F0F7}">
  <sheetPr>
    <pageSetUpPr fitToPage="1"/>
  </sheetPr>
  <dimension ref="A1:O28"/>
  <sheetViews>
    <sheetView tabSelected="1" workbookViewId="0">
      <selection activeCell="D22" sqref="D22"/>
    </sheetView>
  </sheetViews>
  <sheetFormatPr defaultRowHeight="15" x14ac:dyDescent="0.25"/>
  <cols>
    <col min="1" max="1" width="36.28515625" customWidth="1"/>
    <col min="2" max="2" width="11.7109375" customWidth="1"/>
    <col min="4" max="4" width="15.140625" customWidth="1"/>
    <col min="7" max="7" width="11.85546875" customWidth="1"/>
    <col min="9" max="15" width="9.5703125" bestFit="1" customWidth="1"/>
  </cols>
  <sheetData>
    <row r="1" spans="1:15" ht="30" customHeight="1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5" ht="5.25" customHeight="1" x14ac:dyDescent="0.25">
      <c r="A2" s="48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9.5" customHeight="1" thickBot="1" x14ac:dyDescent="0.3">
      <c r="A3" s="4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7.25" customHeight="1" thickTop="1" thickBot="1" x14ac:dyDescent="0.3">
      <c r="A4" s="47"/>
      <c r="B4" s="50" t="s">
        <v>8</v>
      </c>
      <c r="C4" s="51"/>
      <c r="D4" s="51"/>
      <c r="E4" s="52"/>
      <c r="F4" s="53" t="s">
        <v>9</v>
      </c>
      <c r="G4" s="51"/>
      <c r="H4" s="51"/>
      <c r="I4" s="52"/>
      <c r="J4" s="53" t="s">
        <v>10</v>
      </c>
      <c r="K4" s="51"/>
      <c r="L4" s="51"/>
      <c r="M4" s="51"/>
      <c r="N4" s="51"/>
      <c r="O4" s="52"/>
    </row>
    <row r="5" spans="1:15" ht="15.75" thickBot="1" x14ac:dyDescent="0.3">
      <c r="A5" s="22" t="s">
        <v>2</v>
      </c>
      <c r="B5" s="26" t="s">
        <v>3</v>
      </c>
      <c r="C5" s="27" t="s">
        <v>4</v>
      </c>
      <c r="D5" s="27" t="s">
        <v>5</v>
      </c>
      <c r="E5" s="28" t="s">
        <v>6</v>
      </c>
      <c r="F5" s="26" t="s">
        <v>7</v>
      </c>
      <c r="G5" s="27" t="s">
        <v>16</v>
      </c>
      <c r="H5" s="27" t="s">
        <v>17</v>
      </c>
      <c r="I5" s="28" t="s">
        <v>34</v>
      </c>
      <c r="J5" s="26" t="s">
        <v>11</v>
      </c>
      <c r="K5" s="27" t="s">
        <v>12</v>
      </c>
      <c r="L5" s="27" t="s">
        <v>35</v>
      </c>
      <c r="M5" s="27" t="s">
        <v>13</v>
      </c>
      <c r="N5" s="27" t="s">
        <v>14</v>
      </c>
      <c r="O5" s="28" t="s">
        <v>15</v>
      </c>
    </row>
    <row r="6" spans="1:15" x14ac:dyDescent="0.25">
      <c r="A6" s="14" t="s">
        <v>48</v>
      </c>
      <c r="B6" s="17">
        <v>20</v>
      </c>
      <c r="C6" s="8">
        <v>0</v>
      </c>
      <c r="D6" s="9">
        <f>CONVERT(C6,"in","ft")+B6</f>
        <v>20</v>
      </c>
      <c r="E6" s="19">
        <f>CONVERT(D6,"ft", "m")</f>
        <v>6.0960000000000001</v>
      </c>
      <c r="F6" s="17">
        <v>390</v>
      </c>
      <c r="G6" s="8">
        <v>30</v>
      </c>
      <c r="H6" s="8">
        <f>(G6*0.6/100)*F6</f>
        <v>70.2</v>
      </c>
      <c r="I6" s="14">
        <f>H6/12</f>
        <v>5.8500000000000005</v>
      </c>
      <c r="J6" s="12">
        <f>SUM(((H6/Pixels!$C$2)*0.002525)*2)</f>
        <v>2.9542500000000003E-2</v>
      </c>
      <c r="K6" s="9">
        <f>SUM(((H6/Pixels!$C$2)*0.00402)*2)</f>
        <v>4.7034000000000006E-2</v>
      </c>
      <c r="L6" s="9">
        <f>SUM(((H6/Pixels!$C$2)*0.00639)*2)</f>
        <v>7.476300000000001E-2</v>
      </c>
      <c r="M6" s="9">
        <f>SUM(((H6/Pixels!$C$2)*0.01015)*2)</f>
        <v>0.118755</v>
      </c>
      <c r="N6" s="9">
        <f>SUM(((H6/Pixels!$C$2)*0.01614)*2)</f>
        <v>0.18883800000000003</v>
      </c>
      <c r="O6" s="32">
        <f>SUM(((H6/Pixels!$C$2)*0.02567)*2)</f>
        <v>0.30033900000000002</v>
      </c>
    </row>
    <row r="7" spans="1:15" x14ac:dyDescent="0.25">
      <c r="A7" s="15" t="s">
        <v>44</v>
      </c>
      <c r="B7" s="7">
        <v>7</v>
      </c>
      <c r="C7" s="5">
        <v>0</v>
      </c>
      <c r="D7" s="6">
        <f t="shared" ref="D7:D8" si="0">CONVERT(C7,"in", "ft")+B7</f>
        <v>7</v>
      </c>
      <c r="E7" s="20">
        <f t="shared" ref="E7:E9" si="1">CONVERT(D7,"ft", "m")</f>
        <v>2.1335999999999999</v>
      </c>
      <c r="F7" s="7">
        <v>50</v>
      </c>
      <c r="G7" s="5">
        <v>30</v>
      </c>
      <c r="H7" s="5">
        <f t="shared" ref="H7:H8" si="2">(G7*0.6/100)*F7</f>
        <v>9</v>
      </c>
      <c r="I7" s="15">
        <f t="shared" ref="I7:I9" si="3">H7/12</f>
        <v>0.75</v>
      </c>
      <c r="J7" s="13">
        <f>SUM(((H7/Pixels!$C$2)*0.002525)*2)</f>
        <v>3.7875000000000001E-3</v>
      </c>
      <c r="K7" s="6">
        <f>SUM(((H7/Pixels!$C$2)*0.00402)*2)</f>
        <v>6.0300000000000006E-3</v>
      </c>
      <c r="L7" s="6">
        <f>SUM(((H7/Pixels!$C$2)*0.00639)*2)</f>
        <v>9.5849999999999998E-3</v>
      </c>
      <c r="M7" s="6">
        <f>SUM(((H7/Pixels!$C$2)*0.01015)*2)</f>
        <v>1.5224999999999999E-2</v>
      </c>
      <c r="N7" s="6">
        <f>SUM(((H7/Pixels!$C$2)*0.01614)*2)</f>
        <v>2.4210000000000002E-2</v>
      </c>
      <c r="O7" s="33">
        <f>SUM(((H7/Pixels!$C$2)*0.02567)*2)</f>
        <v>3.8504999999999998E-2</v>
      </c>
    </row>
    <row r="8" spans="1:15" x14ac:dyDescent="0.25">
      <c r="A8" s="40" t="s">
        <v>45</v>
      </c>
      <c r="B8" s="41">
        <v>7</v>
      </c>
      <c r="C8" s="42">
        <v>0</v>
      </c>
      <c r="D8" s="43">
        <f t="shared" si="0"/>
        <v>7</v>
      </c>
      <c r="E8" s="44">
        <f t="shared" si="1"/>
        <v>2.1335999999999999</v>
      </c>
      <c r="F8" s="41">
        <v>52</v>
      </c>
      <c r="G8" s="42">
        <v>30</v>
      </c>
      <c r="H8" s="42">
        <f t="shared" si="2"/>
        <v>9.36</v>
      </c>
      <c r="I8" s="40">
        <f t="shared" si="3"/>
        <v>0.77999999999999992</v>
      </c>
      <c r="J8" s="13">
        <f>SUM(((H8/Pixels!$C$2)*0.002525)*2)</f>
        <v>3.9389999999999998E-3</v>
      </c>
      <c r="K8" s="6">
        <f>SUM(((H8/Pixels!$C$2)*0.00402)*2)</f>
        <v>6.2711999999999993E-3</v>
      </c>
      <c r="L8" s="6">
        <f>SUM(((H8/Pixels!$C$2)*0.00639)*2)</f>
        <v>9.9683999999999988E-3</v>
      </c>
      <c r="M8" s="6">
        <f>SUM(((H8/Pixels!$C$2)*0.01015)*2)</f>
        <v>1.5833999999999997E-2</v>
      </c>
      <c r="N8" s="6">
        <f>SUM(((H8/Pixels!$C$2)*0.01614)*2)</f>
        <v>2.51784E-2</v>
      </c>
      <c r="O8" s="33">
        <f>SUM(((H8/Pixels!$C$2)*0.02567)*2)</f>
        <v>4.0045199999999996E-2</v>
      </c>
    </row>
    <row r="9" spans="1:15" ht="15.75" thickBot="1" x14ac:dyDescent="0.3">
      <c r="A9" s="23" t="s">
        <v>43</v>
      </c>
      <c r="B9" s="18">
        <f>SUM(B6:B8)</f>
        <v>34</v>
      </c>
      <c r="C9" s="10">
        <f>SUM(C6:C8)</f>
        <v>0</v>
      </c>
      <c r="D9" s="11">
        <f>CONVERT(C9,"in","ft")+B9</f>
        <v>34</v>
      </c>
      <c r="E9" s="21">
        <f t="shared" si="1"/>
        <v>10.363200000000001</v>
      </c>
      <c r="F9" s="18">
        <f>SUM(F6:F8)</f>
        <v>492</v>
      </c>
      <c r="G9" s="10"/>
      <c r="H9" s="10">
        <f>SUM(H6:H8)</f>
        <v>88.56</v>
      </c>
      <c r="I9" s="16">
        <f t="shared" si="3"/>
        <v>7.38</v>
      </c>
      <c r="J9" s="2"/>
      <c r="K9" s="2"/>
      <c r="L9" s="2"/>
      <c r="M9" s="2"/>
      <c r="N9" s="2"/>
      <c r="O9" s="34"/>
    </row>
    <row r="10" spans="1:15" x14ac:dyDescent="0.25">
      <c r="A10" s="49" t="s">
        <v>18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4"/>
    </row>
    <row r="11" spans="1:15" ht="19.5" customHeight="1" thickBot="1" x14ac:dyDescent="0.3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4"/>
    </row>
    <row r="12" spans="1:15" ht="17.25" customHeight="1" thickTop="1" thickBot="1" x14ac:dyDescent="0.3">
      <c r="A12" s="47"/>
      <c r="B12" s="50" t="s">
        <v>8</v>
      </c>
      <c r="C12" s="51"/>
      <c r="D12" s="51"/>
      <c r="E12" s="52"/>
      <c r="F12" s="53" t="s">
        <v>9</v>
      </c>
      <c r="G12" s="51"/>
      <c r="H12" s="51"/>
      <c r="I12" s="52"/>
      <c r="J12" s="53" t="s">
        <v>10</v>
      </c>
      <c r="K12" s="51"/>
      <c r="L12" s="51"/>
      <c r="M12" s="51"/>
      <c r="N12" s="51"/>
      <c r="O12" s="52"/>
    </row>
    <row r="13" spans="1:15" ht="15.75" thickBot="1" x14ac:dyDescent="0.3">
      <c r="A13" s="22" t="s">
        <v>19</v>
      </c>
      <c r="B13" s="26" t="s">
        <v>3</v>
      </c>
      <c r="C13" s="27" t="s">
        <v>4</v>
      </c>
      <c r="D13" s="27" t="s">
        <v>5</v>
      </c>
      <c r="E13" s="28" t="s">
        <v>6</v>
      </c>
      <c r="F13" s="26" t="s">
        <v>7</v>
      </c>
      <c r="G13" s="27" t="s">
        <v>16</v>
      </c>
      <c r="H13" s="27" t="s">
        <v>17</v>
      </c>
      <c r="I13" s="28" t="s">
        <v>34</v>
      </c>
      <c r="J13" s="26" t="s">
        <v>11</v>
      </c>
      <c r="K13" s="27" t="s">
        <v>12</v>
      </c>
      <c r="L13" s="27" t="s">
        <v>35</v>
      </c>
      <c r="M13" s="27" t="s">
        <v>13</v>
      </c>
      <c r="N13" s="27" t="s">
        <v>14</v>
      </c>
      <c r="O13" s="28" t="s">
        <v>15</v>
      </c>
    </row>
    <row r="14" spans="1:15" x14ac:dyDescent="0.25">
      <c r="A14" s="14" t="s">
        <v>49</v>
      </c>
      <c r="B14" s="17"/>
      <c r="C14" s="8"/>
      <c r="D14" s="8">
        <f>CONVERT(C14,"in","ft")+B14</f>
        <v>0</v>
      </c>
      <c r="E14" s="14">
        <f>CONVERT(D14,"ft", "m")</f>
        <v>0</v>
      </c>
      <c r="F14" s="17">
        <v>697</v>
      </c>
      <c r="G14" s="8">
        <v>30</v>
      </c>
      <c r="H14" s="8">
        <f>(G14*0.6/100)*F14</f>
        <v>125.46</v>
      </c>
      <c r="I14" s="14">
        <f>H14/12</f>
        <v>10.455</v>
      </c>
      <c r="J14" s="12">
        <f>SUM(((H14/Pixels!$C$2)*0.002525)*2)</f>
        <v>5.2797749999999997E-2</v>
      </c>
      <c r="K14" s="9">
        <f>SUM(((H14/Pixels!$C$2)*0.00402)*2)</f>
        <v>8.40582E-2</v>
      </c>
      <c r="L14" s="9">
        <f>SUM(((H14/Pixels!$C$2)*0.00639)*2)</f>
        <v>0.13361490000000001</v>
      </c>
      <c r="M14" s="9">
        <f>SUM(((H14/Pixels!$C$2)*0.01015)*2)</f>
        <v>0.21223649999999999</v>
      </c>
      <c r="N14" s="9">
        <f>SUM(((H14/Pixels!$C$2)*0.01614)*2)</f>
        <v>0.33748740000000005</v>
      </c>
      <c r="O14" s="32">
        <f>SUM(((H14/Pixels!$C$2)*0.02567)*2)</f>
        <v>0.53675969999999995</v>
      </c>
    </row>
    <row r="15" spans="1:15" x14ac:dyDescent="0.25">
      <c r="A15" s="15" t="s">
        <v>50</v>
      </c>
      <c r="B15" s="7"/>
      <c r="C15" s="5"/>
      <c r="D15" s="8">
        <f t="shared" ref="D15:D19" si="4">CONVERT(C15,"in","ft")+B15</f>
        <v>0</v>
      </c>
      <c r="E15" s="14">
        <f t="shared" ref="E15:E19" si="5">CONVERT(D15,"ft", "m")</f>
        <v>0</v>
      </c>
      <c r="F15" s="7">
        <v>150</v>
      </c>
      <c r="G15" s="5">
        <v>30</v>
      </c>
      <c r="H15" s="8">
        <f t="shared" ref="H15:H17" si="6">(G15*0.6/100)*F15</f>
        <v>27</v>
      </c>
      <c r="I15" s="14">
        <f t="shared" ref="I15:I17" si="7">H15/12</f>
        <v>2.25</v>
      </c>
      <c r="J15" s="12">
        <f>SUM(((H15/Pixels!$C$2)*0.002525)*2)</f>
        <v>1.1362499999999999E-2</v>
      </c>
      <c r="K15" s="9">
        <f>SUM(((H15/Pixels!$C$2)*0.00402)*2)</f>
        <v>1.8090000000000002E-2</v>
      </c>
      <c r="L15" s="9">
        <f>SUM(((H15/Pixels!$C$2)*0.00639)*2)</f>
        <v>2.8754999999999999E-2</v>
      </c>
      <c r="M15" s="9">
        <f>SUM(((H15/Pixels!$C$2)*0.01015)*2)</f>
        <v>4.5674999999999993E-2</v>
      </c>
      <c r="N15" s="9">
        <f>SUM(((H15/Pixels!$C$2)*0.01614)*2)</f>
        <v>7.263E-2</v>
      </c>
      <c r="O15" s="32">
        <f>SUM(((H15/Pixels!$C$2)*0.02567)*2)</f>
        <v>0.11551499999999999</v>
      </c>
    </row>
    <row r="16" spans="1:15" x14ac:dyDescent="0.25">
      <c r="A16" s="15" t="s">
        <v>51</v>
      </c>
      <c r="B16" s="7"/>
      <c r="C16" s="5"/>
      <c r="D16" s="8">
        <f t="shared" si="4"/>
        <v>0</v>
      </c>
      <c r="E16" s="14">
        <f t="shared" si="5"/>
        <v>0</v>
      </c>
      <c r="F16" s="7">
        <v>150</v>
      </c>
      <c r="G16" s="5">
        <v>30</v>
      </c>
      <c r="H16" s="8">
        <f t="shared" si="6"/>
        <v>27</v>
      </c>
      <c r="I16" s="14">
        <f t="shared" si="7"/>
        <v>2.25</v>
      </c>
      <c r="J16" s="12">
        <f>SUM(((H16/Pixels!$C$2)*0.002525)*2)</f>
        <v>1.1362499999999999E-2</v>
      </c>
      <c r="K16" s="9">
        <f>SUM(((H16/Pixels!$C$2)*0.00402)*2)</f>
        <v>1.8090000000000002E-2</v>
      </c>
      <c r="L16" s="9">
        <f>SUM(((H16/Pixels!$C$2)*0.00639)*2)</f>
        <v>2.8754999999999999E-2</v>
      </c>
      <c r="M16" s="9">
        <f>SUM(((H16/Pixels!$C$2)*0.01015)*2)</f>
        <v>4.5674999999999993E-2</v>
      </c>
      <c r="N16" s="9">
        <f>SUM(((H16/Pixels!$C$2)*0.01614)*2)</f>
        <v>7.263E-2</v>
      </c>
      <c r="O16" s="32">
        <f>SUM(((H16/Pixels!$C$2)*0.02567)*2)</f>
        <v>0.11551499999999999</v>
      </c>
    </row>
    <row r="17" spans="1:15" x14ac:dyDescent="0.25">
      <c r="A17" s="15" t="s">
        <v>52</v>
      </c>
      <c r="B17" s="7"/>
      <c r="C17" s="5"/>
      <c r="D17" s="8">
        <f t="shared" si="4"/>
        <v>0</v>
      </c>
      <c r="E17" s="14">
        <f t="shared" si="5"/>
        <v>0</v>
      </c>
      <c r="F17" s="7">
        <v>524</v>
      </c>
      <c r="G17" s="5">
        <v>30</v>
      </c>
      <c r="H17" s="8">
        <f t="shared" si="6"/>
        <v>94.32</v>
      </c>
      <c r="I17" s="14">
        <f t="shared" si="7"/>
        <v>7.8599999999999994</v>
      </c>
      <c r="J17" s="12">
        <f>SUM(((H17/Pixels!$C$2)*0.002525)*2)</f>
        <v>3.9692999999999992E-2</v>
      </c>
      <c r="K17" s="9">
        <f>SUM(((H17/Pixels!$C$2)*0.00402)*2)</f>
        <v>6.3194399999999998E-2</v>
      </c>
      <c r="L17" s="9">
        <f>SUM(((H17/Pixels!$C$2)*0.00639)*2)</f>
        <v>0.10045079999999999</v>
      </c>
      <c r="M17" s="9">
        <f>SUM(((H17/Pixels!$C$2)*0.01015)*2)</f>
        <v>0.15955799999999998</v>
      </c>
      <c r="N17" s="9">
        <f>SUM(((H17/Pixels!$C$2)*0.01614)*2)</f>
        <v>0.25372080000000002</v>
      </c>
      <c r="O17" s="32">
        <f>SUM(((H17/Pixels!$C$2)*0.02567)*2)</f>
        <v>0.40353239999999996</v>
      </c>
    </row>
    <row r="18" spans="1:15" x14ac:dyDescent="0.25">
      <c r="A18" s="35" t="s">
        <v>46</v>
      </c>
      <c r="B18" s="36"/>
      <c r="C18" s="37"/>
      <c r="D18" s="8">
        <f t="shared" si="4"/>
        <v>0</v>
      </c>
      <c r="E18" s="14">
        <f t="shared" si="5"/>
        <v>0</v>
      </c>
      <c r="F18" s="36">
        <v>1</v>
      </c>
      <c r="G18" s="37">
        <v>100</v>
      </c>
      <c r="H18" s="37">
        <f>(G18*10/100)*F18</f>
        <v>10</v>
      </c>
      <c r="I18" s="38">
        <f t="shared" ref="I18:I19" si="8">H18/12</f>
        <v>0.83333333333333337</v>
      </c>
      <c r="J18" s="13">
        <f>SUM(((H18/Pixels!$C$2)*0.002525)*2)</f>
        <v>4.208333333333333E-3</v>
      </c>
      <c r="K18" s="6">
        <f>SUM(((H18/Pixels!$C$2)*0.00402)*2)</f>
        <v>6.7000000000000002E-3</v>
      </c>
      <c r="L18" s="6">
        <f>SUM(((H18/Pixels!$C$2)*0.00639)*2)</f>
        <v>1.065E-2</v>
      </c>
      <c r="M18" s="6">
        <f>SUM(((H18/Pixels!$C$2)*0.01015)*2)</f>
        <v>1.6916666666666667E-2</v>
      </c>
      <c r="N18" s="6">
        <f>SUM(((H18/Pixels!$C$2)*0.01614)*2)</f>
        <v>2.6900000000000004E-2</v>
      </c>
      <c r="O18" s="33">
        <f>SUM(((H18/Pixels!$C$2)*0.02567)*2)</f>
        <v>4.2783333333333333E-2</v>
      </c>
    </row>
    <row r="19" spans="1:15" x14ac:dyDescent="0.25">
      <c r="A19" s="35" t="s">
        <v>47</v>
      </c>
      <c r="B19" s="36"/>
      <c r="C19" s="37"/>
      <c r="D19" s="8">
        <f t="shared" si="4"/>
        <v>0</v>
      </c>
      <c r="E19" s="14">
        <f t="shared" si="5"/>
        <v>0</v>
      </c>
      <c r="F19" s="36">
        <v>1</v>
      </c>
      <c r="G19" s="37">
        <v>100</v>
      </c>
      <c r="H19" s="37">
        <f>(G19*10/100)*F19</f>
        <v>10</v>
      </c>
      <c r="I19" s="38">
        <f t="shared" si="8"/>
        <v>0.83333333333333337</v>
      </c>
      <c r="J19" s="13">
        <f>SUM(((H19/Pixels!$C$2)*0.002525)*2)</f>
        <v>4.208333333333333E-3</v>
      </c>
      <c r="K19" s="6">
        <f>SUM(((H19/Pixels!$C$2)*0.00402)*2)</f>
        <v>6.7000000000000002E-3</v>
      </c>
      <c r="L19" s="6">
        <f>SUM(((H19/Pixels!$C$2)*0.00639)*2)</f>
        <v>1.065E-2</v>
      </c>
      <c r="M19" s="6">
        <f>SUM(((H19/Pixels!$C$2)*0.01015)*2)</f>
        <v>1.6916666666666667E-2</v>
      </c>
      <c r="N19" s="6">
        <f>SUM(((H19/Pixels!$C$2)*0.01614)*2)</f>
        <v>2.6900000000000004E-2</v>
      </c>
      <c r="O19" s="33">
        <f>SUM(((H19/Pixels!$C$2)*0.02567)*2)</f>
        <v>4.2783333333333333E-2</v>
      </c>
    </row>
    <row r="20" spans="1:15" ht="15.75" thickBot="1" x14ac:dyDescent="0.3">
      <c r="A20" s="23" t="s">
        <v>43</v>
      </c>
      <c r="B20" s="18"/>
      <c r="C20" s="10"/>
      <c r="D20" s="10"/>
      <c r="E20" s="16"/>
      <c r="F20" s="18">
        <f>SUM(F14:F19)</f>
        <v>1523</v>
      </c>
      <c r="G20" s="10"/>
      <c r="H20" s="10">
        <f>SUM(H14:H19)</f>
        <v>293.77999999999997</v>
      </c>
      <c r="I20" s="39">
        <f>SUM(I14:I19)</f>
        <v>24.481666666666662</v>
      </c>
      <c r="J20" s="4"/>
      <c r="K20" s="4"/>
      <c r="L20" s="4"/>
      <c r="M20" s="4"/>
      <c r="N20" s="4"/>
      <c r="O20" s="4"/>
    </row>
    <row r="21" spans="1:15" x14ac:dyDescent="0.25">
      <c r="A21" s="3"/>
      <c r="B21" s="2"/>
      <c r="C21" s="2"/>
      <c r="D21" s="2"/>
      <c r="E21" s="2"/>
      <c r="F21" s="2"/>
      <c r="G21" s="2"/>
      <c r="H21" s="2"/>
      <c r="I21" s="2"/>
      <c r="J21" s="4"/>
      <c r="K21" s="4"/>
      <c r="L21" s="4"/>
      <c r="M21" s="4"/>
      <c r="N21" s="4"/>
      <c r="O21" s="4"/>
    </row>
    <row r="22" spans="1:15" ht="33" customHeight="1" x14ac:dyDescent="0.25">
      <c r="A22" s="46" t="s">
        <v>36</v>
      </c>
      <c r="B22" s="47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x14ac:dyDescent="0.25">
      <c r="A23" s="5" t="s">
        <v>37</v>
      </c>
      <c r="B23" s="24">
        <f>SUM(F9,F20)</f>
        <v>2015</v>
      </c>
    </row>
    <row r="24" spans="1:15" x14ac:dyDescent="0.25">
      <c r="A24" s="29" t="s">
        <v>38</v>
      </c>
      <c r="B24" s="30">
        <f>ROUND(SUM(H9,H20),0)</f>
        <v>382</v>
      </c>
    </row>
    <row r="25" spans="1:15" x14ac:dyDescent="0.25">
      <c r="A25" s="5" t="s">
        <v>39</v>
      </c>
      <c r="B25" s="24">
        <f>ROUND((SUM(H20,H9)/12), 0)</f>
        <v>32</v>
      </c>
    </row>
    <row r="26" spans="1:15" x14ac:dyDescent="0.25">
      <c r="A26" s="29" t="s">
        <v>40</v>
      </c>
      <c r="B26" s="30">
        <f>ROUND((('PSU Data'!F2)/(0.6*G14)*100),0)</f>
        <v>1547</v>
      </c>
    </row>
    <row r="27" spans="1:15" x14ac:dyDescent="0.25">
      <c r="A27" s="5" t="s">
        <v>41</v>
      </c>
      <c r="B27" s="24">
        <f>ROUND((B23*0.6*0.3)/('PSU Data'!F2),0)</f>
        <v>1</v>
      </c>
    </row>
    <row r="28" spans="1:15" x14ac:dyDescent="0.25">
      <c r="A28" s="29" t="s">
        <v>42</v>
      </c>
      <c r="B28" s="31">
        <f>B27*('PSU Data'!D2/0.85/0.52/115)</f>
        <v>6.8463505803659253</v>
      </c>
    </row>
  </sheetData>
  <mergeCells count="10">
    <mergeCell ref="A1:O1"/>
    <mergeCell ref="A22:B22"/>
    <mergeCell ref="A2:A4"/>
    <mergeCell ref="A10:A12"/>
    <mergeCell ref="B4:E4"/>
    <mergeCell ref="F4:I4"/>
    <mergeCell ref="J4:O4"/>
    <mergeCell ref="J12:O12"/>
    <mergeCell ref="F12:I12"/>
    <mergeCell ref="B12:E12"/>
  </mergeCells>
  <conditionalFormatting sqref="J6:O8 J14:O21">
    <cfRule type="colorScale" priority="6">
      <colorScale>
        <cfvo type="min"/>
        <cfvo type="max"/>
        <color rgb="FF00B0F0"/>
        <color rgb="FF7030A0"/>
      </colorScale>
    </cfRule>
  </conditionalFormatting>
  <pageMargins left="0.7" right="0.7" top="0.75" bottom="0.75" header="0.3" footer="0.3"/>
  <pageSetup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EFD6-CD9A-45AF-9650-076519DC9926}">
  <dimension ref="A1:F2"/>
  <sheetViews>
    <sheetView workbookViewId="0">
      <selection activeCell="C2" sqref="C2"/>
    </sheetView>
  </sheetViews>
  <sheetFormatPr defaultRowHeight="15" x14ac:dyDescent="0.25"/>
  <cols>
    <col min="1" max="1" width="37.28515625" customWidth="1"/>
    <col min="2" max="2" width="26.7109375" customWidth="1"/>
    <col min="3" max="3" width="10.42578125" customWidth="1"/>
    <col min="4" max="4" width="17.42578125" customWidth="1"/>
    <col min="5" max="5" width="14.42578125" customWidth="1"/>
    <col min="6" max="6" width="14.7109375" customWidth="1"/>
  </cols>
  <sheetData>
    <row r="1" spans="1:6" x14ac:dyDescent="0.25">
      <c r="A1" t="s">
        <v>19</v>
      </c>
      <c r="B1" t="s">
        <v>20</v>
      </c>
      <c r="C1" t="s">
        <v>21</v>
      </c>
      <c r="D1" t="s">
        <v>22</v>
      </c>
      <c r="E1" t="s">
        <v>25</v>
      </c>
      <c r="F1" t="s">
        <v>26</v>
      </c>
    </row>
    <row r="2" spans="1:6" x14ac:dyDescent="0.25">
      <c r="A2" t="s">
        <v>23</v>
      </c>
      <c r="B2" t="s">
        <v>24</v>
      </c>
      <c r="C2">
        <v>12</v>
      </c>
      <c r="D2">
        <v>0.6</v>
      </c>
      <c r="E2">
        <f>D2/C2</f>
        <v>4.9999999999999996E-2</v>
      </c>
      <c r="F2">
        <f>E2*100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8794-8189-44E4-829F-135F99D4F428}">
  <dimension ref="A1:G2"/>
  <sheetViews>
    <sheetView workbookViewId="0">
      <selection activeCell="G2" sqref="G2"/>
    </sheetView>
  </sheetViews>
  <sheetFormatPr defaultRowHeight="15" x14ac:dyDescent="0.25"/>
  <cols>
    <col min="1" max="1" width="25.42578125" customWidth="1"/>
    <col min="2" max="2" width="16.42578125" customWidth="1"/>
    <col min="3" max="3" width="15.7109375" customWidth="1"/>
    <col min="4" max="4" width="14.85546875" customWidth="1"/>
    <col min="5" max="5" width="15.7109375" customWidth="1"/>
    <col min="6" max="6" width="20.5703125" customWidth="1"/>
    <col min="7" max="7" width="22" customWidth="1"/>
  </cols>
  <sheetData>
    <row r="1" spans="1:7" x14ac:dyDescent="0.25">
      <c r="A1" s="1" t="s">
        <v>19</v>
      </c>
      <c r="B1" s="1" t="s">
        <v>32</v>
      </c>
      <c r="C1" s="1" t="s">
        <v>33</v>
      </c>
      <c r="D1" s="1" t="s">
        <v>28</v>
      </c>
      <c r="E1" s="1" t="s">
        <v>29</v>
      </c>
      <c r="F1" s="1" t="s">
        <v>30</v>
      </c>
      <c r="G1" s="1" t="s">
        <v>31</v>
      </c>
    </row>
    <row r="2" spans="1:7" x14ac:dyDescent="0.25">
      <c r="A2" t="s">
        <v>27</v>
      </c>
      <c r="B2">
        <v>110</v>
      </c>
      <c r="C2">
        <v>12</v>
      </c>
      <c r="D2">
        <v>348</v>
      </c>
      <c r="E2">
        <v>29</v>
      </c>
      <c r="F2">
        <f>D2*0.8</f>
        <v>278.40000000000003</v>
      </c>
      <c r="G2">
        <f>E2*0.8</f>
        <v>23.200000000000003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Pixels</vt:lpstr>
      <vt:lpstr>PSU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Ramirez</dc:creator>
  <cp:lastModifiedBy>Brian Ramirez</cp:lastModifiedBy>
  <cp:lastPrinted>2023-10-02T22:20:02Z</cp:lastPrinted>
  <dcterms:created xsi:type="dcterms:W3CDTF">2023-10-02T17:07:02Z</dcterms:created>
  <dcterms:modified xsi:type="dcterms:W3CDTF">2023-11-06T23:26:48Z</dcterms:modified>
</cp:coreProperties>
</file>