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bscheng/Documents/github/brooktrout_warming/data/"/>
    </mc:Choice>
  </mc:AlternateContent>
  <xr:revisionPtr revIDLastSave="0" documentId="8_{00EA7962-53B5-754B-872A-9AF1C650950D}" xr6:coauthVersionLast="47" xr6:coauthVersionMax="47" xr10:uidLastSave="{00000000-0000-0000-0000-000000000000}"/>
  <bookViews>
    <workbookView xWindow="-75160" yWindow="1300" windowWidth="35840" windowHeight="21100" activeTab="1" xr2:uid="{00000000-000D-0000-FFFF-FFFF00000000}"/>
  </bookViews>
  <sheets>
    <sheet name="RMRandPcrit_Analysis" sheetId="1" r:id="rId1"/>
    <sheet name="MMR_Scaling_Analysis" sheetId="2" r:id="rId2"/>
    <sheet name="Aerobic Scop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SL0iYqBHbEBRdtKq4Uj4zgJVzCA=="/>
    </ext>
  </extLst>
</workbook>
</file>

<file path=xl/calcChain.xml><?xml version="1.0" encoding="utf-8"?>
<calcChain xmlns="http://schemas.openxmlformats.org/spreadsheetml/2006/main">
  <c r="J46" i="3" l="1"/>
  <c r="I46" i="3"/>
  <c r="F46" i="3"/>
  <c r="E46" i="3"/>
  <c r="J45" i="3"/>
  <c r="I45" i="3"/>
  <c r="F45" i="3"/>
  <c r="E45" i="3"/>
  <c r="J44" i="3"/>
  <c r="I44" i="3"/>
  <c r="F44" i="3"/>
  <c r="E44" i="3"/>
  <c r="J43" i="3"/>
  <c r="I43" i="3"/>
  <c r="F42" i="3"/>
  <c r="E42" i="3"/>
  <c r="J41" i="3"/>
  <c r="I41" i="3"/>
  <c r="F41" i="3"/>
  <c r="E41" i="3"/>
  <c r="J40" i="3"/>
  <c r="I40" i="3"/>
  <c r="F40" i="3"/>
  <c r="E40" i="3"/>
  <c r="J39" i="3"/>
  <c r="I39" i="3"/>
  <c r="F39" i="3"/>
  <c r="E39" i="3"/>
  <c r="J38" i="3"/>
  <c r="I38" i="3"/>
  <c r="F38" i="3"/>
  <c r="E38" i="3"/>
  <c r="J37" i="3"/>
  <c r="I37" i="3"/>
  <c r="F37" i="3"/>
  <c r="E37" i="3"/>
  <c r="J36" i="3"/>
  <c r="I36" i="3"/>
  <c r="F36" i="3"/>
  <c r="E36" i="3"/>
  <c r="J35" i="3"/>
  <c r="I35" i="3"/>
  <c r="F35" i="3"/>
  <c r="E35" i="3"/>
  <c r="J34" i="3"/>
  <c r="I34" i="3"/>
  <c r="F34" i="3"/>
  <c r="E34" i="3"/>
  <c r="J33" i="3"/>
  <c r="I33" i="3"/>
  <c r="F33" i="3"/>
  <c r="E33" i="3"/>
  <c r="J32" i="3"/>
  <c r="I32" i="3"/>
  <c r="F32" i="3"/>
  <c r="E32" i="3"/>
  <c r="J31" i="3"/>
  <c r="I31" i="3"/>
  <c r="F31" i="3"/>
  <c r="E31" i="3"/>
  <c r="J30" i="3"/>
  <c r="I30" i="3"/>
  <c r="F30" i="3"/>
  <c r="E30" i="3"/>
  <c r="J29" i="3"/>
  <c r="I29" i="3"/>
  <c r="F29" i="3"/>
  <c r="E29" i="3"/>
  <c r="J28" i="3"/>
  <c r="I28" i="3"/>
  <c r="F28" i="3"/>
  <c r="E28" i="3"/>
  <c r="J27" i="3"/>
  <c r="I27" i="3"/>
  <c r="J26" i="3"/>
  <c r="I26" i="3"/>
  <c r="F26" i="3"/>
  <c r="E26" i="3"/>
  <c r="J25" i="3"/>
  <c r="I25" i="3"/>
  <c r="F25" i="3"/>
  <c r="E25" i="3"/>
  <c r="J24" i="3"/>
  <c r="I24" i="3"/>
  <c r="F24" i="3"/>
  <c r="E24" i="3"/>
  <c r="AF23" i="3"/>
  <c r="AE23" i="3"/>
  <c r="R23" i="3"/>
  <c r="Q23" i="3"/>
  <c r="J23" i="3"/>
  <c r="I23" i="3"/>
  <c r="F23" i="3"/>
  <c r="E23" i="3"/>
  <c r="AJ22" i="3"/>
  <c r="AI22" i="3"/>
  <c r="AF22" i="3"/>
  <c r="AE22" i="3"/>
  <c r="AA22" i="3"/>
  <c r="Z22" i="3"/>
  <c r="W22" i="3"/>
  <c r="V22" i="3"/>
  <c r="R22" i="3"/>
  <c r="Q22" i="3"/>
  <c r="N22" i="3"/>
  <c r="M22" i="3"/>
  <c r="J22" i="3"/>
  <c r="I22" i="3"/>
  <c r="F22" i="3"/>
  <c r="E22" i="3"/>
  <c r="AJ21" i="3"/>
  <c r="AJ23" i="3" s="1"/>
  <c r="AI21" i="3"/>
  <c r="AI23" i="3" s="1"/>
  <c r="AF21" i="3"/>
  <c r="AE21" i="3"/>
  <c r="AA21" i="3"/>
  <c r="AA23" i="3" s="1"/>
  <c r="Z21" i="3"/>
  <c r="Z23" i="3" s="1"/>
  <c r="W21" i="3"/>
  <c r="W23" i="3" s="1"/>
  <c r="V21" i="3"/>
  <c r="V23" i="3" s="1"/>
  <c r="R21" i="3"/>
  <c r="Q21" i="3"/>
  <c r="N21" i="3"/>
  <c r="N23" i="3" s="1"/>
  <c r="M21" i="3"/>
  <c r="M23" i="3" s="1"/>
  <c r="J21" i="3"/>
  <c r="I21" i="3"/>
  <c r="F21" i="3"/>
  <c r="E21" i="3"/>
  <c r="AJ20" i="3"/>
  <c r="AI20" i="3"/>
  <c r="AF20" i="3"/>
  <c r="AE20" i="3"/>
  <c r="AA20" i="3"/>
  <c r="Z20" i="3"/>
  <c r="W20" i="3"/>
  <c r="V20" i="3"/>
  <c r="R20" i="3"/>
  <c r="Q20" i="3"/>
  <c r="N20" i="3"/>
  <c r="M20" i="3"/>
  <c r="J20" i="3"/>
  <c r="I20" i="3"/>
  <c r="F20" i="3"/>
  <c r="E20" i="3"/>
  <c r="J19" i="3"/>
  <c r="I19" i="3"/>
  <c r="F19" i="3"/>
  <c r="E19" i="3"/>
  <c r="AC18" i="3"/>
  <c r="AB18" i="3"/>
  <c r="Y18" i="3"/>
  <c r="X18" i="3"/>
  <c r="T18" i="3"/>
  <c r="S18" i="3"/>
  <c r="P18" i="3"/>
  <c r="O18" i="3"/>
  <c r="J18" i="3"/>
  <c r="I18" i="3"/>
  <c r="F18" i="3"/>
  <c r="E18" i="3"/>
  <c r="AC17" i="3"/>
  <c r="AB17" i="3"/>
  <c r="Y17" i="3"/>
  <c r="X17" i="3"/>
  <c r="T17" i="3"/>
  <c r="S17" i="3"/>
  <c r="P17" i="3"/>
  <c r="O17" i="3"/>
  <c r="J17" i="3"/>
  <c r="I17" i="3"/>
  <c r="F17" i="3"/>
  <c r="E17" i="3"/>
  <c r="AC16" i="3"/>
  <c r="AB16" i="3"/>
  <c r="Y16" i="3"/>
  <c r="X16" i="3"/>
  <c r="T16" i="3"/>
  <c r="S16" i="3"/>
  <c r="P16" i="3"/>
  <c r="O16" i="3"/>
  <c r="J16" i="3"/>
  <c r="I16" i="3"/>
  <c r="F16" i="3"/>
  <c r="E16" i="3"/>
  <c r="AC15" i="3"/>
  <c r="AB15" i="3"/>
  <c r="Y15" i="3"/>
  <c r="X15" i="3"/>
  <c r="T15" i="3"/>
  <c r="S15" i="3"/>
  <c r="P15" i="3"/>
  <c r="O15" i="3"/>
  <c r="J15" i="3"/>
  <c r="I15" i="3"/>
  <c r="F15" i="3"/>
  <c r="E15" i="3"/>
  <c r="AL14" i="3"/>
  <c r="AK14" i="3"/>
  <c r="AH14" i="3"/>
  <c r="AG14" i="3"/>
  <c r="AC14" i="3"/>
  <c r="AB14" i="3"/>
  <c r="Y14" i="3"/>
  <c r="X14" i="3"/>
  <c r="T14" i="3"/>
  <c r="S14" i="3"/>
  <c r="P14" i="3"/>
  <c r="O14" i="3"/>
  <c r="J14" i="3"/>
  <c r="I14" i="3"/>
  <c r="F14" i="3"/>
  <c r="E14" i="3"/>
  <c r="AL13" i="3"/>
  <c r="AK13" i="3"/>
  <c r="AH13" i="3"/>
  <c r="AG13" i="3"/>
  <c r="AC13" i="3"/>
  <c r="AB13" i="3"/>
  <c r="Y13" i="3"/>
  <c r="X13" i="3"/>
  <c r="T13" i="3"/>
  <c r="T22" i="3" s="1"/>
  <c r="S13" i="3"/>
  <c r="S22" i="3" s="1"/>
  <c r="P13" i="3"/>
  <c r="O13" i="3"/>
  <c r="J13" i="3"/>
  <c r="I13" i="3"/>
  <c r="F13" i="3"/>
  <c r="E13" i="3"/>
  <c r="AL12" i="3"/>
  <c r="AK12" i="3"/>
  <c r="AH12" i="3"/>
  <c r="AG12" i="3"/>
  <c r="AC12" i="3"/>
  <c r="AC20" i="3" s="1"/>
  <c r="AB12" i="3"/>
  <c r="AB20" i="3" s="1"/>
  <c r="Y12" i="3"/>
  <c r="X12" i="3"/>
  <c r="T12" i="3"/>
  <c r="S12" i="3"/>
  <c r="P12" i="3"/>
  <c r="O12" i="3"/>
  <c r="J12" i="3"/>
  <c r="I12" i="3"/>
  <c r="F12" i="3"/>
  <c r="E12" i="3"/>
  <c r="AL11" i="3"/>
  <c r="AL21" i="3" s="1"/>
  <c r="AK11" i="3"/>
  <c r="AK21" i="3" s="1"/>
  <c r="AC11" i="3"/>
  <c r="AB11" i="3"/>
  <c r="T11" i="3"/>
  <c r="S11" i="3"/>
  <c r="P11" i="3"/>
  <c r="O11" i="3"/>
  <c r="J11" i="3"/>
  <c r="I11" i="3"/>
  <c r="F11" i="3"/>
  <c r="E11" i="3"/>
  <c r="AH10" i="3"/>
  <c r="AG10" i="3"/>
  <c r="AC10" i="3"/>
  <c r="AB10" i="3"/>
  <c r="Y10" i="3"/>
  <c r="X10" i="3"/>
  <c r="T10" i="3"/>
  <c r="S10" i="3"/>
  <c r="P10" i="3"/>
  <c r="O10" i="3"/>
  <c r="J10" i="3"/>
  <c r="I10" i="3"/>
  <c r="F10" i="3"/>
  <c r="E10" i="3"/>
  <c r="AL9" i="3"/>
  <c r="AK9" i="3"/>
  <c r="AH9" i="3"/>
  <c r="AG9" i="3"/>
  <c r="AC9" i="3"/>
  <c r="AB9" i="3"/>
  <c r="Y9" i="3"/>
  <c r="X9" i="3"/>
  <c r="T9" i="3"/>
  <c r="S9" i="3"/>
  <c r="P9" i="3"/>
  <c r="O9" i="3"/>
  <c r="J9" i="3"/>
  <c r="I9" i="3"/>
  <c r="F9" i="3"/>
  <c r="E9" i="3"/>
  <c r="AL8" i="3"/>
  <c r="AK8" i="3"/>
  <c r="AH8" i="3"/>
  <c r="AG8" i="3"/>
  <c r="AC8" i="3"/>
  <c r="AB8" i="3"/>
  <c r="Y8" i="3"/>
  <c r="X8" i="3"/>
  <c r="T8" i="3"/>
  <c r="S8" i="3"/>
  <c r="P8" i="3"/>
  <c r="O8" i="3"/>
  <c r="J8" i="3"/>
  <c r="I8" i="3"/>
  <c r="F8" i="3"/>
  <c r="E8" i="3"/>
  <c r="AL7" i="3"/>
  <c r="AK7" i="3"/>
  <c r="AH7" i="3"/>
  <c r="AG7" i="3"/>
  <c r="AC7" i="3"/>
  <c r="AB7" i="3"/>
  <c r="Y7" i="3"/>
  <c r="X7" i="3"/>
  <c r="T7" i="3"/>
  <c r="S7" i="3"/>
  <c r="P7" i="3"/>
  <c r="O7" i="3"/>
  <c r="J7" i="3"/>
  <c r="I7" i="3"/>
  <c r="F7" i="3"/>
  <c r="E7" i="3"/>
  <c r="AL6" i="3"/>
  <c r="AK6" i="3"/>
  <c r="AH6" i="3"/>
  <c r="AG6" i="3"/>
  <c r="AC6" i="3"/>
  <c r="AB6" i="3"/>
  <c r="Y6" i="3"/>
  <c r="X6" i="3"/>
  <c r="T6" i="3"/>
  <c r="S6" i="3"/>
  <c r="P6" i="3"/>
  <c r="P20" i="3" s="1"/>
  <c r="O6" i="3"/>
  <c r="O20" i="3" s="1"/>
  <c r="J6" i="3"/>
  <c r="I6" i="3"/>
  <c r="F6" i="3"/>
  <c r="E6" i="3"/>
  <c r="AL5" i="3"/>
  <c r="AK5" i="3"/>
  <c r="AH5" i="3"/>
  <c r="AG5" i="3"/>
  <c r="AC5" i="3"/>
  <c r="AB5" i="3"/>
  <c r="Y5" i="3"/>
  <c r="Y21" i="3" s="1"/>
  <c r="X5" i="3"/>
  <c r="X21" i="3" s="1"/>
  <c r="T5" i="3"/>
  <c r="S5" i="3"/>
  <c r="P5" i="3"/>
  <c r="O5" i="3"/>
  <c r="J5" i="3"/>
  <c r="I5" i="3"/>
  <c r="F5" i="3"/>
  <c r="E5" i="3"/>
  <c r="AL4" i="3"/>
  <c r="AK4" i="3"/>
  <c r="AH4" i="3"/>
  <c r="AH22" i="3" s="1"/>
  <c r="AG4" i="3"/>
  <c r="AG22" i="3" s="1"/>
  <c r="AC4" i="3"/>
  <c r="AB4" i="3"/>
  <c r="Y4" i="3"/>
  <c r="X4" i="3"/>
  <c r="T4" i="3"/>
  <c r="T21" i="3" s="1"/>
  <c r="S4" i="3"/>
  <c r="P4" i="3"/>
  <c r="O4" i="3"/>
  <c r="J4" i="3"/>
  <c r="I4" i="3"/>
  <c r="F4" i="3"/>
  <c r="E4" i="3"/>
  <c r="AL3" i="3"/>
  <c r="AL20" i="3" s="1"/>
  <c r="AK3" i="3"/>
  <c r="AH3" i="3"/>
  <c r="AH21" i="3" s="1"/>
  <c r="AG3" i="3"/>
  <c r="AC3" i="3"/>
  <c r="AC22" i="3" s="1"/>
  <c r="AB3" i="3"/>
  <c r="Y3" i="3"/>
  <c r="Y20" i="3" s="1"/>
  <c r="X3" i="3"/>
  <c r="P3" i="3"/>
  <c r="P22" i="3" s="1"/>
  <c r="O3" i="3"/>
  <c r="F3" i="3"/>
  <c r="E3" i="3"/>
  <c r="F55" i="2"/>
  <c r="E55" i="2"/>
  <c r="F54" i="2"/>
  <c r="E54" i="2"/>
  <c r="F53" i="2"/>
  <c r="E53" i="2"/>
  <c r="F52" i="2"/>
  <c r="E52" i="2"/>
  <c r="F51" i="2"/>
  <c r="E51" i="2"/>
  <c r="F50" i="2"/>
  <c r="E50" i="2"/>
  <c r="X46" i="2"/>
  <c r="W46" i="2"/>
  <c r="Y46" i="2" s="1"/>
  <c r="V46" i="2"/>
  <c r="U46" i="2"/>
  <c r="T46" i="2"/>
  <c r="K46" i="2"/>
  <c r="I46" i="2"/>
  <c r="H46" i="2"/>
  <c r="G46" i="2"/>
  <c r="J46" i="2" s="1"/>
  <c r="L46" i="2" s="1"/>
  <c r="X45" i="2"/>
  <c r="W45" i="2"/>
  <c r="Y45" i="2" s="1"/>
  <c r="V45" i="2"/>
  <c r="U45" i="2"/>
  <c r="T45" i="2"/>
  <c r="K45" i="2"/>
  <c r="I45" i="2"/>
  <c r="H45" i="2"/>
  <c r="G45" i="2"/>
  <c r="J45" i="2" s="1"/>
  <c r="L45" i="2" s="1"/>
  <c r="X44" i="2"/>
  <c r="W44" i="2"/>
  <c r="Y44" i="2" s="1"/>
  <c r="V44" i="2"/>
  <c r="U44" i="2"/>
  <c r="T44" i="2"/>
  <c r="K44" i="2"/>
  <c r="I44" i="2"/>
  <c r="H44" i="2"/>
  <c r="G44" i="2"/>
  <c r="J44" i="2" s="1"/>
  <c r="L44" i="2" s="1"/>
  <c r="X43" i="2"/>
  <c r="W43" i="2"/>
  <c r="Y43" i="2" s="1"/>
  <c r="V43" i="2"/>
  <c r="U43" i="2"/>
  <c r="T43" i="2"/>
  <c r="K43" i="2"/>
  <c r="I43" i="2"/>
  <c r="H43" i="2"/>
  <c r="G43" i="2"/>
  <c r="J43" i="2" s="1"/>
  <c r="X42" i="2"/>
  <c r="W42" i="2"/>
  <c r="Y42" i="2" s="1"/>
  <c r="V42" i="2"/>
  <c r="U42" i="2"/>
  <c r="T42" i="2"/>
  <c r="K42" i="2"/>
  <c r="I42" i="2"/>
  <c r="H42" i="2"/>
  <c r="G42" i="2"/>
  <c r="J42" i="2" s="1"/>
  <c r="L42" i="2" s="1"/>
  <c r="X41" i="2"/>
  <c r="W41" i="2"/>
  <c r="Y41" i="2" s="1"/>
  <c r="V41" i="2"/>
  <c r="U41" i="2"/>
  <c r="T41" i="2"/>
  <c r="K41" i="2"/>
  <c r="I41" i="2"/>
  <c r="H41" i="2"/>
  <c r="G41" i="2"/>
  <c r="J41" i="2" s="1"/>
  <c r="L41" i="2" s="1"/>
  <c r="X40" i="2"/>
  <c r="W40" i="2"/>
  <c r="Y40" i="2" s="1"/>
  <c r="V40" i="2"/>
  <c r="U40" i="2"/>
  <c r="T40" i="2"/>
  <c r="K40" i="2"/>
  <c r="I40" i="2"/>
  <c r="H40" i="2"/>
  <c r="G40" i="2"/>
  <c r="J40" i="2" s="1"/>
  <c r="L40" i="2" s="1"/>
  <c r="X39" i="2"/>
  <c r="W39" i="2"/>
  <c r="Y39" i="2" s="1"/>
  <c r="V39" i="2"/>
  <c r="U39" i="2"/>
  <c r="T39" i="2"/>
  <c r="K39" i="2"/>
  <c r="I39" i="2"/>
  <c r="H39" i="2"/>
  <c r="G39" i="2"/>
  <c r="J39" i="2" s="1"/>
  <c r="X38" i="2"/>
  <c r="W38" i="2"/>
  <c r="Y38" i="2" s="1"/>
  <c r="V38" i="2"/>
  <c r="U38" i="2"/>
  <c r="T38" i="2"/>
  <c r="K38" i="2"/>
  <c r="I38" i="2"/>
  <c r="H38" i="2"/>
  <c r="G38" i="2"/>
  <c r="J38" i="2" s="1"/>
  <c r="L38" i="2" s="1"/>
  <c r="X37" i="2"/>
  <c r="W37" i="2"/>
  <c r="Y37" i="2" s="1"/>
  <c r="V37" i="2"/>
  <c r="U37" i="2"/>
  <c r="T37" i="2"/>
  <c r="K37" i="2"/>
  <c r="I37" i="2"/>
  <c r="H37" i="2"/>
  <c r="G37" i="2"/>
  <c r="J37" i="2" s="1"/>
  <c r="L37" i="2" s="1"/>
  <c r="X36" i="2"/>
  <c r="W36" i="2"/>
  <c r="Y36" i="2" s="1"/>
  <c r="V36" i="2"/>
  <c r="U36" i="2"/>
  <c r="T36" i="2"/>
  <c r="K36" i="2"/>
  <c r="I36" i="2"/>
  <c r="H36" i="2"/>
  <c r="G36" i="2"/>
  <c r="J36" i="2" s="1"/>
  <c r="L36" i="2" s="1"/>
  <c r="X35" i="2"/>
  <c r="W35" i="2"/>
  <c r="Y35" i="2" s="1"/>
  <c r="V35" i="2"/>
  <c r="U35" i="2"/>
  <c r="T35" i="2"/>
  <c r="K35" i="2"/>
  <c r="I35" i="2"/>
  <c r="H35" i="2"/>
  <c r="G35" i="2"/>
  <c r="J35" i="2" s="1"/>
  <c r="X34" i="2"/>
  <c r="W34" i="2"/>
  <c r="Y34" i="2" s="1"/>
  <c r="V34" i="2"/>
  <c r="U34" i="2"/>
  <c r="T34" i="2"/>
  <c r="K34" i="2"/>
  <c r="I34" i="2"/>
  <c r="H34" i="2"/>
  <c r="G34" i="2"/>
  <c r="J34" i="2" s="1"/>
  <c r="L34" i="2" s="1"/>
  <c r="X33" i="2"/>
  <c r="W33" i="2"/>
  <c r="Y33" i="2" s="1"/>
  <c r="V33" i="2"/>
  <c r="U33" i="2"/>
  <c r="T33" i="2"/>
  <c r="K33" i="2"/>
  <c r="I33" i="2"/>
  <c r="H33" i="2"/>
  <c r="G33" i="2"/>
  <c r="J33" i="2" s="1"/>
  <c r="L33" i="2" s="1"/>
  <c r="X32" i="2"/>
  <c r="W32" i="2"/>
  <c r="Y32" i="2" s="1"/>
  <c r="V32" i="2"/>
  <c r="U32" i="2"/>
  <c r="T32" i="2"/>
  <c r="K32" i="2"/>
  <c r="I32" i="2"/>
  <c r="H32" i="2"/>
  <c r="G32" i="2"/>
  <c r="J32" i="2" s="1"/>
  <c r="L32" i="2" s="1"/>
  <c r="X31" i="2"/>
  <c r="W31" i="2"/>
  <c r="Y31" i="2" s="1"/>
  <c r="V31" i="2"/>
  <c r="U31" i="2"/>
  <c r="T31" i="2"/>
  <c r="K31" i="2"/>
  <c r="I31" i="2"/>
  <c r="H31" i="2"/>
  <c r="G31" i="2"/>
  <c r="J31" i="2" s="1"/>
  <c r="X30" i="2"/>
  <c r="W30" i="2"/>
  <c r="Y30" i="2" s="1"/>
  <c r="V30" i="2"/>
  <c r="U30" i="2"/>
  <c r="T30" i="2"/>
  <c r="K30" i="2"/>
  <c r="I30" i="2"/>
  <c r="H30" i="2"/>
  <c r="G30" i="2"/>
  <c r="J30" i="2" s="1"/>
  <c r="L30" i="2" s="1"/>
  <c r="X29" i="2"/>
  <c r="W29" i="2"/>
  <c r="Y29" i="2" s="1"/>
  <c r="V29" i="2"/>
  <c r="U29" i="2"/>
  <c r="T29" i="2"/>
  <c r="K29" i="2"/>
  <c r="I29" i="2"/>
  <c r="H29" i="2"/>
  <c r="G29" i="2"/>
  <c r="J29" i="2" s="1"/>
  <c r="L29" i="2" s="1"/>
  <c r="X28" i="2"/>
  <c r="W28" i="2"/>
  <c r="Y28" i="2" s="1"/>
  <c r="V28" i="2"/>
  <c r="U28" i="2"/>
  <c r="T28" i="2"/>
  <c r="K28" i="2"/>
  <c r="I28" i="2"/>
  <c r="H28" i="2"/>
  <c r="G28" i="2"/>
  <c r="J28" i="2" s="1"/>
  <c r="L28" i="2" s="1"/>
  <c r="X27" i="2"/>
  <c r="W27" i="2"/>
  <c r="Y27" i="2" s="1"/>
  <c r="V27" i="2"/>
  <c r="U27" i="2"/>
  <c r="T27" i="2"/>
  <c r="X26" i="2"/>
  <c r="V26" i="2"/>
  <c r="U26" i="2"/>
  <c r="T26" i="2"/>
  <c r="W26" i="2" s="1"/>
  <c r="K26" i="2"/>
  <c r="J26" i="2"/>
  <c r="L26" i="2" s="1"/>
  <c r="I26" i="2"/>
  <c r="H26" i="2"/>
  <c r="G26" i="2"/>
  <c r="X25" i="2"/>
  <c r="V25" i="2"/>
  <c r="U25" i="2"/>
  <c r="T25" i="2"/>
  <c r="W25" i="2" s="1"/>
  <c r="Y25" i="2" s="1"/>
  <c r="K25" i="2"/>
  <c r="J25" i="2"/>
  <c r="L25" i="2" s="1"/>
  <c r="I25" i="2"/>
  <c r="H25" i="2"/>
  <c r="G25" i="2"/>
  <c r="X24" i="2"/>
  <c r="V24" i="2"/>
  <c r="U24" i="2"/>
  <c r="T24" i="2"/>
  <c r="W24" i="2" s="1"/>
  <c r="Y24" i="2" s="1"/>
  <c r="K24" i="2"/>
  <c r="J24" i="2"/>
  <c r="L24" i="2" s="1"/>
  <c r="I24" i="2"/>
  <c r="H24" i="2"/>
  <c r="G24" i="2"/>
  <c r="X23" i="2"/>
  <c r="V23" i="2"/>
  <c r="U23" i="2"/>
  <c r="T23" i="2"/>
  <c r="W23" i="2" s="1"/>
  <c r="Y23" i="2" s="1"/>
  <c r="K23" i="2"/>
  <c r="J23" i="2"/>
  <c r="L23" i="2" s="1"/>
  <c r="I23" i="2"/>
  <c r="H23" i="2"/>
  <c r="G23" i="2"/>
  <c r="X22" i="2"/>
  <c r="V22" i="2"/>
  <c r="U22" i="2"/>
  <c r="T22" i="2"/>
  <c r="W22" i="2" s="1"/>
  <c r="K22" i="2"/>
  <c r="J22" i="2"/>
  <c r="L22" i="2" s="1"/>
  <c r="I22" i="2"/>
  <c r="H22" i="2"/>
  <c r="G22" i="2"/>
  <c r="X21" i="2"/>
  <c r="V21" i="2"/>
  <c r="U21" i="2"/>
  <c r="T21" i="2"/>
  <c r="W21" i="2" s="1"/>
  <c r="Y21" i="2" s="1"/>
  <c r="K21" i="2"/>
  <c r="J21" i="2"/>
  <c r="L21" i="2" s="1"/>
  <c r="I21" i="2"/>
  <c r="H21" i="2"/>
  <c r="G21" i="2"/>
  <c r="X20" i="2"/>
  <c r="V20" i="2"/>
  <c r="U20" i="2"/>
  <c r="T20" i="2"/>
  <c r="W20" i="2" s="1"/>
  <c r="Y20" i="2" s="1"/>
  <c r="K20" i="2"/>
  <c r="J20" i="2"/>
  <c r="L20" i="2" s="1"/>
  <c r="I20" i="2"/>
  <c r="H20" i="2"/>
  <c r="G20" i="2"/>
  <c r="X19" i="2"/>
  <c r="V19" i="2"/>
  <c r="U19" i="2"/>
  <c r="T19" i="2"/>
  <c r="W19" i="2" s="1"/>
  <c r="Y19" i="2" s="1"/>
  <c r="K19" i="2"/>
  <c r="J19" i="2"/>
  <c r="L19" i="2" s="1"/>
  <c r="I19" i="2"/>
  <c r="H19" i="2"/>
  <c r="G19" i="2"/>
  <c r="X18" i="2"/>
  <c r="V18" i="2"/>
  <c r="U18" i="2"/>
  <c r="T18" i="2"/>
  <c r="W18" i="2" s="1"/>
  <c r="K18" i="2"/>
  <c r="J18" i="2"/>
  <c r="L18" i="2" s="1"/>
  <c r="I18" i="2"/>
  <c r="H18" i="2"/>
  <c r="G18" i="2"/>
  <c r="X17" i="2"/>
  <c r="V17" i="2"/>
  <c r="U17" i="2"/>
  <c r="T17" i="2"/>
  <c r="W17" i="2" s="1"/>
  <c r="Y17" i="2" s="1"/>
  <c r="K17" i="2"/>
  <c r="J17" i="2"/>
  <c r="L17" i="2" s="1"/>
  <c r="I17" i="2"/>
  <c r="H17" i="2"/>
  <c r="G17" i="2"/>
  <c r="X16" i="2"/>
  <c r="V16" i="2"/>
  <c r="U16" i="2"/>
  <c r="T16" i="2"/>
  <c r="W16" i="2" s="1"/>
  <c r="Y16" i="2" s="1"/>
  <c r="K16" i="2"/>
  <c r="J16" i="2"/>
  <c r="L16" i="2" s="1"/>
  <c r="I16" i="2"/>
  <c r="H16" i="2"/>
  <c r="G16" i="2"/>
  <c r="X15" i="2"/>
  <c r="V15" i="2"/>
  <c r="U15" i="2"/>
  <c r="T15" i="2"/>
  <c r="W15" i="2" s="1"/>
  <c r="Y15" i="2" s="1"/>
  <c r="K15" i="2"/>
  <c r="J15" i="2"/>
  <c r="L15" i="2" s="1"/>
  <c r="I15" i="2"/>
  <c r="H15" i="2"/>
  <c r="G15" i="2"/>
  <c r="X14" i="2"/>
  <c r="V14" i="2"/>
  <c r="U14" i="2"/>
  <c r="T14" i="2"/>
  <c r="W14" i="2" s="1"/>
  <c r="K14" i="2"/>
  <c r="J14" i="2"/>
  <c r="L14" i="2" s="1"/>
  <c r="I14" i="2"/>
  <c r="H14" i="2"/>
  <c r="G14" i="2"/>
  <c r="X13" i="2"/>
  <c r="V13" i="2"/>
  <c r="U13" i="2"/>
  <c r="T13" i="2"/>
  <c r="W13" i="2" s="1"/>
  <c r="Y13" i="2" s="1"/>
  <c r="K13" i="2"/>
  <c r="J13" i="2"/>
  <c r="L13" i="2" s="1"/>
  <c r="I13" i="2"/>
  <c r="H13" i="2"/>
  <c r="G13" i="2"/>
  <c r="X12" i="2"/>
  <c r="V12" i="2"/>
  <c r="U12" i="2"/>
  <c r="T12" i="2"/>
  <c r="W12" i="2" s="1"/>
  <c r="Y12" i="2" s="1"/>
  <c r="K12" i="2"/>
  <c r="J12" i="2"/>
  <c r="L12" i="2" s="1"/>
  <c r="I12" i="2"/>
  <c r="H12" i="2"/>
  <c r="G12" i="2"/>
  <c r="X11" i="2"/>
  <c r="V11" i="2"/>
  <c r="U11" i="2"/>
  <c r="T11" i="2"/>
  <c r="W11" i="2" s="1"/>
  <c r="Y11" i="2" s="1"/>
  <c r="K11" i="2"/>
  <c r="J11" i="2"/>
  <c r="L11" i="2" s="1"/>
  <c r="I11" i="2"/>
  <c r="H11" i="2"/>
  <c r="G11" i="2"/>
  <c r="X10" i="2"/>
  <c r="V10" i="2"/>
  <c r="U10" i="2"/>
  <c r="T10" i="2"/>
  <c r="W10" i="2" s="1"/>
  <c r="K10" i="2"/>
  <c r="J10" i="2"/>
  <c r="L10" i="2" s="1"/>
  <c r="I10" i="2"/>
  <c r="H10" i="2"/>
  <c r="G10" i="2"/>
  <c r="X9" i="2"/>
  <c r="V9" i="2"/>
  <c r="U9" i="2"/>
  <c r="T9" i="2"/>
  <c r="W9" i="2" s="1"/>
  <c r="Y9" i="2" s="1"/>
  <c r="K9" i="2"/>
  <c r="J9" i="2"/>
  <c r="L9" i="2" s="1"/>
  <c r="I9" i="2"/>
  <c r="H9" i="2"/>
  <c r="G9" i="2"/>
  <c r="X8" i="2"/>
  <c r="V8" i="2"/>
  <c r="U8" i="2"/>
  <c r="T8" i="2"/>
  <c r="W8" i="2" s="1"/>
  <c r="Y8" i="2" s="1"/>
  <c r="K8" i="2"/>
  <c r="J8" i="2"/>
  <c r="L8" i="2" s="1"/>
  <c r="I8" i="2"/>
  <c r="H8" i="2"/>
  <c r="G8" i="2"/>
  <c r="X7" i="2"/>
  <c r="V7" i="2"/>
  <c r="U7" i="2"/>
  <c r="T7" i="2"/>
  <c r="W7" i="2" s="1"/>
  <c r="Y7" i="2" s="1"/>
  <c r="K7" i="2"/>
  <c r="J7" i="2"/>
  <c r="L7" i="2" s="1"/>
  <c r="I7" i="2"/>
  <c r="H7" i="2"/>
  <c r="G7" i="2"/>
  <c r="X6" i="2"/>
  <c r="V6" i="2"/>
  <c r="U6" i="2"/>
  <c r="T6" i="2"/>
  <c r="W6" i="2" s="1"/>
  <c r="K6" i="2"/>
  <c r="J6" i="2"/>
  <c r="L6" i="2" s="1"/>
  <c r="I6" i="2"/>
  <c r="H6" i="2"/>
  <c r="G6" i="2"/>
  <c r="X5" i="2"/>
  <c r="V5" i="2"/>
  <c r="U5" i="2"/>
  <c r="T5" i="2"/>
  <c r="W5" i="2" s="1"/>
  <c r="Y5" i="2" s="1"/>
  <c r="K5" i="2"/>
  <c r="J5" i="2"/>
  <c r="L5" i="2" s="1"/>
  <c r="I5" i="2"/>
  <c r="H5" i="2"/>
  <c r="G5" i="2"/>
  <c r="X4" i="2"/>
  <c r="V4" i="2"/>
  <c r="U4" i="2"/>
  <c r="T4" i="2"/>
  <c r="W4" i="2" s="1"/>
  <c r="Y4" i="2" s="1"/>
  <c r="K4" i="2"/>
  <c r="I50" i="2" s="1"/>
  <c r="I4" i="2"/>
  <c r="H4" i="2"/>
  <c r="G4" i="2"/>
  <c r="J4" i="2" s="1"/>
  <c r="L4" i="2" s="1"/>
  <c r="K3" i="2"/>
  <c r="I3" i="2"/>
  <c r="H3" i="2"/>
  <c r="G3" i="2"/>
  <c r="J3" i="2" s="1"/>
  <c r="L3" i="2" s="1"/>
  <c r="K89" i="1"/>
  <c r="I89" i="1"/>
  <c r="H89" i="1"/>
  <c r="G89" i="1"/>
  <c r="J89" i="1" s="1"/>
  <c r="O89" i="1" s="1"/>
  <c r="K88" i="1"/>
  <c r="J88" i="1"/>
  <c r="O88" i="1" s="1"/>
  <c r="I88" i="1"/>
  <c r="H88" i="1"/>
  <c r="G88" i="1"/>
  <c r="K87" i="1"/>
  <c r="I87" i="1"/>
  <c r="H87" i="1"/>
  <c r="G87" i="1"/>
  <c r="J87" i="1" s="1"/>
  <c r="O87" i="1" s="1"/>
  <c r="K86" i="1"/>
  <c r="J86" i="1"/>
  <c r="I86" i="1"/>
  <c r="H86" i="1"/>
  <c r="G86" i="1"/>
  <c r="K84" i="1"/>
  <c r="I84" i="1"/>
  <c r="H84" i="1"/>
  <c r="G84" i="1"/>
  <c r="J84" i="1" s="1"/>
  <c r="O84" i="1" s="1"/>
  <c r="K83" i="1"/>
  <c r="I83" i="1"/>
  <c r="H83" i="1"/>
  <c r="G83" i="1"/>
  <c r="J83" i="1" s="1"/>
  <c r="O83" i="1" s="1"/>
  <c r="K82" i="1"/>
  <c r="I82" i="1"/>
  <c r="H82" i="1"/>
  <c r="G82" i="1"/>
  <c r="J82" i="1" s="1"/>
  <c r="O82" i="1" s="1"/>
  <c r="K81" i="1"/>
  <c r="I81" i="1"/>
  <c r="H81" i="1"/>
  <c r="G81" i="1"/>
  <c r="J81" i="1" s="1"/>
  <c r="O81" i="1" s="1"/>
  <c r="K80" i="1"/>
  <c r="J80" i="1"/>
  <c r="O80" i="1" s="1"/>
  <c r="I80" i="1"/>
  <c r="H80" i="1"/>
  <c r="G80" i="1"/>
  <c r="K79" i="1"/>
  <c r="I79" i="1"/>
  <c r="H79" i="1"/>
  <c r="G79" i="1"/>
  <c r="J79" i="1" s="1"/>
  <c r="O79" i="1" s="1"/>
  <c r="K78" i="1"/>
  <c r="I78" i="1"/>
  <c r="H78" i="1"/>
  <c r="G78" i="1"/>
  <c r="J78" i="1" s="1"/>
  <c r="O78" i="1" s="1"/>
  <c r="K77" i="1"/>
  <c r="I77" i="1"/>
  <c r="H77" i="1"/>
  <c r="G77" i="1"/>
  <c r="J77" i="1" s="1"/>
  <c r="O77" i="1" s="1"/>
  <c r="K76" i="1"/>
  <c r="I76" i="1"/>
  <c r="H76" i="1"/>
  <c r="G76" i="1"/>
  <c r="J76" i="1" s="1"/>
  <c r="O76" i="1" s="1"/>
  <c r="K75" i="1"/>
  <c r="J75" i="1"/>
  <c r="O75" i="1" s="1"/>
  <c r="I75" i="1"/>
  <c r="H75" i="1"/>
  <c r="G75" i="1"/>
  <c r="K74" i="1"/>
  <c r="I74" i="1"/>
  <c r="H74" i="1"/>
  <c r="G74" i="1"/>
  <c r="J74" i="1" s="1"/>
  <c r="O74" i="1" s="1"/>
  <c r="K73" i="1"/>
  <c r="J73" i="1"/>
  <c r="I73" i="1"/>
  <c r="H73" i="1"/>
  <c r="G73" i="1"/>
  <c r="K72" i="1"/>
  <c r="I72" i="1"/>
  <c r="H72" i="1"/>
  <c r="G72" i="1"/>
  <c r="J72" i="1" s="1"/>
  <c r="O72" i="1" s="1"/>
  <c r="K71" i="1"/>
  <c r="I71" i="1"/>
  <c r="H71" i="1"/>
  <c r="G71" i="1"/>
  <c r="J71" i="1" s="1"/>
  <c r="O71" i="1" s="1"/>
  <c r="K70" i="1"/>
  <c r="I70" i="1"/>
  <c r="H70" i="1"/>
  <c r="G70" i="1"/>
  <c r="J70" i="1" s="1"/>
  <c r="O70" i="1" s="1"/>
  <c r="K69" i="1"/>
  <c r="I69" i="1"/>
  <c r="H69" i="1"/>
  <c r="G69" i="1"/>
  <c r="J69" i="1" s="1"/>
  <c r="O69" i="1" s="1"/>
  <c r="K68" i="1"/>
  <c r="J68" i="1"/>
  <c r="O68" i="1" s="1"/>
  <c r="I68" i="1"/>
  <c r="H68" i="1"/>
  <c r="G68" i="1"/>
  <c r="K67" i="1"/>
  <c r="I67" i="1"/>
  <c r="H67" i="1"/>
  <c r="G67" i="1"/>
  <c r="J67" i="1" s="1"/>
  <c r="O67" i="1" s="1"/>
  <c r="K66" i="1"/>
  <c r="I66" i="1"/>
  <c r="H66" i="1"/>
  <c r="G66" i="1"/>
  <c r="J66" i="1" s="1"/>
  <c r="O66" i="1" s="1"/>
  <c r="K65" i="1"/>
  <c r="I65" i="1"/>
  <c r="H65" i="1"/>
  <c r="G65" i="1"/>
  <c r="J65" i="1" s="1"/>
  <c r="O65" i="1" s="1"/>
  <c r="K64" i="1"/>
  <c r="I64" i="1"/>
  <c r="H64" i="1"/>
  <c r="G64" i="1"/>
  <c r="J64" i="1" s="1"/>
  <c r="O64" i="1" s="1"/>
  <c r="K63" i="1"/>
  <c r="J63" i="1"/>
  <c r="O63" i="1" s="1"/>
  <c r="I63" i="1"/>
  <c r="H63" i="1"/>
  <c r="G63" i="1"/>
  <c r="K62" i="1"/>
  <c r="I62" i="1"/>
  <c r="H62" i="1"/>
  <c r="G62" i="1"/>
  <c r="J62" i="1" s="1"/>
  <c r="O62" i="1" s="1"/>
  <c r="K61" i="1"/>
  <c r="J61" i="1"/>
  <c r="I61" i="1"/>
  <c r="H61" i="1"/>
  <c r="G61" i="1"/>
  <c r="K60" i="1"/>
  <c r="I60" i="1"/>
  <c r="H60" i="1"/>
  <c r="G60" i="1"/>
  <c r="J60" i="1" s="1"/>
  <c r="O60" i="1" s="1"/>
  <c r="K59" i="1"/>
  <c r="I59" i="1"/>
  <c r="H59" i="1"/>
  <c r="G59" i="1"/>
  <c r="J59" i="1" s="1"/>
  <c r="O59" i="1" s="1"/>
  <c r="K58" i="1"/>
  <c r="I58" i="1"/>
  <c r="H58" i="1"/>
  <c r="G58" i="1"/>
  <c r="J58" i="1" s="1"/>
  <c r="O58" i="1" s="1"/>
  <c r="K57" i="1"/>
  <c r="I57" i="1"/>
  <c r="H57" i="1"/>
  <c r="G57" i="1"/>
  <c r="J57" i="1" s="1"/>
  <c r="O57" i="1" s="1"/>
  <c r="K56" i="1"/>
  <c r="J56" i="1"/>
  <c r="O56" i="1" s="1"/>
  <c r="I56" i="1"/>
  <c r="H56" i="1"/>
  <c r="G56" i="1"/>
  <c r="K55" i="1"/>
  <c r="I55" i="1"/>
  <c r="H55" i="1"/>
  <c r="G55" i="1"/>
  <c r="J55" i="1" s="1"/>
  <c r="O55" i="1" s="1"/>
  <c r="K54" i="1"/>
  <c r="I54" i="1"/>
  <c r="H54" i="1"/>
  <c r="G54" i="1"/>
  <c r="J54" i="1" s="1"/>
  <c r="O54" i="1" s="1"/>
  <c r="K53" i="1"/>
  <c r="I53" i="1"/>
  <c r="H53" i="1"/>
  <c r="G53" i="1"/>
  <c r="J53" i="1" s="1"/>
  <c r="O53" i="1" s="1"/>
  <c r="K52" i="1"/>
  <c r="I52" i="1"/>
  <c r="H52" i="1"/>
  <c r="G52" i="1"/>
  <c r="J52" i="1" s="1"/>
  <c r="O52" i="1" s="1"/>
  <c r="K51" i="1"/>
  <c r="J51" i="1"/>
  <c r="O51" i="1" s="1"/>
  <c r="I51" i="1"/>
  <c r="H51" i="1"/>
  <c r="G51" i="1"/>
  <c r="K50" i="1"/>
  <c r="I50" i="1"/>
  <c r="H50" i="1"/>
  <c r="G50" i="1"/>
  <c r="J50" i="1" s="1"/>
  <c r="O50" i="1" s="1"/>
  <c r="K49" i="1"/>
  <c r="J49" i="1"/>
  <c r="I49" i="1"/>
  <c r="H49" i="1"/>
  <c r="G49" i="1"/>
  <c r="K48" i="1"/>
  <c r="I48" i="1"/>
  <c r="H48" i="1"/>
  <c r="G48" i="1"/>
  <c r="J48" i="1" s="1"/>
  <c r="O48" i="1" s="1"/>
  <c r="K47" i="1"/>
  <c r="I47" i="1"/>
  <c r="H47" i="1"/>
  <c r="G47" i="1"/>
  <c r="J47" i="1" s="1"/>
  <c r="O47" i="1" s="1"/>
  <c r="K46" i="1"/>
  <c r="I46" i="1"/>
  <c r="H46" i="1"/>
  <c r="G46" i="1"/>
  <c r="J46" i="1" s="1"/>
  <c r="O46" i="1" s="1"/>
  <c r="K45" i="1"/>
  <c r="I45" i="1"/>
  <c r="H45" i="1"/>
  <c r="G45" i="1"/>
  <c r="J45" i="1" s="1"/>
  <c r="O45" i="1" s="1"/>
  <c r="K44" i="1"/>
  <c r="J44" i="1"/>
  <c r="O44" i="1" s="1"/>
  <c r="I44" i="1"/>
  <c r="H44" i="1"/>
  <c r="G44" i="1"/>
  <c r="K43" i="1"/>
  <c r="I43" i="1"/>
  <c r="H43" i="1"/>
  <c r="G43" i="1"/>
  <c r="J43" i="1" s="1"/>
  <c r="O43" i="1" s="1"/>
  <c r="K41" i="1"/>
  <c r="I41" i="1"/>
  <c r="H41" i="1"/>
  <c r="G41" i="1"/>
  <c r="J41" i="1" s="1"/>
  <c r="O41" i="1" s="1"/>
  <c r="K40" i="1"/>
  <c r="I40" i="1"/>
  <c r="H40" i="1"/>
  <c r="G40" i="1"/>
  <c r="J40" i="1" s="1"/>
  <c r="O40" i="1" s="1"/>
  <c r="K39" i="1"/>
  <c r="I39" i="1"/>
  <c r="H39" i="1"/>
  <c r="G39" i="1"/>
  <c r="J39" i="1" s="1"/>
  <c r="O39" i="1" s="1"/>
  <c r="K38" i="1"/>
  <c r="J38" i="1"/>
  <c r="O38" i="1" s="1"/>
  <c r="I38" i="1"/>
  <c r="H38" i="1"/>
  <c r="G38" i="1"/>
  <c r="K37" i="1"/>
  <c r="I37" i="1"/>
  <c r="H37" i="1"/>
  <c r="G37" i="1"/>
  <c r="J37" i="1" s="1"/>
  <c r="O37" i="1" s="1"/>
  <c r="K36" i="1"/>
  <c r="J36" i="1"/>
  <c r="I36" i="1"/>
  <c r="H36" i="1"/>
  <c r="G36" i="1"/>
  <c r="K35" i="1"/>
  <c r="I35" i="1"/>
  <c r="H35" i="1"/>
  <c r="G35" i="1"/>
  <c r="J35" i="1" s="1"/>
  <c r="O35" i="1" s="1"/>
  <c r="K34" i="1"/>
  <c r="I34" i="1"/>
  <c r="H34" i="1"/>
  <c r="G34" i="1"/>
  <c r="J34" i="1" s="1"/>
  <c r="O34" i="1" s="1"/>
  <c r="K33" i="1"/>
  <c r="I33" i="1"/>
  <c r="H33" i="1"/>
  <c r="G33" i="1"/>
  <c r="J33" i="1" s="1"/>
  <c r="O33" i="1" s="1"/>
  <c r="K32" i="1"/>
  <c r="I32" i="1"/>
  <c r="H32" i="1"/>
  <c r="G32" i="1"/>
  <c r="J32" i="1" s="1"/>
  <c r="O32" i="1" s="1"/>
  <c r="K31" i="1"/>
  <c r="I31" i="1"/>
  <c r="H31" i="1"/>
  <c r="G31" i="1"/>
  <c r="J31" i="1" s="1"/>
  <c r="O31" i="1" s="1"/>
  <c r="K30" i="1"/>
  <c r="I30" i="1"/>
  <c r="H30" i="1"/>
  <c r="G30" i="1"/>
  <c r="J30" i="1" s="1"/>
  <c r="O30" i="1" s="1"/>
  <c r="K29" i="1"/>
  <c r="J29" i="1"/>
  <c r="O29" i="1" s="1"/>
  <c r="I29" i="1"/>
  <c r="H29" i="1"/>
  <c r="G29" i="1"/>
  <c r="K28" i="1"/>
  <c r="I28" i="1"/>
  <c r="H28" i="1"/>
  <c r="G28" i="1"/>
  <c r="J28" i="1" s="1"/>
  <c r="O28" i="1" s="1"/>
  <c r="K27" i="1"/>
  <c r="J27" i="1"/>
  <c r="O27" i="1" s="1"/>
  <c r="I27" i="1"/>
  <c r="H27" i="1"/>
  <c r="G27" i="1"/>
  <c r="K26" i="1"/>
  <c r="I26" i="1"/>
  <c r="H26" i="1"/>
  <c r="G26" i="1"/>
  <c r="J26" i="1" s="1"/>
  <c r="O26" i="1" s="1"/>
  <c r="K25" i="1"/>
  <c r="J25" i="1"/>
  <c r="O25" i="1" s="1"/>
  <c r="I25" i="1"/>
  <c r="H25" i="1"/>
  <c r="G25" i="1"/>
  <c r="K24" i="1"/>
  <c r="I24" i="1"/>
  <c r="H24" i="1"/>
  <c r="G24" i="1"/>
  <c r="J24" i="1" s="1"/>
  <c r="O24" i="1" s="1"/>
  <c r="K23" i="1"/>
  <c r="I23" i="1"/>
  <c r="H23" i="1"/>
  <c r="G23" i="1"/>
  <c r="J23" i="1" s="1"/>
  <c r="O23" i="1" s="1"/>
  <c r="K22" i="1"/>
  <c r="I22" i="1"/>
  <c r="H22" i="1"/>
  <c r="G22" i="1"/>
  <c r="J22" i="1" s="1"/>
  <c r="O22" i="1" s="1"/>
  <c r="K21" i="1"/>
  <c r="I21" i="1"/>
  <c r="H21" i="1"/>
  <c r="G21" i="1"/>
  <c r="J21" i="1" s="1"/>
  <c r="O21" i="1" s="1"/>
  <c r="K20" i="1"/>
  <c r="I20" i="1"/>
  <c r="H20" i="1"/>
  <c r="G20" i="1"/>
  <c r="J20" i="1" s="1"/>
  <c r="O20" i="1" s="1"/>
  <c r="K19" i="1"/>
  <c r="I19" i="1"/>
  <c r="H19" i="1"/>
  <c r="G19" i="1"/>
  <c r="J19" i="1" s="1"/>
  <c r="O19" i="1" s="1"/>
  <c r="K18" i="1"/>
  <c r="I18" i="1"/>
  <c r="H18" i="1"/>
  <c r="G18" i="1"/>
  <c r="J18" i="1" s="1"/>
  <c r="O18" i="1" s="1"/>
  <c r="K17" i="1"/>
  <c r="I17" i="1"/>
  <c r="H17" i="1"/>
  <c r="G17" i="1"/>
  <c r="J17" i="1" s="1"/>
  <c r="O17" i="1" s="1"/>
  <c r="K16" i="1"/>
  <c r="I16" i="1"/>
  <c r="H16" i="1"/>
  <c r="G16" i="1"/>
  <c r="J16" i="1" s="1"/>
  <c r="O16" i="1" s="1"/>
  <c r="K15" i="1"/>
  <c r="I15" i="1"/>
  <c r="H15" i="1"/>
  <c r="G15" i="1"/>
  <c r="J15" i="1" s="1"/>
  <c r="O15" i="1" s="1"/>
  <c r="K14" i="1"/>
  <c r="I14" i="1"/>
  <c r="H14" i="1"/>
  <c r="G14" i="1"/>
  <c r="J14" i="1" s="1"/>
  <c r="O14" i="1" s="1"/>
  <c r="K13" i="1"/>
  <c r="I13" i="1"/>
  <c r="H13" i="1"/>
  <c r="G13" i="1"/>
  <c r="J13" i="1" s="1"/>
  <c r="O13" i="1" s="1"/>
  <c r="K12" i="1"/>
  <c r="I12" i="1"/>
  <c r="H12" i="1"/>
  <c r="G12" i="1"/>
  <c r="J12" i="1" s="1"/>
  <c r="O12" i="1" s="1"/>
  <c r="K11" i="1"/>
  <c r="I11" i="1"/>
  <c r="H11" i="1"/>
  <c r="G11" i="1"/>
  <c r="J11" i="1" s="1"/>
  <c r="O11" i="1" s="1"/>
  <c r="K10" i="1"/>
  <c r="I10" i="1"/>
  <c r="H10" i="1"/>
  <c r="G10" i="1"/>
  <c r="J10" i="1" s="1"/>
  <c r="O10" i="1" s="1"/>
  <c r="K9" i="1"/>
  <c r="I9" i="1"/>
  <c r="H9" i="1"/>
  <c r="G9" i="1"/>
  <c r="J9" i="1" s="1"/>
  <c r="O9" i="1" s="1"/>
  <c r="K8" i="1"/>
  <c r="I8" i="1"/>
  <c r="H8" i="1"/>
  <c r="G8" i="1"/>
  <c r="J8" i="1" s="1"/>
  <c r="O8" i="1" s="1"/>
  <c r="K7" i="1"/>
  <c r="I7" i="1"/>
  <c r="H7" i="1"/>
  <c r="G7" i="1"/>
  <c r="J7" i="1" s="1"/>
  <c r="O7" i="1" s="1"/>
  <c r="K6" i="1"/>
  <c r="I6" i="1"/>
  <c r="H6" i="1"/>
  <c r="G6" i="1"/>
  <c r="J6" i="1" s="1"/>
  <c r="O6" i="1" s="1"/>
  <c r="K5" i="1"/>
  <c r="I5" i="1"/>
  <c r="H5" i="1"/>
  <c r="G5" i="1"/>
  <c r="J5" i="1" s="1"/>
  <c r="O5" i="1" s="1"/>
  <c r="K4" i="1"/>
  <c r="I4" i="1"/>
  <c r="H4" i="1"/>
  <c r="G4" i="1"/>
  <c r="J4" i="1" s="1"/>
  <c r="O4" i="1" s="1"/>
  <c r="K3" i="1"/>
  <c r="I3" i="1"/>
  <c r="H3" i="1"/>
  <c r="G3" i="1"/>
  <c r="J3" i="1" s="1"/>
  <c r="O3" i="1" s="1"/>
  <c r="K2" i="1"/>
  <c r="I2" i="1"/>
  <c r="H2" i="1"/>
  <c r="G2" i="1"/>
  <c r="J2" i="1" s="1"/>
  <c r="O2" i="1" s="1"/>
  <c r="Y23" i="3" l="1"/>
  <c r="AL23" i="3"/>
  <c r="O73" i="1"/>
  <c r="J52" i="2"/>
  <c r="I52" i="2"/>
  <c r="O22" i="3"/>
  <c r="O36" i="1"/>
  <c r="X20" i="3"/>
  <c r="AB22" i="3"/>
  <c r="S21" i="3"/>
  <c r="S23" i="3" s="1"/>
  <c r="O86" i="1"/>
  <c r="J51" i="2"/>
  <c r="I51" i="2"/>
  <c r="J55" i="2"/>
  <c r="I55" i="2"/>
  <c r="T23" i="3"/>
  <c r="O61" i="1"/>
  <c r="J53" i="2"/>
  <c r="I53" i="2"/>
  <c r="AG21" i="3"/>
  <c r="AG23" i="3" s="1"/>
  <c r="AH23" i="3"/>
  <c r="O49" i="1"/>
  <c r="AK20" i="3"/>
  <c r="J50" i="2"/>
  <c r="Y6" i="2"/>
  <c r="Y10" i="2"/>
  <c r="Y14" i="2"/>
  <c r="Y18" i="2"/>
  <c r="J54" i="2"/>
  <c r="I54" i="2"/>
  <c r="Y22" i="2"/>
  <c r="Y26" i="2"/>
  <c r="L31" i="2"/>
  <c r="L35" i="2"/>
  <c r="L39" i="2"/>
  <c r="L43" i="2"/>
  <c r="S20" i="3"/>
  <c r="AG20" i="3"/>
  <c r="O21" i="3"/>
  <c r="AB21" i="3"/>
  <c r="X22" i="3"/>
  <c r="X23" i="3" s="1"/>
  <c r="AK22" i="3"/>
  <c r="AK23" i="3" s="1"/>
  <c r="T20" i="3"/>
  <c r="AH20" i="3"/>
  <c r="P21" i="3"/>
  <c r="P23" i="3" s="1"/>
  <c r="AC21" i="3"/>
  <c r="AC23" i="3" s="1"/>
  <c r="Y22" i="3"/>
  <c r="AL22" i="3"/>
  <c r="O23" i="3" l="1"/>
  <c r="AB23" i="3"/>
</calcChain>
</file>

<file path=xl/sharedStrings.xml><?xml version="1.0" encoding="utf-8"?>
<sst xmlns="http://schemas.openxmlformats.org/spreadsheetml/2006/main" count="325" uniqueCount="52">
  <si>
    <t>Temp</t>
  </si>
  <si>
    <t>Trial # (Tank)</t>
  </si>
  <si>
    <t>Chamber</t>
  </si>
  <si>
    <t>time_month</t>
  </si>
  <si>
    <t>weight_g</t>
  </si>
  <si>
    <t>RMR_mass_specific</t>
  </si>
  <si>
    <t>RMR_absolute</t>
  </si>
  <si>
    <t>ln_weight</t>
  </si>
  <si>
    <t>ln_RMR_minus_MS</t>
  </si>
  <si>
    <t>ln_RMR_minus_absolute</t>
  </si>
  <si>
    <t>RMR_mass_corrected</t>
  </si>
  <si>
    <t>Alpha</t>
  </si>
  <si>
    <t>Breakpoint</t>
  </si>
  <si>
    <t>LLO_at_MMR</t>
  </si>
  <si>
    <t>ln_residual</t>
  </si>
  <si>
    <t>0 month</t>
  </si>
  <si>
    <t>NA</t>
  </si>
  <si>
    <t>3 month</t>
  </si>
  <si>
    <t>6 month</t>
  </si>
  <si>
    <t>15C MMR Scaling</t>
  </si>
  <si>
    <t>20C MMR Scaling</t>
  </si>
  <si>
    <t>Time Point (in treatment)</t>
  </si>
  <si>
    <t>Weight (g)</t>
  </si>
  <si>
    <t>MMR (mass-specific)</t>
  </si>
  <si>
    <t>MMR (Absolute)</t>
  </si>
  <si>
    <t>LN(Weight)</t>
  </si>
  <si>
    <t>LN(MMR) - MS</t>
  </si>
  <si>
    <t>LN(MMR) - Absolute</t>
  </si>
  <si>
    <t>MMR (mass corrected)</t>
  </si>
  <si>
    <t>ln(Residual)</t>
  </si>
  <si>
    <t>Time Point</t>
  </si>
  <si>
    <t>Average -  RMR</t>
  </si>
  <si>
    <t>St.Error</t>
  </si>
  <si>
    <t>Time  Point</t>
  </si>
  <si>
    <t>Average - Mass corrected</t>
  </si>
  <si>
    <t>15 - 0 month</t>
  </si>
  <si>
    <t>15 - 3 month</t>
  </si>
  <si>
    <t>15 - 6 month</t>
  </si>
  <si>
    <t>20 - 0 month</t>
  </si>
  <si>
    <t>20 - 3 month</t>
  </si>
  <si>
    <t>20 - 6 month</t>
  </si>
  <si>
    <t>15°C</t>
  </si>
  <si>
    <t>20°C</t>
  </si>
  <si>
    <t>RMR (mass corrected)</t>
  </si>
  <si>
    <t>AAS</t>
  </si>
  <si>
    <t>FAS</t>
  </si>
  <si>
    <t>RMR (mc)</t>
  </si>
  <si>
    <t>MMR (mc)</t>
  </si>
  <si>
    <t>AVERAGE</t>
  </si>
  <si>
    <t>STDEV</t>
  </si>
  <si>
    <t>N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</si>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</sst>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1" fillId="2" borderId="1" xfId="0" applyFont="1" applyFill="1" applyBorder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MMR (Absolute)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MMR_Scaling_Analysis!$E$3:$E$46</c:f>
              <c:numCache>
                <c:formatCode>General</c:formatCode>
                <c:ptCount val="44"/>
                <c:pt idx="0">
                  <c:v>5.4</c:v>
                </c:pt>
                <c:pt idx="1">
                  <c:v>5.5</c:v>
                </c:pt>
                <c:pt idx="2">
                  <c:v>7.7</c:v>
                </c:pt>
                <c:pt idx="3">
                  <c:v>5.0999999999999996</c:v>
                </c:pt>
                <c:pt idx="4">
                  <c:v>4.5</c:v>
                </c:pt>
                <c:pt idx="5">
                  <c:v>3.6</c:v>
                </c:pt>
                <c:pt idx="6">
                  <c:v>4.7</c:v>
                </c:pt>
                <c:pt idx="7">
                  <c:v>5.7</c:v>
                </c:pt>
                <c:pt idx="8">
                  <c:v>3.6</c:v>
                </c:pt>
                <c:pt idx="9">
                  <c:v>5.5</c:v>
                </c:pt>
                <c:pt idx="10">
                  <c:v>4.8</c:v>
                </c:pt>
                <c:pt idx="11">
                  <c:v>6.5</c:v>
                </c:pt>
                <c:pt idx="12">
                  <c:v>8.1999999999999993</c:v>
                </c:pt>
                <c:pt idx="13">
                  <c:v>5</c:v>
                </c:pt>
                <c:pt idx="14">
                  <c:v>7.4</c:v>
                </c:pt>
                <c:pt idx="15">
                  <c:v>8.3000000000000007</c:v>
                </c:pt>
                <c:pt idx="16">
                  <c:v>25.9</c:v>
                </c:pt>
                <c:pt idx="17">
                  <c:v>32.5</c:v>
                </c:pt>
                <c:pt idx="18">
                  <c:v>23.7</c:v>
                </c:pt>
                <c:pt idx="19">
                  <c:v>40</c:v>
                </c:pt>
                <c:pt idx="20">
                  <c:v>20.9</c:v>
                </c:pt>
                <c:pt idx="21">
                  <c:v>49.8</c:v>
                </c:pt>
                <c:pt idx="22">
                  <c:v>31.2</c:v>
                </c:pt>
                <c:pt idx="23">
                  <c:v>37.6</c:v>
                </c:pt>
                <c:pt idx="24">
                  <c:v>47.7</c:v>
                </c:pt>
                <c:pt idx="25">
                  <c:v>35.9</c:v>
                </c:pt>
                <c:pt idx="26">
                  <c:v>41.5</c:v>
                </c:pt>
                <c:pt idx="27">
                  <c:v>22.7</c:v>
                </c:pt>
                <c:pt idx="28">
                  <c:v>44.2</c:v>
                </c:pt>
                <c:pt idx="29">
                  <c:v>25.2</c:v>
                </c:pt>
                <c:pt idx="30">
                  <c:v>33.4</c:v>
                </c:pt>
                <c:pt idx="31">
                  <c:v>41.8</c:v>
                </c:pt>
                <c:pt idx="32">
                  <c:v>204.9</c:v>
                </c:pt>
                <c:pt idx="33">
                  <c:v>117.5</c:v>
                </c:pt>
                <c:pt idx="34">
                  <c:v>209.8</c:v>
                </c:pt>
                <c:pt idx="35">
                  <c:v>159.9</c:v>
                </c:pt>
                <c:pt idx="36">
                  <c:v>207.2</c:v>
                </c:pt>
                <c:pt idx="37">
                  <c:v>140.19999999999999</c:v>
                </c:pt>
                <c:pt idx="38">
                  <c:v>172.2</c:v>
                </c:pt>
                <c:pt idx="39">
                  <c:v>122.2</c:v>
                </c:pt>
                <c:pt idx="40">
                  <c:v>95.3</c:v>
                </c:pt>
                <c:pt idx="41">
                  <c:v>124</c:v>
                </c:pt>
                <c:pt idx="42">
                  <c:v>221</c:v>
                </c:pt>
                <c:pt idx="43">
                  <c:v>176.8</c:v>
                </c:pt>
              </c:numCache>
            </c:numRef>
          </c:xVal>
          <c:yVal>
            <c:numRef>
              <c:f>MMR_Scaling_Analysis!$G$3:$G$46</c:f>
              <c:numCache>
                <c:formatCode>General</c:formatCode>
                <c:ptCount val="44"/>
                <c:pt idx="0">
                  <c:v>3.6661690312089754</c:v>
                </c:pt>
                <c:pt idx="1">
                  <c:v>3.565216590309968</c:v>
                </c:pt>
                <c:pt idx="2">
                  <c:v>5.2967212761628941</c:v>
                </c:pt>
                <c:pt idx="3">
                  <c:v>3.4264703132563614</c:v>
                </c:pt>
                <c:pt idx="4">
                  <c:v>3.6466375105916007</c:v>
                </c:pt>
                <c:pt idx="5">
                  <c:v>3.3214193365138094</c:v>
                </c:pt>
                <c:pt idx="6">
                  <c:v>2.9435631804890616</c:v>
                </c:pt>
                <c:pt idx="7">
                  <c:v>3.3946923616764968</c:v>
                </c:pt>
                <c:pt idx="8">
                  <c:v>2.7598012299354235</c:v>
                </c:pt>
                <c:pt idx="9">
                  <c:v>3.7304262186795669</c:v>
                </c:pt>
                <c:pt idx="10">
                  <c:v>3.866577204011918</c:v>
                </c:pt>
                <c:pt idx="11">
                  <c:v>4.0170925222747407</c:v>
                </c:pt>
                <c:pt idx="12">
                  <c:v>5.649565823434326</c:v>
                </c:pt>
                <c:pt idx="13">
                  <c:v>4.2248029178070849</c:v>
                </c:pt>
                <c:pt idx="14">
                  <c:v>3.6771331593602889</c:v>
                </c:pt>
                <c:pt idx="15">
                  <c:v>5.9080117380716786</c:v>
                </c:pt>
                <c:pt idx="16">
                  <c:v>14.180715423733307</c:v>
                </c:pt>
                <c:pt idx="17">
                  <c:v>12.920462512311445</c:v>
                </c:pt>
                <c:pt idx="18">
                  <c:v>12.759232420318273</c:v>
                </c:pt>
                <c:pt idx="19">
                  <c:v>18.5203433858834</c:v>
                </c:pt>
                <c:pt idx="20">
                  <c:v>9.3487818533015439</c:v>
                </c:pt>
                <c:pt idx="21">
                  <c:v>17.698459027650276</c:v>
                </c:pt>
                <c:pt idx="22">
                  <c:v>14.521058446506641</c:v>
                </c:pt>
                <c:pt idx="23">
                  <c:v>17.512886694830968</c:v>
                </c:pt>
                <c:pt idx="25">
                  <c:v>36.277789371653043</c:v>
                </c:pt>
                <c:pt idx="26">
                  <c:v>17.598646125490625</c:v>
                </c:pt>
                <c:pt idx="27">
                  <c:v>16.803300468432329</c:v>
                </c:pt>
                <c:pt idx="28">
                  <c:v>16.129203980946492</c:v>
                </c:pt>
                <c:pt idx="29">
                  <c:v>11.030831537949267</c:v>
                </c:pt>
                <c:pt idx="30">
                  <c:v>13.785221840647216</c:v>
                </c:pt>
                <c:pt idx="31">
                  <c:v>16.57736935420926</c:v>
                </c:pt>
                <c:pt idx="32">
                  <c:v>124.76355084183794</c:v>
                </c:pt>
                <c:pt idx="33">
                  <c:v>113.6974191299808</c:v>
                </c:pt>
                <c:pt idx="34">
                  <c:v>129.17015285404557</c:v>
                </c:pt>
                <c:pt idx="35">
                  <c:v>102.01873432915785</c:v>
                </c:pt>
                <c:pt idx="36">
                  <c:v>97.167703385695845</c:v>
                </c:pt>
                <c:pt idx="37">
                  <c:v>91.052193704680462</c:v>
                </c:pt>
                <c:pt idx="38">
                  <c:v>100.94769317569379</c:v>
                </c:pt>
                <c:pt idx="39">
                  <c:v>61.227586559969922</c:v>
                </c:pt>
                <c:pt idx="40">
                  <c:v>72.931512956948737</c:v>
                </c:pt>
                <c:pt idx="41">
                  <c:v>66.258921535700679</c:v>
                </c:pt>
                <c:pt idx="42">
                  <c:v>121.26421730171678</c:v>
                </c:pt>
                <c:pt idx="43">
                  <c:v>132.088804677886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7E-B04A-93B9-80221F961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03783"/>
        <c:axId val="405106513"/>
      </c:scatterChart>
      <c:valAx>
        <c:axId val="1595303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5106513"/>
        <c:crosses val="autoZero"/>
        <c:crossBetween val="midCat"/>
      </c:valAx>
      <c:valAx>
        <c:axId val="40510651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5303783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MMR (Absolute)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MMR_Scaling_Analysis!$R$3:$R$46</c:f>
              <c:numCache>
                <c:formatCode>General</c:formatCode>
                <c:ptCount val="44"/>
                <c:pt idx="0">
                  <c:v>6</c:v>
                </c:pt>
                <c:pt idx="1">
                  <c:v>7</c:v>
                </c:pt>
                <c:pt idx="2">
                  <c:v>6.3</c:v>
                </c:pt>
                <c:pt idx="3">
                  <c:v>3.8</c:v>
                </c:pt>
                <c:pt idx="4">
                  <c:v>4.5999999999999996</c:v>
                </c:pt>
                <c:pt idx="5">
                  <c:v>6.7</c:v>
                </c:pt>
                <c:pt idx="6">
                  <c:v>4.9000000000000004</c:v>
                </c:pt>
                <c:pt idx="7">
                  <c:v>6.8</c:v>
                </c:pt>
                <c:pt idx="8">
                  <c:v>6.6</c:v>
                </c:pt>
                <c:pt idx="9">
                  <c:v>4.0999999999999996</c:v>
                </c:pt>
                <c:pt idx="10">
                  <c:v>4.9000000000000004</c:v>
                </c:pt>
                <c:pt idx="11">
                  <c:v>5.2</c:v>
                </c:pt>
                <c:pt idx="12">
                  <c:v>5.3</c:v>
                </c:pt>
                <c:pt idx="13">
                  <c:v>5.9</c:v>
                </c:pt>
                <c:pt idx="14">
                  <c:v>7</c:v>
                </c:pt>
                <c:pt idx="15">
                  <c:v>8.6999999999999993</c:v>
                </c:pt>
                <c:pt idx="16">
                  <c:v>17.399999999999999</c:v>
                </c:pt>
                <c:pt idx="17">
                  <c:v>26.7</c:v>
                </c:pt>
                <c:pt idx="18">
                  <c:v>32.299999999999997</c:v>
                </c:pt>
                <c:pt idx="19">
                  <c:v>22.4</c:v>
                </c:pt>
                <c:pt idx="20">
                  <c:v>38.6</c:v>
                </c:pt>
                <c:pt idx="21">
                  <c:v>20</c:v>
                </c:pt>
                <c:pt idx="22">
                  <c:v>15.2</c:v>
                </c:pt>
                <c:pt idx="23">
                  <c:v>21.7</c:v>
                </c:pt>
                <c:pt idx="24">
                  <c:v>18.399999999999999</c:v>
                </c:pt>
                <c:pt idx="25">
                  <c:v>26.8</c:v>
                </c:pt>
                <c:pt idx="26">
                  <c:v>16.399999999999999</c:v>
                </c:pt>
                <c:pt idx="27">
                  <c:v>27.7</c:v>
                </c:pt>
                <c:pt idx="28">
                  <c:v>28.5</c:v>
                </c:pt>
                <c:pt idx="29">
                  <c:v>16.899999999999999</c:v>
                </c:pt>
                <c:pt idx="30">
                  <c:v>26.8</c:v>
                </c:pt>
                <c:pt idx="31">
                  <c:v>10.8</c:v>
                </c:pt>
                <c:pt idx="32">
                  <c:v>96.3</c:v>
                </c:pt>
                <c:pt idx="33">
                  <c:v>104.4</c:v>
                </c:pt>
                <c:pt idx="34">
                  <c:v>94.1</c:v>
                </c:pt>
                <c:pt idx="35">
                  <c:v>118.4</c:v>
                </c:pt>
                <c:pt idx="36">
                  <c:v>96.1</c:v>
                </c:pt>
                <c:pt idx="37">
                  <c:v>141.30000000000001</c:v>
                </c:pt>
                <c:pt idx="38">
                  <c:v>161.19999999999999</c:v>
                </c:pt>
                <c:pt idx="39">
                  <c:v>102.9</c:v>
                </c:pt>
                <c:pt idx="40">
                  <c:v>108.1</c:v>
                </c:pt>
                <c:pt idx="41">
                  <c:v>113.9</c:v>
                </c:pt>
                <c:pt idx="42">
                  <c:v>90.5</c:v>
                </c:pt>
                <c:pt idx="43">
                  <c:v>116.6</c:v>
                </c:pt>
              </c:numCache>
            </c:numRef>
          </c:xVal>
          <c:yVal>
            <c:numRef>
              <c:f>MMR_Scaling_Analysis!$T$3:$T$46</c:f>
              <c:numCache>
                <c:formatCode>General</c:formatCode>
                <c:ptCount val="44"/>
                <c:pt idx="1">
                  <c:v>4.8009560453559388</c:v>
                </c:pt>
                <c:pt idx="2">
                  <c:v>3.3652409307426696</c:v>
                </c:pt>
                <c:pt idx="3">
                  <c:v>3.2785869482122472</c:v>
                </c:pt>
                <c:pt idx="4">
                  <c:v>3.5171061882308443</c:v>
                </c:pt>
                <c:pt idx="5">
                  <c:v>5.5792960831022995</c:v>
                </c:pt>
                <c:pt idx="6">
                  <c:v>3.0501173282541996</c:v>
                </c:pt>
                <c:pt idx="7">
                  <c:v>5.4001026313160008</c:v>
                </c:pt>
                <c:pt idx="8">
                  <c:v>4.5267061817999998</c:v>
                </c:pt>
                <c:pt idx="9">
                  <c:v>3.3081392798999998</c:v>
                </c:pt>
                <c:pt idx="10">
                  <c:v>3.9847224928000005</c:v>
                </c:pt>
                <c:pt idx="11">
                  <c:v>4.0396048887999996</c:v>
                </c:pt>
                <c:pt idx="12">
                  <c:v>5.6022823200000005</c:v>
                </c:pt>
                <c:pt idx="13">
                  <c:v>3.2465687746000005</c:v>
                </c:pt>
                <c:pt idx="14">
                  <c:v>2.3515577680000002</c:v>
                </c:pt>
                <c:pt idx="15">
                  <c:v>5.7892394078999994</c:v>
                </c:pt>
                <c:pt idx="16">
                  <c:v>9.1677782572378881</c:v>
                </c:pt>
                <c:pt idx="17">
                  <c:v>15.642015280744697</c:v>
                </c:pt>
                <c:pt idx="18">
                  <c:v>13.844443051637832</c:v>
                </c:pt>
                <c:pt idx="19">
                  <c:v>9.6921963668097337</c:v>
                </c:pt>
                <c:pt idx="20">
                  <c:v>18.562220772643606</c:v>
                </c:pt>
                <c:pt idx="21">
                  <c:v>10.6041818362405</c:v>
                </c:pt>
                <c:pt idx="22">
                  <c:v>7.672753691620529</c:v>
                </c:pt>
                <c:pt idx="23">
                  <c:v>9.8075960291192565</c:v>
                </c:pt>
                <c:pt idx="24">
                  <c:v>9.8611135778719792</c:v>
                </c:pt>
                <c:pt idx="25">
                  <c:v>11.995182103959753</c:v>
                </c:pt>
                <c:pt idx="26">
                  <c:v>9.101526249717411</c:v>
                </c:pt>
                <c:pt idx="27">
                  <c:v>12.454133928631366</c:v>
                </c:pt>
                <c:pt idx="28">
                  <c:v>12.028790280209552</c:v>
                </c:pt>
                <c:pt idx="29">
                  <c:v>8.0248932837317764</c:v>
                </c:pt>
                <c:pt idx="30">
                  <c:v>11.535151304231878</c:v>
                </c:pt>
                <c:pt idx="31">
                  <c:v>6.718803863849514</c:v>
                </c:pt>
                <c:pt idx="32">
                  <c:v>30.053342482189439</c:v>
                </c:pt>
                <c:pt idx="33">
                  <c:v>70.404185086306711</c:v>
                </c:pt>
                <c:pt idx="34">
                  <c:v>63.280215637398648</c:v>
                </c:pt>
                <c:pt idx="35">
                  <c:v>55.737194228914483</c:v>
                </c:pt>
                <c:pt idx="36">
                  <c:v>53.818067649338552</c:v>
                </c:pt>
                <c:pt idx="37">
                  <c:v>86.571109470594592</c:v>
                </c:pt>
                <c:pt idx="38">
                  <c:v>73.443259022776815</c:v>
                </c:pt>
                <c:pt idx="39">
                  <c:v>48.84697530447243</c:v>
                </c:pt>
                <c:pt idx="40">
                  <c:v>57.888766561952082</c:v>
                </c:pt>
                <c:pt idx="41">
                  <c:v>58.405761224904737</c:v>
                </c:pt>
                <c:pt idx="42">
                  <c:v>52.555238646938243</c:v>
                </c:pt>
                <c:pt idx="43">
                  <c:v>41.640465252840407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0-E34F-83EE-F76D4D2F4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272094"/>
        <c:axId val="1395609505"/>
      </c:scatterChart>
      <c:valAx>
        <c:axId val="1172272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5609505"/>
        <c:crosses val="autoZero"/>
        <c:crossBetween val="midCat"/>
      </c:valAx>
      <c:valAx>
        <c:axId val="139560950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227209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590550</xdr:colOff>
      <xdr:row>2</xdr:row>
      <xdr:rowOff>66675</xdr:rowOff>
    </xdr:from>
    <xdr:ext cx="5095875" cy="2876550"/>
    <xdr:graphicFrame macro="">
      <xdr:nvGraphicFramePr>
        <xdr:cNvPr id="1225517144" name="Chart 1">
          <a:extLst>
            <a:ext uri="{FF2B5EF4-FFF2-40B4-BE49-F238E27FC236}">
              <a16:creationId xmlns:a16="http://schemas.microsoft.com/office/drawing/2014/main" id="{00000000-0008-0000-0100-000058E80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25</xdr:col>
      <xdr:colOff>523875</xdr:colOff>
      <xdr:row>18</xdr:row>
      <xdr:rowOff>0</xdr:rowOff>
    </xdr:from>
    <xdr:ext cx="5095875" cy="2876550"/>
    <xdr:graphicFrame macro="">
      <xdr:nvGraphicFramePr>
        <xdr:cNvPr id="135330140" name="Chart 2">
          <a:extLst>
            <a:ext uri="{FF2B5EF4-FFF2-40B4-BE49-F238E27FC236}">
              <a16:creationId xmlns:a16="http://schemas.microsoft.com/office/drawing/2014/main" id="{00000000-0008-0000-0100-00005CF91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25</xdr:col>
      <xdr:colOff>590550</xdr:colOff>
      <xdr:row>2</xdr:row>
      <xdr:rowOff>66675</xdr:rowOff>
    </xdr:from>
    <xdr:ext cx="5095875" cy="2876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6308050" y="688975"/>
          <a:ext cx="5095875" cy="2876550"/>
          <a:chOff x="2798063" y="2341725"/>
          <a:chExt cx="5095876" cy="287655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798063" y="2341725"/>
            <a:ext cx="5095876" cy="2876550"/>
            <a:chOff x="2798063" y="2341725"/>
            <a:chExt cx="5095876" cy="28765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2798063" y="2341725"/>
              <a:ext cx="5095875" cy="2876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pSpPr/>
          </xdr:nvGrpSpPr>
          <xdr:grpSpPr>
            <a:xfrm>
              <a:off x="2798063" y="2341725"/>
              <a:ext cx="5095875" cy="2876550"/>
              <a:chOff x="19583400" y="704850"/>
              <a:chExt cx="4572000" cy="27432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100-000006000000}"/>
                  </a:ext>
                </a:extLst>
              </xdr:cNvPr>
              <xdr:cNvSpPr/>
            </xdr:nvSpPr>
            <xdr:spPr>
              <a:xfrm>
                <a:off x="19583400" y="704850"/>
                <a:ext cx="4572000" cy="2743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00000000-0008-0000-0100-000007000000}"/>
                  </a:ext>
                </a:extLst>
              </xdr:cNvPr>
              <xdr:cNvSpPr txBox="1"/>
            </xdr:nvSpPr>
            <xdr:spPr>
              <a:xfrm>
                <a:off x="22758400" y="2451100"/>
                <a:ext cx="965200" cy="3048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600"/>
                  <a:buFont typeface="Calibri"/>
                  <a:buNone/>
                </a:pPr>
                <a:r>
                  <a:rPr lang="en-US" sz="16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15°C</a:t>
                </a:r>
                <a:endParaRPr sz="1400"/>
              </a:p>
            </xdr:txBody>
          </xdr:sp>
        </xdr:grpSp>
      </xdr:grpSp>
    </xdr:grpSp>
    <xdr:clientData fLocksWithSheet="0"/>
  </xdr:oneCellAnchor>
  <xdr:oneCellAnchor>
    <xdr:from>
      <xdr:col>25</xdr:col>
      <xdr:colOff>523875</xdr:colOff>
      <xdr:row>18</xdr:row>
      <xdr:rowOff>0</xdr:rowOff>
    </xdr:from>
    <xdr:ext cx="5095875" cy="287655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26241375" y="3670300"/>
          <a:ext cx="5095875" cy="2876550"/>
          <a:chOff x="2798063" y="2341725"/>
          <a:chExt cx="5095876" cy="2876550"/>
        </a:xfrm>
      </xdr:grpSpPr>
      <xdr:grpSp>
        <xdr:nvGrpSpPr>
          <xdr:cNvPr id="9" name="Shape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pSpPr/>
        </xdr:nvGrpSpPr>
        <xdr:grpSpPr>
          <a:xfrm>
            <a:off x="2798063" y="2341725"/>
            <a:ext cx="5095876" cy="2876550"/>
            <a:chOff x="2798064" y="2341725"/>
            <a:chExt cx="5095876" cy="2876550"/>
          </a:xfrm>
        </xdr:grpSpPr>
        <xdr:sp macro="" textlink="">
          <xdr:nvSpPr>
            <xdr:cNvPr id="10" name="Shape 4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/>
          </xdr:nvSpPr>
          <xdr:spPr>
            <a:xfrm>
              <a:off x="2798064" y="2341725"/>
              <a:ext cx="5095875" cy="2876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9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GrpSpPr/>
          </xdr:nvGrpSpPr>
          <xdr:grpSpPr>
            <a:xfrm>
              <a:off x="2798064" y="2341725"/>
              <a:ext cx="5095875" cy="2876550"/>
              <a:chOff x="19513550" y="3689350"/>
              <a:chExt cx="4572000" cy="2743200"/>
            </a:xfrm>
          </xdr:grpSpPr>
          <xdr:sp macro="" textlink="">
            <xdr:nvSpPr>
              <xdr:cNvPr id="12" name="Shape 10">
                <a:extLst>
                  <a:ext uri="{FF2B5EF4-FFF2-40B4-BE49-F238E27FC236}">
                    <a16:creationId xmlns:a16="http://schemas.microsoft.com/office/drawing/2014/main" id="{00000000-0008-0000-0100-00000C000000}"/>
                  </a:ext>
                </a:extLst>
              </xdr:cNvPr>
              <xdr:cNvSpPr/>
            </xdr:nvSpPr>
            <xdr:spPr>
              <a:xfrm>
                <a:off x="19513550" y="3689350"/>
                <a:ext cx="4572000" cy="27432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13" name="Shape 11">
                <a:extLst>
                  <a:ext uri="{FF2B5EF4-FFF2-40B4-BE49-F238E27FC236}">
                    <a16:creationId xmlns:a16="http://schemas.microsoft.com/office/drawing/2014/main" id="{00000000-0008-0000-0100-00000D000000}"/>
                  </a:ext>
                </a:extLst>
              </xdr:cNvPr>
              <xdr:cNvSpPr txBox="1"/>
            </xdr:nvSpPr>
            <xdr:spPr>
              <a:xfrm>
                <a:off x="22809200" y="5435600"/>
                <a:ext cx="965200" cy="304800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Clr>
                    <a:schemeClr val="dk1"/>
                  </a:buClr>
                  <a:buSzPts val="1600"/>
                  <a:buFont typeface="Calibri"/>
                  <a:buNone/>
                </a:pPr>
                <a:r>
                  <a:rPr lang="en-US" sz="16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20°C</a:t>
                </a:r>
                <a:endParaRPr sz="1400"/>
              </a:p>
            </xdr:txBody>
          </xdr: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85"/>
  <sheetViews>
    <sheetView workbookViewId="0">
      <pane ySplit="1" topLeftCell="A9" activePane="bottomLeft" state="frozen"/>
      <selection pane="bottomLeft" activeCell="B3" sqref="B3"/>
    </sheetView>
  </sheetViews>
  <sheetFormatPr baseColWidth="10" defaultColWidth="11.1640625" defaultRowHeight="15" customHeight="1" x14ac:dyDescent="0.2"/>
  <cols>
    <col min="1" max="31" width="14" customWidth="1"/>
    <col min="32" max="32" width="10.83203125" customWidth="1"/>
    <col min="33" max="34" width="10.5" customWidth="1"/>
    <col min="35" max="38" width="11.1640625" customWidth="1"/>
  </cols>
  <sheetData>
    <row r="1" spans="1:38" ht="34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AG1" s="1"/>
      <c r="AH1" s="1"/>
      <c r="AI1" s="1"/>
      <c r="AJ1" s="1"/>
      <c r="AK1" s="1"/>
      <c r="AL1" s="1"/>
    </row>
    <row r="2" spans="1:38" ht="15.75" customHeight="1" x14ac:dyDescent="0.2">
      <c r="A2" s="2">
        <v>15</v>
      </c>
      <c r="B2" s="2">
        <v>1</v>
      </c>
      <c r="C2" s="2">
        <v>1</v>
      </c>
      <c r="D2" s="2" t="s">
        <v>15</v>
      </c>
      <c r="E2" s="2">
        <v>5.4</v>
      </c>
      <c r="F2" s="2">
        <v>156.56677465812862</v>
      </c>
      <c r="G2" s="2">
        <f t="shared" ref="G2:G41" si="0">F2*(E2/1000)</f>
        <v>0.84546058315389461</v>
      </c>
      <c r="H2" s="2">
        <f t="shared" ref="H2:J2" si="1">LN(E2)</f>
        <v>1.6863989535702288</v>
      </c>
      <c r="I2" s="2">
        <f t="shared" si="1"/>
        <v>5.0534825941120705</v>
      </c>
      <c r="J2" s="2">
        <f t="shared" si="1"/>
        <v>-0.16787373129983812</v>
      </c>
      <c r="K2" s="2">
        <f t="shared" ref="K2:K41" si="2">((GEOMEAN($E$2:$E$45))^(0.841-1))*(E2^(1-0.841))*F2</f>
        <v>121.55812404529628</v>
      </c>
      <c r="L2" s="3">
        <v>21.562000000000001</v>
      </c>
      <c r="M2" s="3">
        <v>26.626999999999999</v>
      </c>
      <c r="N2" s="3">
        <v>23.486000000000001</v>
      </c>
      <c r="O2" s="3">
        <f t="shared" ref="O2:O41" si="3">J2-((0.8411*H2)+LN(0.2181))</f>
        <v>-6.3502285373203848E-2</v>
      </c>
      <c r="AG2" s="2"/>
    </row>
    <row r="3" spans="1:38" ht="15.75" customHeight="1" x14ac:dyDescent="0.2">
      <c r="A3" s="2">
        <v>15</v>
      </c>
      <c r="B3" s="2">
        <v>1</v>
      </c>
      <c r="C3" s="2">
        <v>2</v>
      </c>
      <c r="D3" s="2" t="s">
        <v>15</v>
      </c>
      <c r="E3" s="2">
        <v>5.5</v>
      </c>
      <c r="F3" s="2">
        <v>139.41490091684184</v>
      </c>
      <c r="G3" s="2">
        <f t="shared" si="0"/>
        <v>0.76678195504263014</v>
      </c>
      <c r="H3" s="2">
        <f t="shared" ref="H3:J3" si="4">LN(E3)</f>
        <v>1.7047480922384253</v>
      </c>
      <c r="I3" s="2">
        <f t="shared" si="4"/>
        <v>4.9374543858479081</v>
      </c>
      <c r="J3" s="2">
        <f t="shared" si="4"/>
        <v>-0.26555280089580341</v>
      </c>
      <c r="K3" s="2">
        <f t="shared" si="2"/>
        <v>108.55770125021466</v>
      </c>
      <c r="L3" s="3">
        <v>19.350000000000001</v>
      </c>
      <c r="M3" s="3">
        <v>21.576000000000001</v>
      </c>
      <c r="N3" s="3" t="s">
        <v>16</v>
      </c>
      <c r="O3" s="3">
        <f t="shared" si="3"/>
        <v>-0.17661481550298913</v>
      </c>
      <c r="AG3" s="2"/>
    </row>
    <row r="4" spans="1:38" ht="15.75" customHeight="1" x14ac:dyDescent="0.2">
      <c r="A4" s="2">
        <v>15</v>
      </c>
      <c r="B4" s="2">
        <v>1</v>
      </c>
      <c r="C4" s="2">
        <v>3</v>
      </c>
      <c r="D4" s="2" t="s">
        <v>15</v>
      </c>
      <c r="E4" s="2">
        <v>7.7</v>
      </c>
      <c r="F4" s="2">
        <v>166.68704376142324</v>
      </c>
      <c r="G4" s="2">
        <f t="shared" si="0"/>
        <v>1.2834902369629591</v>
      </c>
      <c r="H4" s="2">
        <f t="shared" ref="H4:J4" si="5">LN(E4)</f>
        <v>2.0412203288596382</v>
      </c>
      <c r="I4" s="2">
        <f t="shared" si="5"/>
        <v>5.1161180648491626</v>
      </c>
      <c r="J4" s="2">
        <f t="shared" si="5"/>
        <v>0.249583114726664</v>
      </c>
      <c r="K4" s="2">
        <f t="shared" si="2"/>
        <v>136.92654374665707</v>
      </c>
      <c r="L4" s="3">
        <v>16.395</v>
      </c>
      <c r="M4" s="3">
        <v>55.103999999999999</v>
      </c>
      <c r="N4" s="3">
        <v>20.808</v>
      </c>
      <c r="O4" s="3">
        <f t="shared" si="3"/>
        <v>5.5514301897375995E-2</v>
      </c>
      <c r="AG4" s="2"/>
    </row>
    <row r="5" spans="1:38" ht="15.75" customHeight="1" x14ac:dyDescent="0.2">
      <c r="A5" s="2">
        <v>15</v>
      </c>
      <c r="B5" s="2">
        <v>1</v>
      </c>
      <c r="C5" s="2">
        <v>4</v>
      </c>
      <c r="D5" s="2" t="s">
        <v>15</v>
      </c>
      <c r="E5" s="2">
        <v>5.0999999999999996</v>
      </c>
      <c r="F5" s="2">
        <v>119.42064585100496</v>
      </c>
      <c r="G5" s="2">
        <f t="shared" si="0"/>
        <v>0.60904529384012529</v>
      </c>
      <c r="H5" s="2">
        <f t="shared" ref="H5:J5" si="6">LN(E5)</f>
        <v>1.62924053973028</v>
      </c>
      <c r="I5" s="2">
        <f t="shared" si="6"/>
        <v>4.7826520993357153</v>
      </c>
      <c r="J5" s="2">
        <f t="shared" si="6"/>
        <v>-0.49586263991614149</v>
      </c>
      <c r="K5" s="2">
        <f t="shared" si="2"/>
        <v>91.879124865195124</v>
      </c>
      <c r="L5" s="3"/>
      <c r="M5" s="3"/>
      <c r="N5" s="3"/>
      <c r="O5" s="3">
        <f t="shared" si="3"/>
        <v>-0.3434152521087262</v>
      </c>
      <c r="AG5" s="2"/>
    </row>
    <row r="6" spans="1:38" ht="15.75" customHeight="1" x14ac:dyDescent="0.2">
      <c r="A6" s="2">
        <v>15</v>
      </c>
      <c r="B6" s="2">
        <v>1</v>
      </c>
      <c r="C6" s="2">
        <v>5</v>
      </c>
      <c r="D6" s="2" t="s">
        <v>15</v>
      </c>
      <c r="E6" s="2">
        <v>4.5</v>
      </c>
      <c r="F6" s="2">
        <v>214.42746316128839</v>
      </c>
      <c r="G6" s="2">
        <f t="shared" si="0"/>
        <v>0.96492358422579771</v>
      </c>
      <c r="H6" s="2">
        <f t="shared" ref="H6:J6" si="7">LN(E6)</f>
        <v>1.5040773967762742</v>
      </c>
      <c r="I6" s="2">
        <f t="shared" si="7"/>
        <v>5.3679715140964497</v>
      </c>
      <c r="J6" s="2">
        <f t="shared" si="7"/>
        <v>-3.5706368109412905E-2</v>
      </c>
      <c r="K6" s="2">
        <f t="shared" si="2"/>
        <v>161.72418589749904</v>
      </c>
      <c r="L6" s="3">
        <v>23.484000000000002</v>
      </c>
      <c r="M6" s="3">
        <v>21.510099874904601</v>
      </c>
      <c r="N6" s="3">
        <v>28.036999999999999</v>
      </c>
      <c r="O6" s="3">
        <f t="shared" si="3"/>
        <v>0.22201573923661672</v>
      </c>
      <c r="AG6" s="2"/>
    </row>
    <row r="7" spans="1:38" ht="15.75" customHeight="1" x14ac:dyDescent="0.2">
      <c r="A7" s="2">
        <v>15</v>
      </c>
      <c r="B7" s="2">
        <v>1</v>
      </c>
      <c r="C7" s="2">
        <v>6</v>
      </c>
      <c r="D7" s="2" t="s">
        <v>15</v>
      </c>
      <c r="E7" s="2">
        <v>3.6</v>
      </c>
      <c r="F7" s="2">
        <v>257.23417952290299</v>
      </c>
      <c r="G7" s="2">
        <f t="shared" si="0"/>
        <v>0.92604304628245071</v>
      </c>
      <c r="H7" s="2">
        <f t="shared" ref="H7:J7" si="8">LN(E7)</f>
        <v>1.2809338454620642</v>
      </c>
      <c r="I7" s="2">
        <f t="shared" si="8"/>
        <v>5.5499868743698073</v>
      </c>
      <c r="J7" s="2">
        <f t="shared" si="8"/>
        <v>-7.6834559150265186E-2</v>
      </c>
      <c r="K7" s="2">
        <f t="shared" si="2"/>
        <v>187.2468619532074</v>
      </c>
      <c r="L7" s="3"/>
      <c r="M7" s="3"/>
      <c r="N7" s="3"/>
      <c r="O7" s="3">
        <f t="shared" si="3"/>
        <v>0.36857358920614647</v>
      </c>
      <c r="AG7" s="2"/>
    </row>
    <row r="8" spans="1:38" ht="15.75" customHeight="1" x14ac:dyDescent="0.2">
      <c r="A8" s="2">
        <v>15</v>
      </c>
      <c r="B8" s="2">
        <v>1</v>
      </c>
      <c r="C8" s="2">
        <v>7</v>
      </c>
      <c r="D8" s="2" t="s">
        <v>15</v>
      </c>
      <c r="E8" s="2">
        <v>4.7</v>
      </c>
      <c r="F8" s="2">
        <v>198.53639591891869</v>
      </c>
      <c r="G8" s="2">
        <f t="shared" si="0"/>
        <v>0.93312106081891788</v>
      </c>
      <c r="H8" s="2">
        <f t="shared" ref="H8:J8" si="9">LN(E8)</f>
        <v>1.547562508716013</v>
      </c>
      <c r="I8" s="2">
        <f t="shared" si="9"/>
        <v>5.290972438075074</v>
      </c>
      <c r="J8" s="2">
        <f t="shared" si="9"/>
        <v>-6.922033219104981E-2</v>
      </c>
      <c r="K8" s="2">
        <f t="shared" si="2"/>
        <v>150.7778233619091</v>
      </c>
      <c r="L8" s="3"/>
      <c r="M8" s="3"/>
      <c r="N8" s="3"/>
      <c r="O8" s="3">
        <f t="shared" si="3"/>
        <v>0.15192644750246534</v>
      </c>
      <c r="AG8" s="2"/>
    </row>
    <row r="9" spans="1:38" ht="15.75" customHeight="1" x14ac:dyDescent="0.2">
      <c r="A9" s="2">
        <v>15</v>
      </c>
      <c r="B9" s="2">
        <v>1</v>
      </c>
      <c r="C9" s="2">
        <v>8</v>
      </c>
      <c r="D9" s="2" t="s">
        <v>15</v>
      </c>
      <c r="E9" s="2">
        <v>5.7</v>
      </c>
      <c r="F9" s="2">
        <v>201.89446263510672</v>
      </c>
      <c r="G9" s="2">
        <f t="shared" si="0"/>
        <v>1.1507984370201083</v>
      </c>
      <c r="H9" s="2">
        <f t="shared" ref="H9:J9" si="10">LN(E9)</f>
        <v>1.7404661748405046</v>
      </c>
      <c r="I9" s="2">
        <f t="shared" si="10"/>
        <v>5.3077450986678292</v>
      </c>
      <c r="J9" s="2">
        <f t="shared" si="10"/>
        <v>0.14045599452619681</v>
      </c>
      <c r="K9" s="2">
        <f t="shared" si="2"/>
        <v>158.10379193426255</v>
      </c>
      <c r="L9" s="3">
        <v>24.756</v>
      </c>
      <c r="M9" s="3">
        <v>18.534153820358899</v>
      </c>
      <c r="N9" s="3">
        <v>24.218</v>
      </c>
      <c r="O9" s="3">
        <f t="shared" si="3"/>
        <v>0.19935150064240212</v>
      </c>
    </row>
    <row r="10" spans="1:38" ht="15.75" customHeight="1" x14ac:dyDescent="0.2">
      <c r="A10" s="2">
        <v>15</v>
      </c>
      <c r="B10" s="2">
        <v>2</v>
      </c>
      <c r="C10" s="2">
        <v>1</v>
      </c>
      <c r="D10" s="2" t="s">
        <v>15</v>
      </c>
      <c r="E10" s="2">
        <v>3.6</v>
      </c>
      <c r="F10" s="2">
        <v>168.80795180581532</v>
      </c>
      <c r="G10" s="2">
        <f t="shared" si="0"/>
        <v>0.60770862650093516</v>
      </c>
      <c r="H10" s="2">
        <f t="shared" ref="H10:J10" si="11">LN(E10)</f>
        <v>1.2809338454620642</v>
      </c>
      <c r="I10" s="2">
        <f t="shared" si="11"/>
        <v>5.1287616889066729</v>
      </c>
      <c r="J10" s="2">
        <f t="shared" si="11"/>
        <v>-0.49805974461339997</v>
      </c>
      <c r="K10" s="2">
        <f t="shared" si="2"/>
        <v>122.8793129552711</v>
      </c>
      <c r="L10" s="3">
        <v>21.235865</v>
      </c>
      <c r="M10" s="3">
        <v>29.820257999999999</v>
      </c>
      <c r="N10" s="3"/>
      <c r="O10" s="3">
        <f t="shared" si="3"/>
        <v>-5.2651596256988342E-2</v>
      </c>
      <c r="AG10" s="2"/>
    </row>
    <row r="11" spans="1:38" ht="15.75" customHeight="1" x14ac:dyDescent="0.2">
      <c r="A11" s="2">
        <v>15</v>
      </c>
      <c r="B11" s="2">
        <v>2</v>
      </c>
      <c r="C11" s="2">
        <v>2</v>
      </c>
      <c r="D11" s="2" t="s">
        <v>15</v>
      </c>
      <c r="E11" s="2">
        <v>5.5</v>
      </c>
      <c r="F11" s="2">
        <v>179.88177847021203</v>
      </c>
      <c r="G11" s="2">
        <f t="shared" si="0"/>
        <v>0.98934978158616604</v>
      </c>
      <c r="H11" s="2">
        <f t="shared" ref="H11:J11" si="12">LN(E11)</f>
        <v>1.7047480922384253</v>
      </c>
      <c r="I11" s="2">
        <f t="shared" si="12"/>
        <v>5.1922998488350185</v>
      </c>
      <c r="J11" s="2">
        <f t="shared" si="12"/>
        <v>-1.0707337908693413E-2</v>
      </c>
      <c r="K11" s="2">
        <f t="shared" si="2"/>
        <v>140.06789976614021</v>
      </c>
      <c r="L11" s="3">
        <v>24.085428211040298</v>
      </c>
      <c r="M11" s="3">
        <v>19.467571408263101</v>
      </c>
      <c r="N11" s="3">
        <v>23.636870970800999</v>
      </c>
      <c r="O11" s="3">
        <f t="shared" si="3"/>
        <v>7.8230647484120869E-2</v>
      </c>
      <c r="AG11" s="2"/>
    </row>
    <row r="12" spans="1:38" ht="15.75" customHeight="1" x14ac:dyDescent="0.2">
      <c r="A12" s="2">
        <v>15</v>
      </c>
      <c r="B12" s="2">
        <v>2</v>
      </c>
      <c r="C12" s="2">
        <v>3</v>
      </c>
      <c r="D12" s="2" t="s">
        <v>15</v>
      </c>
      <c r="E12" s="2">
        <v>4.8</v>
      </c>
      <c r="F12" s="2">
        <v>169.35018653569242</v>
      </c>
      <c r="G12" s="2">
        <f t="shared" si="0"/>
        <v>0.81288089537132358</v>
      </c>
      <c r="H12" s="2">
        <f t="shared" ref="H12:J12" si="13">LN(E12)</f>
        <v>1.5686159179138452</v>
      </c>
      <c r="I12" s="2">
        <f t="shared" si="13"/>
        <v>5.131968680743495</v>
      </c>
      <c r="J12" s="2">
        <f t="shared" si="13"/>
        <v>-0.20717068032479644</v>
      </c>
      <c r="K12" s="2">
        <f t="shared" si="2"/>
        <v>129.04370166086778</v>
      </c>
      <c r="L12" s="3">
        <v>16.786183446530899</v>
      </c>
      <c r="M12" s="3">
        <v>20.732151580729901</v>
      </c>
      <c r="N12" s="3">
        <v>18.781331637240498</v>
      </c>
      <c r="O12" s="3">
        <f t="shared" si="3"/>
        <v>-3.7319231075779447E-3</v>
      </c>
      <c r="AG12" s="2"/>
    </row>
    <row r="13" spans="1:38" ht="15.75" customHeight="1" x14ac:dyDescent="0.2">
      <c r="A13" s="2">
        <v>15</v>
      </c>
      <c r="B13" s="2">
        <v>2</v>
      </c>
      <c r="C13" s="2">
        <v>4</v>
      </c>
      <c r="D13" s="2" t="s">
        <v>15</v>
      </c>
      <c r="E13" s="2">
        <v>6.5</v>
      </c>
      <c r="F13" s="2">
        <v>167.38751690327325</v>
      </c>
      <c r="G13" s="2">
        <f t="shared" si="0"/>
        <v>1.0880188598712761</v>
      </c>
      <c r="H13" s="2">
        <f t="shared" ref="H13:J13" si="14">LN(E13)</f>
        <v>1.8718021769015913</v>
      </c>
      <c r="I13" s="2">
        <f t="shared" si="14"/>
        <v>5.1203115848045684</v>
      </c>
      <c r="J13" s="2">
        <f t="shared" si="14"/>
        <v>8.4358482724022341E-2</v>
      </c>
      <c r="K13" s="2">
        <f t="shared" si="2"/>
        <v>133.84743931736762</v>
      </c>
      <c r="L13" s="3">
        <v>23.334957465519501</v>
      </c>
      <c r="M13" s="3">
        <v>20.453123116021199</v>
      </c>
      <c r="N13" s="3">
        <v>22.481450776997999</v>
      </c>
      <c r="O13" s="3">
        <f t="shared" si="3"/>
        <v>3.2787277506647658E-2</v>
      </c>
      <c r="AG13" s="2"/>
    </row>
    <row r="14" spans="1:38" ht="15.75" customHeight="1" x14ac:dyDescent="0.2">
      <c r="A14" s="2">
        <v>15</v>
      </c>
      <c r="B14" s="2">
        <v>2</v>
      </c>
      <c r="C14" s="2">
        <v>5</v>
      </c>
      <c r="D14" s="2" t="s">
        <v>15</v>
      </c>
      <c r="E14" s="2">
        <v>8.1999999999999993</v>
      </c>
      <c r="F14" s="2">
        <v>176.71875172021609</v>
      </c>
      <c r="G14" s="2">
        <f t="shared" si="0"/>
        <v>1.4490937641057717</v>
      </c>
      <c r="H14" s="2">
        <f t="shared" ref="H14:J14" si="15">LN(E14)</f>
        <v>2.1041341542702074</v>
      </c>
      <c r="I14" s="2">
        <f t="shared" si="15"/>
        <v>5.1745594954846963</v>
      </c>
      <c r="J14" s="2">
        <f t="shared" si="15"/>
        <v>0.37093837077276692</v>
      </c>
      <c r="K14" s="2">
        <f t="shared" si="2"/>
        <v>146.62661682875628</v>
      </c>
      <c r="L14" s="3">
        <v>24.912297686314002</v>
      </c>
      <c r="M14" s="3">
        <v>26.260234236185099</v>
      </c>
      <c r="N14" s="3">
        <v>25.308283847647498</v>
      </c>
      <c r="O14" s="3">
        <f t="shared" si="3"/>
        <v>0.12395273939064921</v>
      </c>
      <c r="AG14" s="2"/>
    </row>
    <row r="15" spans="1:38" ht="15.75" customHeight="1" x14ac:dyDescent="0.2">
      <c r="A15" s="2">
        <v>15</v>
      </c>
      <c r="B15" s="2">
        <v>2</v>
      </c>
      <c r="C15" s="2">
        <v>6</v>
      </c>
      <c r="D15" s="2" t="s">
        <v>15</v>
      </c>
      <c r="E15" s="2">
        <v>5</v>
      </c>
      <c r="F15" s="2">
        <v>202.44266042589257</v>
      </c>
      <c r="G15" s="2">
        <f t="shared" si="0"/>
        <v>1.0122133021294628</v>
      </c>
      <c r="H15" s="2">
        <f t="shared" ref="H15:J15" si="16">LN(E15)</f>
        <v>1.6094379124341003</v>
      </c>
      <c r="I15" s="2">
        <f t="shared" si="16"/>
        <v>5.3104566880590331</v>
      </c>
      <c r="J15" s="2">
        <f t="shared" si="16"/>
        <v>1.2139321510996679E-2</v>
      </c>
      <c r="K15" s="2">
        <f t="shared" si="2"/>
        <v>155.2644549426316</v>
      </c>
      <c r="L15" s="3">
        <v>21.689381015509898</v>
      </c>
      <c r="M15" s="3">
        <v>20.453123081629901</v>
      </c>
      <c r="N15" s="3">
        <v>21.288817270623401</v>
      </c>
      <c r="O15" s="3">
        <f t="shared" si="3"/>
        <v>0.18124269913722874</v>
      </c>
      <c r="AG15" s="2"/>
    </row>
    <row r="16" spans="1:38" ht="15.75" customHeight="1" x14ac:dyDescent="0.2">
      <c r="A16" s="2">
        <v>15</v>
      </c>
      <c r="B16" s="2">
        <v>2</v>
      </c>
      <c r="C16" s="2">
        <v>7</v>
      </c>
      <c r="D16" s="2" t="s">
        <v>15</v>
      </c>
      <c r="E16" s="2">
        <v>7.4</v>
      </c>
      <c r="F16" s="2">
        <v>176.65215826148352</v>
      </c>
      <c r="G16" s="2">
        <f t="shared" si="0"/>
        <v>1.3072259711349781</v>
      </c>
      <c r="H16" s="2">
        <f t="shared" ref="H16:J16" si="17">LN(E16)</f>
        <v>2.0014800002101243</v>
      </c>
      <c r="I16" s="2">
        <f t="shared" si="17"/>
        <v>5.1741825914575692</v>
      </c>
      <c r="J16" s="2">
        <f t="shared" si="17"/>
        <v>0.26790731268555623</v>
      </c>
      <c r="K16" s="2">
        <f t="shared" si="2"/>
        <v>144.19844185595326</v>
      </c>
      <c r="L16" s="3">
        <v>20.91855</v>
      </c>
      <c r="M16" s="3">
        <v>69.021789999999996</v>
      </c>
      <c r="N16" s="3">
        <v>23.018789999999999</v>
      </c>
      <c r="O16" s="3">
        <f t="shared" si="3"/>
        <v>0.10726409028337458</v>
      </c>
      <c r="AG16" s="2"/>
    </row>
    <row r="17" spans="1:15" ht="15.75" customHeight="1" x14ac:dyDescent="0.2">
      <c r="A17" s="2">
        <v>15</v>
      </c>
      <c r="B17" s="2">
        <v>2</v>
      </c>
      <c r="C17" s="2">
        <v>8</v>
      </c>
      <c r="D17" s="2" t="s">
        <v>15</v>
      </c>
      <c r="E17" s="2">
        <v>8.3000000000000007</v>
      </c>
      <c r="F17" s="2">
        <v>155.66079886318101</v>
      </c>
      <c r="G17" s="2">
        <f t="shared" si="0"/>
        <v>1.2919846305644025</v>
      </c>
      <c r="H17" s="2">
        <f t="shared" ref="H17:J17" si="18">LN(E17)</f>
        <v>2.1162555148025524</v>
      </c>
      <c r="I17" s="2">
        <f t="shared" si="18"/>
        <v>5.0476792736212532</v>
      </c>
      <c r="J17" s="2">
        <f t="shared" si="18"/>
        <v>0.25617950944166828</v>
      </c>
      <c r="K17" s="2">
        <f t="shared" si="2"/>
        <v>129.40362665046024</v>
      </c>
      <c r="L17" s="3">
        <v>23.3846824590177</v>
      </c>
      <c r="M17" s="3">
        <v>26.131802549515498</v>
      </c>
      <c r="N17" s="3">
        <v>23.094838907625601</v>
      </c>
      <c r="O17" s="3">
        <f t="shared" si="3"/>
        <v>-1.001398284204813E-3</v>
      </c>
    </row>
    <row r="18" spans="1:15" ht="15.75" customHeight="1" x14ac:dyDescent="0.2">
      <c r="A18" s="2">
        <v>15</v>
      </c>
      <c r="B18" s="2">
        <v>1</v>
      </c>
      <c r="C18" s="2">
        <v>1</v>
      </c>
      <c r="D18" s="2" t="s">
        <v>17</v>
      </c>
      <c r="E18" s="2">
        <v>25.9</v>
      </c>
      <c r="F18" s="2">
        <v>97.555357870978881</v>
      </c>
      <c r="G18" s="2">
        <f t="shared" si="0"/>
        <v>2.5266837688583528</v>
      </c>
      <c r="H18" s="2">
        <f t="shared" ref="H18:J18" si="19">LN(E18)</f>
        <v>3.2542429687054919</v>
      </c>
      <c r="I18" s="2">
        <f t="shared" si="19"/>
        <v>4.580419989917357</v>
      </c>
      <c r="J18" s="2">
        <f t="shared" si="19"/>
        <v>0.92690767964071152</v>
      </c>
      <c r="K18" s="2">
        <f t="shared" si="2"/>
        <v>97.185073008876003</v>
      </c>
      <c r="L18" s="3">
        <v>15.939334433991601</v>
      </c>
      <c r="M18" s="3">
        <v>32.153920671163597</v>
      </c>
      <c r="N18" s="3">
        <v>18.2380345438925</v>
      </c>
      <c r="O18" s="3">
        <f t="shared" si="3"/>
        <v>-0.28743447556292379</v>
      </c>
    </row>
    <row r="19" spans="1:15" ht="15.75" customHeight="1" x14ac:dyDescent="0.2">
      <c r="A19" s="2">
        <v>15</v>
      </c>
      <c r="B19" s="2">
        <v>1</v>
      </c>
      <c r="C19" s="2">
        <v>2</v>
      </c>
      <c r="D19" s="2" t="s">
        <v>17</v>
      </c>
      <c r="E19" s="2">
        <v>32.5</v>
      </c>
      <c r="F19" s="2">
        <v>115.50600717625707</v>
      </c>
      <c r="G19" s="2">
        <f t="shared" si="0"/>
        <v>3.7539452332283552</v>
      </c>
      <c r="H19" s="2">
        <f t="shared" ref="H19:J19" si="20">LN(E19)</f>
        <v>3.4812400893356918</v>
      </c>
      <c r="I19" s="2">
        <f t="shared" si="20"/>
        <v>4.7493225387934093</v>
      </c>
      <c r="J19" s="2">
        <f t="shared" si="20"/>
        <v>1.3228073491469643</v>
      </c>
      <c r="K19" s="2">
        <f t="shared" si="2"/>
        <v>119.29652743729206</v>
      </c>
      <c r="L19" s="3">
        <v>17.4427514116752</v>
      </c>
      <c r="M19" s="3">
        <v>70.367425251294705</v>
      </c>
      <c r="N19" s="3">
        <v>22.1446105014513</v>
      </c>
      <c r="O19" s="3">
        <f t="shared" si="3"/>
        <v>-8.2462084218732246E-2</v>
      </c>
    </row>
    <row r="20" spans="1:15" ht="15.75" customHeight="1" x14ac:dyDescent="0.2">
      <c r="A20" s="2">
        <v>15</v>
      </c>
      <c r="B20" s="2">
        <v>1</v>
      </c>
      <c r="C20" s="2">
        <v>3</v>
      </c>
      <c r="D20" s="2" t="s">
        <v>17</v>
      </c>
      <c r="E20" s="2">
        <v>23.7</v>
      </c>
      <c r="F20" s="2">
        <v>117.79352527870275</v>
      </c>
      <c r="G20" s="2">
        <f t="shared" si="0"/>
        <v>2.7917065491052551</v>
      </c>
      <c r="H20" s="2">
        <f t="shared" ref="H20:J20" si="21">LN(E20)</f>
        <v>3.1654750481410856</v>
      </c>
      <c r="I20" s="2">
        <f t="shared" si="21"/>
        <v>4.7689333060286829</v>
      </c>
      <c r="J20" s="2">
        <f t="shared" si="21"/>
        <v>1.0266530751876315</v>
      </c>
      <c r="K20" s="2">
        <f t="shared" si="2"/>
        <v>115.70181793291756</v>
      </c>
      <c r="L20" s="3">
        <v>19.373535159848501</v>
      </c>
      <c r="M20" s="3">
        <v>32.132658985954798</v>
      </c>
      <c r="N20" s="3">
        <v>21.549467649458499</v>
      </c>
      <c r="O20" s="3">
        <f t="shared" si="3"/>
        <v>-0.11302638202928161</v>
      </c>
    </row>
    <row r="21" spans="1:15" ht="15.75" customHeight="1" x14ac:dyDescent="0.2">
      <c r="A21" s="2">
        <v>15</v>
      </c>
      <c r="B21" s="2">
        <v>1</v>
      </c>
      <c r="C21" s="2">
        <v>4</v>
      </c>
      <c r="D21" s="2" t="s">
        <v>17</v>
      </c>
      <c r="E21" s="2">
        <v>40</v>
      </c>
      <c r="F21" s="2">
        <v>131.33016347550492</v>
      </c>
      <c r="G21" s="2">
        <f t="shared" si="0"/>
        <v>5.253206539020197</v>
      </c>
      <c r="H21" s="2">
        <f t="shared" ref="H21:J21" si="22">LN(E21)</f>
        <v>3.6888794541139363</v>
      </c>
      <c r="I21" s="2">
        <f t="shared" si="22"/>
        <v>4.8777144843652342</v>
      </c>
      <c r="J21" s="2">
        <f t="shared" si="22"/>
        <v>1.6588386594970332</v>
      </c>
      <c r="K21" s="2">
        <f t="shared" si="2"/>
        <v>140.19282907020039</v>
      </c>
      <c r="L21" s="3">
        <v>22.6247523029724</v>
      </c>
      <c r="M21" s="3">
        <v>24.915887361744801</v>
      </c>
      <c r="N21" s="3">
        <v>23.074041110949199</v>
      </c>
      <c r="O21" s="3">
        <f t="shared" si="3"/>
        <v>7.8923756416355184E-2</v>
      </c>
    </row>
    <row r="22" spans="1:15" ht="15.75" customHeight="1" x14ac:dyDescent="0.2">
      <c r="A22" s="2">
        <v>15</v>
      </c>
      <c r="B22" s="2">
        <v>1</v>
      </c>
      <c r="C22" s="2">
        <v>5</v>
      </c>
      <c r="D22" s="2" t="s">
        <v>17</v>
      </c>
      <c r="E22" s="2">
        <v>20.9</v>
      </c>
      <c r="F22" s="2">
        <v>106.57028546743167</v>
      </c>
      <c r="G22" s="2">
        <f t="shared" si="0"/>
        <v>2.2273189662693218</v>
      </c>
      <c r="H22" s="2">
        <f t="shared" ref="H22:J22" si="23">LN(E22)</f>
        <v>3.039749158970765</v>
      </c>
      <c r="I22" s="2">
        <f t="shared" si="23"/>
        <v>4.6688047249140068</v>
      </c>
      <c r="J22" s="2">
        <f t="shared" si="23"/>
        <v>0.80079860490263532</v>
      </c>
      <c r="K22" s="2">
        <f t="shared" si="2"/>
        <v>102.6060962953309</v>
      </c>
      <c r="L22" s="3">
        <v>12.877139697119</v>
      </c>
      <c r="M22" s="3">
        <v>34.8272670759292</v>
      </c>
      <c r="N22" s="3">
        <v>18.626888277663902</v>
      </c>
      <c r="O22" s="3">
        <f t="shared" si="3"/>
        <v>-0.23313280693312144</v>
      </c>
    </row>
    <row r="23" spans="1:15" ht="15.75" customHeight="1" x14ac:dyDescent="0.2">
      <c r="A23" s="2">
        <v>15</v>
      </c>
      <c r="B23" s="2">
        <v>1</v>
      </c>
      <c r="C23" s="2">
        <v>6</v>
      </c>
      <c r="D23" s="2" t="s">
        <v>17</v>
      </c>
      <c r="E23" s="2">
        <v>49.8</v>
      </c>
      <c r="F23" s="2">
        <v>109.4922314910676</v>
      </c>
      <c r="G23" s="2">
        <f t="shared" si="0"/>
        <v>5.4527131282551657</v>
      </c>
      <c r="H23" s="2">
        <f t="shared" ref="H23:J23" si="24">LN(E23)</f>
        <v>3.9080149840306073</v>
      </c>
      <c r="I23" s="2">
        <f t="shared" si="24"/>
        <v>4.6958536014527654</v>
      </c>
      <c r="J23" s="2">
        <f t="shared" si="24"/>
        <v>1.6961133065012357</v>
      </c>
      <c r="K23" s="2">
        <f t="shared" si="2"/>
        <v>121.02540615479018</v>
      </c>
      <c r="L23" s="3">
        <v>23.491058031862</v>
      </c>
      <c r="M23" s="3">
        <v>24.915887361744801</v>
      </c>
      <c r="N23" s="3">
        <v>24.6951699676274</v>
      </c>
      <c r="O23" s="3">
        <f t="shared" si="3"/>
        <v>-6.8116490792354156E-2</v>
      </c>
    </row>
    <row r="24" spans="1:15" ht="15.75" customHeight="1" x14ac:dyDescent="0.2">
      <c r="A24" s="2">
        <v>15</v>
      </c>
      <c r="B24" s="2">
        <v>1</v>
      </c>
      <c r="C24" s="2">
        <v>7</v>
      </c>
      <c r="D24" s="2" t="s">
        <v>17</v>
      </c>
      <c r="E24" s="2">
        <v>31.2</v>
      </c>
      <c r="F24" s="2">
        <v>102.19976967149917</v>
      </c>
      <c r="G24" s="2">
        <f t="shared" si="0"/>
        <v>3.188632813750774</v>
      </c>
      <c r="H24" s="2">
        <f t="shared" ref="H24:J24" si="25">LN(E24)</f>
        <v>3.4404180948154366</v>
      </c>
      <c r="I24" s="2">
        <f t="shared" si="25"/>
        <v>4.6269294240635341</v>
      </c>
      <c r="J24" s="2">
        <f t="shared" si="25"/>
        <v>1.1595922398968335</v>
      </c>
      <c r="K24" s="2">
        <f t="shared" si="2"/>
        <v>104.87072582426185</v>
      </c>
      <c r="L24" s="3">
        <v>17.583937790872898</v>
      </c>
      <c r="M24" s="3">
        <v>23.2391045536659</v>
      </c>
      <c r="N24" s="3">
        <v>21.253062924076001</v>
      </c>
      <c r="O24" s="3">
        <f t="shared" si="3"/>
        <v>-0.21134181387787643</v>
      </c>
    </row>
    <row r="25" spans="1:15" ht="15.75" customHeight="1" x14ac:dyDescent="0.2">
      <c r="A25" s="2">
        <v>15</v>
      </c>
      <c r="B25" s="2">
        <v>1</v>
      </c>
      <c r="C25" s="2">
        <v>8</v>
      </c>
      <c r="D25" s="2" t="s">
        <v>17</v>
      </c>
      <c r="E25" s="2">
        <v>37.6</v>
      </c>
      <c r="F25" s="2">
        <v>115.7688669711458</v>
      </c>
      <c r="G25" s="2">
        <f t="shared" si="0"/>
        <v>4.3529093981150826</v>
      </c>
      <c r="H25" s="2">
        <f t="shared" ref="H25:J25" si="26">LN(E25)</f>
        <v>3.6270040503958487</v>
      </c>
      <c r="I25" s="2">
        <f t="shared" si="26"/>
        <v>4.7515956772745715</v>
      </c>
      <c r="J25" s="2">
        <f t="shared" si="26"/>
        <v>1.4708444486882839</v>
      </c>
      <c r="K25" s="2">
        <f t="shared" si="2"/>
        <v>122.37154029975444</v>
      </c>
      <c r="L25" s="3">
        <v>21.115434600952501</v>
      </c>
      <c r="M25" s="3">
        <v>50.162418354184098</v>
      </c>
      <c r="N25" s="3">
        <v>24.786594642508799</v>
      </c>
      <c r="O25" s="3">
        <f t="shared" si="3"/>
        <v>-5.7027052325110406E-2</v>
      </c>
    </row>
    <row r="26" spans="1:15" ht="15.75" customHeight="1" x14ac:dyDescent="0.2">
      <c r="A26" s="2">
        <v>15</v>
      </c>
      <c r="B26" s="2">
        <v>2</v>
      </c>
      <c r="C26" s="2">
        <v>1</v>
      </c>
      <c r="D26" s="2" t="s">
        <v>17</v>
      </c>
      <c r="E26" s="2">
        <v>47.7</v>
      </c>
      <c r="F26" s="2">
        <v>109.51081909740908</v>
      </c>
      <c r="G26" s="2">
        <f t="shared" si="0"/>
        <v>5.2236660709464138</v>
      </c>
      <c r="H26" s="2">
        <f t="shared" ref="H26:J26" si="27">LN(E26)</f>
        <v>3.8649313978942956</v>
      </c>
      <c r="I26" s="2">
        <f t="shared" si="27"/>
        <v>4.6960233489182572</v>
      </c>
      <c r="J26" s="2">
        <f t="shared" si="27"/>
        <v>1.6531994678304154</v>
      </c>
      <c r="K26" s="2">
        <f t="shared" si="2"/>
        <v>120.21958541443581</v>
      </c>
      <c r="L26" s="3">
        <v>19.283247507615101</v>
      </c>
      <c r="M26" s="3">
        <v>18.5909749704335</v>
      </c>
      <c r="N26" s="3">
        <v>20.262196601002199</v>
      </c>
      <c r="O26" s="3">
        <f t="shared" si="3"/>
        <v>-7.4792725163922658E-2</v>
      </c>
    </row>
    <row r="27" spans="1:15" ht="15.75" customHeight="1" x14ac:dyDescent="0.2">
      <c r="A27" s="2">
        <v>15</v>
      </c>
      <c r="B27" s="2">
        <v>2</v>
      </c>
      <c r="C27" s="2">
        <v>2</v>
      </c>
      <c r="D27" s="2" t="s">
        <v>17</v>
      </c>
      <c r="E27" s="2">
        <v>35.9</v>
      </c>
      <c r="F27" s="2">
        <v>119.5576017939504</v>
      </c>
      <c r="G27" s="2">
        <f t="shared" si="0"/>
        <v>4.2921179044028195</v>
      </c>
      <c r="H27" s="2">
        <f t="shared" ref="H27:J27" si="28">LN(E27)</f>
        <v>3.5807372954942331</v>
      </c>
      <c r="I27" s="2">
        <f t="shared" si="28"/>
        <v>4.7837982786159525</v>
      </c>
      <c r="J27" s="2">
        <f t="shared" si="28"/>
        <v>1.4567802951280486</v>
      </c>
      <c r="K27" s="2">
        <f t="shared" si="2"/>
        <v>125.45009329109999</v>
      </c>
      <c r="L27" s="3">
        <v>20.679648371336398</v>
      </c>
      <c r="M27" s="3">
        <v>30.754611446842901</v>
      </c>
      <c r="N27" s="3">
        <v>25.839540082644699</v>
      </c>
      <c r="O27" s="3">
        <f t="shared" si="3"/>
        <v>-3.2176238337596974E-2</v>
      </c>
    </row>
    <row r="28" spans="1:15" ht="15.75" customHeight="1" x14ac:dyDescent="0.2">
      <c r="A28" s="2">
        <v>15</v>
      </c>
      <c r="B28" s="2">
        <v>2</v>
      </c>
      <c r="C28" s="2">
        <v>3</v>
      </c>
      <c r="D28" s="2" t="s">
        <v>17</v>
      </c>
      <c r="E28" s="2">
        <v>41.5</v>
      </c>
      <c r="F28" s="2">
        <v>104.29584018586515</v>
      </c>
      <c r="G28" s="2">
        <f t="shared" si="0"/>
        <v>4.3282773677134037</v>
      </c>
      <c r="H28" s="2">
        <f t="shared" ref="H28:J28" si="29">LN(E28)</f>
        <v>3.7256934272366524</v>
      </c>
      <c r="I28" s="2">
        <f t="shared" si="29"/>
        <v>4.6472314780461295</v>
      </c>
      <c r="J28" s="2">
        <f t="shared" si="29"/>
        <v>1.4651696263006446</v>
      </c>
      <c r="K28" s="2">
        <f t="shared" si="2"/>
        <v>111.98772206217504</v>
      </c>
      <c r="L28" s="3">
        <v>23.826092289189901</v>
      </c>
      <c r="M28" s="3">
        <v>57.697765208525297</v>
      </c>
      <c r="N28" s="3">
        <v>24.202581470679601</v>
      </c>
      <c r="O28" s="3">
        <f t="shared" si="3"/>
        <v>-0.14570950957354989</v>
      </c>
    </row>
    <row r="29" spans="1:15" ht="15.75" customHeight="1" x14ac:dyDescent="0.2">
      <c r="A29" s="2">
        <v>15</v>
      </c>
      <c r="B29" s="2">
        <v>2</v>
      </c>
      <c r="C29" s="2">
        <v>4</v>
      </c>
      <c r="D29" s="2" t="s">
        <v>17</v>
      </c>
      <c r="E29" s="2">
        <v>22.7</v>
      </c>
      <c r="F29" s="2">
        <v>122.02629639384591</v>
      </c>
      <c r="G29" s="2">
        <f t="shared" si="0"/>
        <v>2.7699969281403019</v>
      </c>
      <c r="H29" s="2">
        <f t="shared" ref="H29:J29" si="30">LN(E29)</f>
        <v>3.122364924487357</v>
      </c>
      <c r="I29" s="2">
        <f t="shared" si="30"/>
        <v>4.8042365657187922</v>
      </c>
      <c r="J29" s="2">
        <f t="shared" si="30"/>
        <v>1.018846211224012</v>
      </c>
      <c r="K29" s="2">
        <f t="shared" si="2"/>
        <v>119.04065775635792</v>
      </c>
      <c r="L29" s="3">
        <v>13.6036180172476</v>
      </c>
      <c r="M29" s="3">
        <v>50.347490891376303</v>
      </c>
      <c r="N29" s="3">
        <v>16.598493525275</v>
      </c>
      <c r="O29" s="3">
        <f t="shared" si="3"/>
        <v>-8.4573320987750167E-2</v>
      </c>
    </row>
    <row r="30" spans="1:15" ht="15.75" customHeight="1" x14ac:dyDescent="0.2">
      <c r="A30" s="2">
        <v>15</v>
      </c>
      <c r="B30" s="2">
        <v>2</v>
      </c>
      <c r="C30" s="2">
        <v>5</v>
      </c>
      <c r="D30" s="2" t="s">
        <v>17</v>
      </c>
      <c r="E30" s="2">
        <v>44.2</v>
      </c>
      <c r="F30" s="2">
        <v>112.23643607132287</v>
      </c>
      <c r="G30" s="2">
        <f t="shared" si="0"/>
        <v>4.9608504743524708</v>
      </c>
      <c r="H30" s="2">
        <f t="shared" ref="H30:J30" si="31">LN(E30)</f>
        <v>3.7887247890836524</v>
      </c>
      <c r="I30" s="2">
        <f t="shared" si="31"/>
        <v>4.7206076825399235</v>
      </c>
      <c r="J30" s="2">
        <f t="shared" si="31"/>
        <v>1.6015771926414391</v>
      </c>
      <c r="K30" s="2">
        <f t="shared" si="2"/>
        <v>121.72780333465249</v>
      </c>
      <c r="L30" s="3">
        <v>18.586550711745801</v>
      </c>
      <c r="M30" s="3">
        <v>60.304585450915702</v>
      </c>
      <c r="N30" s="3">
        <v>20.848492910781399</v>
      </c>
      <c r="O30" s="3">
        <f t="shared" si="3"/>
        <v>-6.2317621682266955E-2</v>
      </c>
    </row>
    <row r="31" spans="1:15" ht="15.75" customHeight="1" x14ac:dyDescent="0.2">
      <c r="A31" s="2">
        <v>15</v>
      </c>
      <c r="B31" s="2">
        <v>2</v>
      </c>
      <c r="C31" s="2">
        <v>6</v>
      </c>
      <c r="D31" s="2" t="s">
        <v>17</v>
      </c>
      <c r="E31" s="2">
        <v>25.2</v>
      </c>
      <c r="F31" s="2">
        <v>107.20558713546238</v>
      </c>
      <c r="G31" s="2">
        <f t="shared" si="0"/>
        <v>2.7015807958136522</v>
      </c>
      <c r="H31" s="2">
        <f t="shared" ref="H31:J31" si="32">LN(E31)</f>
        <v>3.2268439945173775</v>
      </c>
      <c r="I31" s="2">
        <f t="shared" si="32"/>
        <v>4.6747483660795188</v>
      </c>
      <c r="J31" s="2">
        <f t="shared" si="32"/>
        <v>0.99383708161475981</v>
      </c>
      <c r="K31" s="2">
        <f t="shared" si="2"/>
        <v>106.33442378250699</v>
      </c>
      <c r="L31" s="3">
        <v>13.269790516542701</v>
      </c>
      <c r="M31" s="3">
        <v>50.739292909750603</v>
      </c>
      <c r="N31" s="3">
        <v>17.108929310240299</v>
      </c>
      <c r="O31" s="3">
        <f t="shared" si="3"/>
        <v>-0.19745979639925249</v>
      </c>
    </row>
    <row r="32" spans="1:15" ht="15.75" customHeight="1" x14ac:dyDescent="0.2">
      <c r="A32" s="2">
        <v>15</v>
      </c>
      <c r="B32" s="2">
        <v>2</v>
      </c>
      <c r="C32" s="2">
        <v>7</v>
      </c>
      <c r="D32" s="2" t="s">
        <v>17</v>
      </c>
      <c r="E32" s="2">
        <v>33.4</v>
      </c>
      <c r="F32" s="2">
        <v>99.38803552372039</v>
      </c>
      <c r="G32" s="2">
        <f t="shared" si="0"/>
        <v>3.3195603864922609</v>
      </c>
      <c r="H32" s="2">
        <f t="shared" ref="H32:J32" si="33">LN(E32)</f>
        <v>3.5085558999826545</v>
      </c>
      <c r="I32" s="2">
        <f t="shared" si="33"/>
        <v>4.5990317394532605</v>
      </c>
      <c r="J32" s="2">
        <f t="shared" si="33"/>
        <v>1.1998323604537779</v>
      </c>
      <c r="K32" s="2">
        <f t="shared" si="2"/>
        <v>103.09641675907011</v>
      </c>
      <c r="L32" s="3">
        <v>16.308886839093699</v>
      </c>
      <c r="M32" s="3">
        <v>65.514349708382397</v>
      </c>
      <c r="N32" s="3">
        <v>20.086735235043601</v>
      </c>
      <c r="O32" s="3">
        <f t="shared" si="3"/>
        <v>-0.22841240124707873</v>
      </c>
    </row>
    <row r="33" spans="1:32" ht="15.75" customHeight="1" x14ac:dyDescent="0.2">
      <c r="A33" s="2">
        <v>15</v>
      </c>
      <c r="B33" s="2">
        <v>2</v>
      </c>
      <c r="C33" s="2">
        <v>8</v>
      </c>
      <c r="D33" s="2" t="s">
        <v>17</v>
      </c>
      <c r="E33" s="2">
        <v>41.8</v>
      </c>
      <c r="F33" s="2">
        <v>128.27270756735419</v>
      </c>
      <c r="G33" s="2">
        <f t="shared" si="0"/>
        <v>5.3617991763154045</v>
      </c>
      <c r="H33" s="2">
        <f t="shared" ref="H33:J33" si="34">LN(E33)</f>
        <v>3.7328963395307104</v>
      </c>
      <c r="I33" s="2">
        <f t="shared" si="34"/>
        <v>4.8541585254335216</v>
      </c>
      <c r="J33" s="2">
        <f t="shared" si="34"/>
        <v>1.6792995859820952</v>
      </c>
      <c r="K33" s="2">
        <f t="shared" si="2"/>
        <v>137.89072880980365</v>
      </c>
      <c r="L33" s="3">
        <v>21.867453952162499</v>
      </c>
      <c r="M33" s="3">
        <v>49.137947053033002</v>
      </c>
      <c r="N33" s="3">
        <v>25.1030111301346</v>
      </c>
      <c r="O33" s="3">
        <f t="shared" si="3"/>
        <v>6.2362080577368362E-2</v>
      </c>
    </row>
    <row r="34" spans="1:32" ht="15.75" customHeight="1" x14ac:dyDescent="0.2">
      <c r="A34" s="2">
        <v>15</v>
      </c>
      <c r="B34" s="2">
        <v>1</v>
      </c>
      <c r="C34" s="2">
        <v>1</v>
      </c>
      <c r="D34" s="2" t="s">
        <v>18</v>
      </c>
      <c r="E34" s="2">
        <v>204.9</v>
      </c>
      <c r="F34" s="2">
        <v>110.28558260182454</v>
      </c>
      <c r="G34" s="2">
        <f t="shared" si="0"/>
        <v>22.597515875113849</v>
      </c>
      <c r="H34" s="2">
        <f t="shared" ref="H34:J34" si="35">LN(E34)</f>
        <v>5.3225220552448542</v>
      </c>
      <c r="I34" s="2">
        <f t="shared" si="35"/>
        <v>4.7030732069438432</v>
      </c>
      <c r="J34" s="2">
        <f t="shared" si="35"/>
        <v>3.1178399832065602</v>
      </c>
      <c r="K34" s="2">
        <f t="shared" si="2"/>
        <v>152.64679475171513</v>
      </c>
      <c r="L34" s="3">
        <v>23.520535850955198</v>
      </c>
      <c r="M34" s="3">
        <v>28.0736337003346</v>
      </c>
      <c r="N34" s="3">
        <v>28.239938695834301</v>
      </c>
      <c r="O34" s="3">
        <f t="shared" si="3"/>
        <v>0.16386828831466671</v>
      </c>
    </row>
    <row r="35" spans="1:32" ht="15.75" customHeight="1" x14ac:dyDescent="0.2">
      <c r="A35" s="2">
        <v>15</v>
      </c>
      <c r="B35" s="2">
        <v>1</v>
      </c>
      <c r="C35" s="2">
        <v>2</v>
      </c>
      <c r="D35" s="2" t="s">
        <v>18</v>
      </c>
      <c r="E35" s="2">
        <v>117.5</v>
      </c>
      <c r="F35" s="2">
        <v>137.73188659572452</v>
      </c>
      <c r="G35" s="2">
        <f t="shared" si="0"/>
        <v>16.183496674997631</v>
      </c>
      <c r="H35" s="2">
        <f t="shared" ref="H35:J35" si="36">LN(E35)</f>
        <v>4.7664383335842135</v>
      </c>
      <c r="I35" s="2">
        <f t="shared" si="36"/>
        <v>4.9253089446189486</v>
      </c>
      <c r="J35" s="2">
        <f t="shared" si="36"/>
        <v>2.7839919992210254</v>
      </c>
      <c r="K35" s="2">
        <f t="shared" si="2"/>
        <v>174.5035608625011</v>
      </c>
      <c r="L35" s="3">
        <v>29.399543216074601</v>
      </c>
      <c r="M35" s="3">
        <v>34.663071568112102</v>
      </c>
      <c r="N35" s="3">
        <v>28.813121061971199</v>
      </c>
      <c r="O35" s="3">
        <f t="shared" si="3"/>
        <v>0.29774232261789724</v>
      </c>
    </row>
    <row r="36" spans="1:32" ht="15.75" customHeight="1" x14ac:dyDescent="0.2">
      <c r="A36" s="2">
        <v>15</v>
      </c>
      <c r="B36" s="2">
        <v>1</v>
      </c>
      <c r="C36" s="2">
        <v>3</v>
      </c>
      <c r="D36" s="2" t="s">
        <v>18</v>
      </c>
      <c r="E36" s="2">
        <v>209.8</v>
      </c>
      <c r="F36" s="2">
        <v>113.00436997503424</v>
      </c>
      <c r="G36" s="2">
        <f t="shared" si="0"/>
        <v>23.708316820762185</v>
      </c>
      <c r="H36" s="2">
        <f t="shared" ref="H36:J36" si="37">LN(E36)</f>
        <v>5.3461546959621966</v>
      </c>
      <c r="I36" s="2">
        <f t="shared" si="37"/>
        <v>4.7274264903100205</v>
      </c>
      <c r="J36" s="2">
        <f t="shared" si="37"/>
        <v>3.1658259072900803</v>
      </c>
      <c r="K36" s="2">
        <f t="shared" si="2"/>
        <v>156.99871095427594</v>
      </c>
      <c r="L36" s="3">
        <v>24.945705530184</v>
      </c>
      <c r="M36" s="3">
        <v>54.003904098982602</v>
      </c>
      <c r="N36" s="3">
        <v>28.213456306075699</v>
      </c>
      <c r="O36" s="3">
        <f t="shared" si="3"/>
        <v>0.19197679829083025</v>
      </c>
    </row>
    <row r="37" spans="1:32" ht="15.75" customHeight="1" x14ac:dyDescent="0.2">
      <c r="A37" s="2">
        <v>15</v>
      </c>
      <c r="B37" s="2">
        <v>1</v>
      </c>
      <c r="C37" s="2">
        <v>4</v>
      </c>
      <c r="D37" s="2" t="s">
        <v>18</v>
      </c>
      <c r="E37" s="2">
        <v>159.9</v>
      </c>
      <c r="F37" s="2">
        <v>113.48145695840959</v>
      </c>
      <c r="G37" s="2">
        <f t="shared" si="0"/>
        <v>18.145684967649697</v>
      </c>
      <c r="H37" s="2">
        <f t="shared" ref="H37:J37" si="38">LN(E37)</f>
        <v>5.0745486198399083</v>
      </c>
      <c r="I37" s="2">
        <f t="shared" si="38"/>
        <v>4.731639448758564</v>
      </c>
      <c r="J37" s="2">
        <f t="shared" si="38"/>
        <v>2.8984327896163355</v>
      </c>
      <c r="K37" s="2">
        <f t="shared" si="2"/>
        <v>150.99778792093431</v>
      </c>
      <c r="L37" s="3">
        <v>25.306917942807999</v>
      </c>
      <c r="M37" s="3">
        <v>30.445810200949001</v>
      </c>
      <c r="N37" s="3">
        <v>27.590651865046201</v>
      </c>
      <c r="O37" s="3">
        <f t="shared" si="3"/>
        <v>0.15303155124354273</v>
      </c>
    </row>
    <row r="38" spans="1:32" ht="15.75" customHeight="1" x14ac:dyDescent="0.2">
      <c r="A38" s="2">
        <v>15</v>
      </c>
      <c r="B38" s="2">
        <v>1</v>
      </c>
      <c r="C38" s="2">
        <v>5</v>
      </c>
      <c r="D38" s="2" t="s">
        <v>18</v>
      </c>
      <c r="E38" s="2">
        <v>207.2</v>
      </c>
      <c r="F38" s="2">
        <v>115.28063913731431</v>
      </c>
      <c r="G38" s="2">
        <f t="shared" si="0"/>
        <v>23.886148429251524</v>
      </c>
      <c r="H38" s="2">
        <f t="shared" ref="H38:J38" si="39">LN(E38)</f>
        <v>5.3336845103853276</v>
      </c>
      <c r="I38" s="2">
        <f t="shared" si="39"/>
        <v>4.7473694958927117</v>
      </c>
      <c r="J38" s="2">
        <f t="shared" si="39"/>
        <v>3.1732987272959026</v>
      </c>
      <c r="K38" s="2">
        <f t="shared" si="2"/>
        <v>159.84392028519434</v>
      </c>
      <c r="L38" s="3">
        <v>25.0672333686386</v>
      </c>
      <c r="M38" s="3">
        <v>51.859536485838298</v>
      </c>
      <c r="N38" s="3">
        <v>32.270544100809403</v>
      </c>
      <c r="O38" s="3">
        <f t="shared" si="3"/>
        <v>0.20993829138535691</v>
      </c>
    </row>
    <row r="39" spans="1:32" ht="15.75" customHeight="1" x14ac:dyDescent="0.2">
      <c r="A39" s="2">
        <v>15</v>
      </c>
      <c r="B39" s="2">
        <v>1</v>
      </c>
      <c r="C39" s="2">
        <v>6</v>
      </c>
      <c r="D39" s="2" t="s">
        <v>18</v>
      </c>
      <c r="E39" s="2">
        <v>140.19999999999999</v>
      </c>
      <c r="F39" s="2">
        <v>113.43202010825409</v>
      </c>
      <c r="G39" s="2">
        <f t="shared" si="0"/>
        <v>15.903169219177222</v>
      </c>
      <c r="H39" s="2">
        <f t="shared" ref="H39:J39" si="40">LN(E39)</f>
        <v>4.9430699746004896</v>
      </c>
      <c r="I39" s="2">
        <f t="shared" si="40"/>
        <v>4.7312037157066822</v>
      </c>
      <c r="J39" s="2">
        <f t="shared" si="40"/>
        <v>2.7665184113250345</v>
      </c>
      <c r="K39" s="2">
        <f t="shared" si="2"/>
        <v>147.80950990844477</v>
      </c>
      <c r="L39" s="3">
        <v>22.880367830491299</v>
      </c>
      <c r="M39" s="3">
        <v>30.445810200949001</v>
      </c>
      <c r="N39" s="3">
        <v>25.330567393116599</v>
      </c>
      <c r="O39" s="3">
        <f t="shared" si="3"/>
        <v>0.1317038614631163</v>
      </c>
    </row>
    <row r="40" spans="1:32" ht="15.75" customHeight="1" x14ac:dyDescent="0.2">
      <c r="A40" s="2">
        <v>15</v>
      </c>
      <c r="B40" s="2">
        <v>2</v>
      </c>
      <c r="C40" s="2">
        <v>1</v>
      </c>
      <c r="D40" s="2" t="s">
        <v>18</v>
      </c>
      <c r="E40" s="4">
        <v>172.2</v>
      </c>
      <c r="F40" s="2">
        <v>87.892700430404915</v>
      </c>
      <c r="G40" s="2">
        <f t="shared" si="0"/>
        <v>15.135123014115726</v>
      </c>
      <c r="H40" s="2">
        <f t="shared" ref="H40:J40" si="41">LN(E40)</f>
        <v>5.14865659199363</v>
      </c>
      <c r="I40" s="2">
        <f t="shared" si="41"/>
        <v>4.4761167572200886</v>
      </c>
      <c r="J40" s="2">
        <f t="shared" si="41"/>
        <v>2.7170180702315818</v>
      </c>
      <c r="K40" s="2">
        <f t="shared" si="2"/>
        <v>118.33571924186445</v>
      </c>
      <c r="L40" s="3">
        <v>16.333340814308499</v>
      </c>
      <c r="M40" s="3">
        <v>30.8889377346846</v>
      </c>
      <c r="N40" s="3">
        <v>19.467777217262299</v>
      </c>
      <c r="O40" s="3">
        <f t="shared" si="3"/>
        <v>-9.0715383519706982E-2</v>
      </c>
    </row>
    <row r="41" spans="1:32" ht="15.75" customHeight="1" x14ac:dyDescent="0.2">
      <c r="A41" s="2">
        <v>15</v>
      </c>
      <c r="B41" s="2">
        <v>2</v>
      </c>
      <c r="C41" s="2">
        <v>2</v>
      </c>
      <c r="D41" s="2" t="s">
        <v>18</v>
      </c>
      <c r="E41" s="4">
        <v>122.2</v>
      </c>
      <c r="F41" s="2">
        <v>92.768883409082974</v>
      </c>
      <c r="G41" s="2">
        <f t="shared" si="0"/>
        <v>11.33635755258994</v>
      </c>
      <c r="H41" s="2">
        <f t="shared" ref="H41:J41" si="42">LN(E41)</f>
        <v>4.8056590467374951</v>
      </c>
      <c r="I41" s="2">
        <f t="shared" si="42"/>
        <v>4.5301112754720485</v>
      </c>
      <c r="J41" s="2">
        <f t="shared" si="42"/>
        <v>2.4280150432274068</v>
      </c>
      <c r="K41" s="2">
        <f t="shared" si="2"/>
        <v>118.27158784508292</v>
      </c>
      <c r="L41" s="3">
        <v>29.401</v>
      </c>
      <c r="M41" s="3">
        <v>28.66</v>
      </c>
      <c r="N41" s="3">
        <v>30.914999999999999</v>
      </c>
      <c r="O41" s="3">
        <f t="shared" si="3"/>
        <v>-9.1223175208946294E-2</v>
      </c>
    </row>
    <row r="42" spans="1:32" ht="15.75" customHeight="1" x14ac:dyDescent="0.2">
      <c r="A42" s="2">
        <v>15</v>
      </c>
      <c r="B42" s="2">
        <v>2</v>
      </c>
      <c r="C42" s="2">
        <v>3</v>
      </c>
      <c r="D42" s="2" t="s">
        <v>18</v>
      </c>
      <c r="E42" s="4">
        <v>95.3</v>
      </c>
      <c r="H42" s="2"/>
      <c r="K42" s="2"/>
      <c r="L42" s="3"/>
      <c r="M42" s="3"/>
      <c r="N42" s="3"/>
      <c r="O42" s="3"/>
    </row>
    <row r="43" spans="1:32" ht="15.75" customHeight="1" x14ac:dyDescent="0.2">
      <c r="A43" s="2">
        <v>15</v>
      </c>
      <c r="B43" s="2">
        <v>2</v>
      </c>
      <c r="C43" s="2">
        <v>4</v>
      </c>
      <c r="D43" s="2" t="s">
        <v>18</v>
      </c>
      <c r="E43" s="4">
        <v>124</v>
      </c>
      <c r="F43" s="2">
        <v>92.663541023011362</v>
      </c>
      <c r="G43" s="2">
        <f t="shared" ref="G43:G84" si="43">F43*(E43/1000)</f>
        <v>11.490279086853409</v>
      </c>
      <c r="H43" s="2">
        <f t="shared" ref="H43:J43" si="44">LN(E43)</f>
        <v>4.8202815656050371</v>
      </c>
      <c r="I43" s="2">
        <f t="shared" si="44"/>
        <v>4.5289750944861558</v>
      </c>
      <c r="J43" s="2">
        <f t="shared" si="44"/>
        <v>2.4415013811090556</v>
      </c>
      <c r="K43" s="2">
        <f t="shared" ref="K43:K45" si="45">((GEOMEAN($E$2:$E$45))^(0.841-1))*(E43^(1-0.841))*F43</f>
        <v>118.41227265768853</v>
      </c>
      <c r="L43" s="3">
        <v>17.4488339418937</v>
      </c>
      <c r="M43" s="3">
        <v>38.737173485300403</v>
      </c>
      <c r="N43" s="3">
        <v>21.1385584064951</v>
      </c>
      <c r="O43" s="3">
        <f t="shared" ref="O43:O45" si="46">J43-((0.8411*H43)+LN(0.2181))</f>
        <v>-9.0035837946787378E-2</v>
      </c>
    </row>
    <row r="44" spans="1:32" ht="15.75" customHeight="1" x14ac:dyDescent="0.2">
      <c r="A44" s="2">
        <v>15</v>
      </c>
      <c r="B44" s="2">
        <v>2</v>
      </c>
      <c r="C44" s="2">
        <v>5</v>
      </c>
      <c r="D44" s="2" t="s">
        <v>18</v>
      </c>
      <c r="E44" s="4">
        <v>221</v>
      </c>
      <c r="F44" s="2">
        <v>96.675955712225928</v>
      </c>
      <c r="G44" s="2">
        <f t="shared" si="43"/>
        <v>21.36538621240193</v>
      </c>
      <c r="H44" s="2">
        <f t="shared" ref="H44:J44" si="47">LN(E44)</f>
        <v>5.3981627015177525</v>
      </c>
      <c r="I44" s="2">
        <f t="shared" si="47"/>
        <v>4.5713647232704693</v>
      </c>
      <c r="J44" s="2">
        <f t="shared" si="47"/>
        <v>3.0617721458060849</v>
      </c>
      <c r="K44" s="2">
        <f t="shared" si="45"/>
        <v>135.42867265826442</v>
      </c>
      <c r="L44" s="3">
        <v>14.003183137169099</v>
      </c>
      <c r="M44" s="3">
        <v>33.452248975700698</v>
      </c>
      <c r="N44" s="3">
        <v>18.768809130014201</v>
      </c>
      <c r="O44" s="3">
        <f t="shared" si="46"/>
        <v>4.4179103334056613E-2</v>
      </c>
    </row>
    <row r="45" spans="1:32" ht="15.75" customHeight="1" x14ac:dyDescent="0.2">
      <c r="A45" s="2">
        <v>15</v>
      </c>
      <c r="B45" s="2">
        <v>2</v>
      </c>
      <c r="C45" s="2">
        <v>6</v>
      </c>
      <c r="D45" s="2" t="s">
        <v>18</v>
      </c>
      <c r="E45" s="4">
        <v>176.8</v>
      </c>
      <c r="F45" s="2">
        <v>89.804356703960394</v>
      </c>
      <c r="G45" s="2">
        <f t="shared" si="43"/>
        <v>15.877410265260199</v>
      </c>
      <c r="H45" s="2">
        <f t="shared" ref="H45:J45" si="48">LN(E45)</f>
        <v>5.1750191502035428</v>
      </c>
      <c r="I45" s="2">
        <f t="shared" si="48"/>
        <v>4.4976334897656116</v>
      </c>
      <c r="J45" s="2">
        <f t="shared" si="48"/>
        <v>2.7648973609870175</v>
      </c>
      <c r="K45" s="2">
        <f t="shared" si="45"/>
        <v>121.41738134002402</v>
      </c>
      <c r="L45" s="3">
        <v>22.889847280524801</v>
      </c>
      <c r="M45" s="3">
        <v>38.737173180191597</v>
      </c>
      <c r="N45" s="3">
        <v>25.5847340106206</v>
      </c>
      <c r="O45" s="3">
        <f t="shared" si="46"/>
        <v>-6.500964047462876E-2</v>
      </c>
    </row>
    <row r="46" spans="1:32" ht="15.75" customHeight="1" x14ac:dyDescent="0.2">
      <c r="A46" s="2">
        <v>20</v>
      </c>
      <c r="B46" s="2">
        <v>1</v>
      </c>
      <c r="C46" s="2">
        <v>1</v>
      </c>
      <c r="D46" s="2" t="s">
        <v>15</v>
      </c>
      <c r="E46" s="2">
        <v>6</v>
      </c>
      <c r="F46" s="2">
        <v>173.1699531709221</v>
      </c>
      <c r="G46" s="2">
        <f t="shared" si="43"/>
        <v>1.0390197190255326</v>
      </c>
      <c r="H46" s="2">
        <f t="shared" ref="H46:J46" si="49">LN(E46)</f>
        <v>1.791759469228055</v>
      </c>
      <c r="I46" s="2">
        <f t="shared" si="49"/>
        <v>5.1542735005414446</v>
      </c>
      <c r="J46" s="2">
        <f t="shared" si="49"/>
        <v>3.8277690787362463E-2</v>
      </c>
      <c r="K46" s="2">
        <f t="shared" ref="K46:K84" si="50">((GEOMEAN($E$46:$E$89))^(0.821-1))*(E46^(1-0.821))*F46</f>
        <v>139.43945383143378</v>
      </c>
      <c r="L46" s="3">
        <v>22.681620494911598</v>
      </c>
      <c r="M46" s="3">
        <v>27.714013465587101</v>
      </c>
      <c r="N46" s="3">
        <v>24.7243230242502</v>
      </c>
      <c r="O46" s="3">
        <f t="shared" ref="O46:O84" si="51">J46-((0.8211*H46)+LN(0.2568))</f>
        <v>-7.3478302229462583E-2</v>
      </c>
      <c r="P46" s="2"/>
      <c r="AD46" s="3"/>
      <c r="AE46" s="3"/>
      <c r="AF46" s="3"/>
    </row>
    <row r="47" spans="1:32" ht="15.75" customHeight="1" x14ac:dyDescent="0.2">
      <c r="A47" s="2">
        <v>20</v>
      </c>
      <c r="B47" s="2">
        <v>1</v>
      </c>
      <c r="C47" s="2">
        <v>2</v>
      </c>
      <c r="D47" s="2" t="s">
        <v>15</v>
      </c>
      <c r="E47" s="2">
        <v>7</v>
      </c>
      <c r="F47" s="2">
        <v>184.49836853966525</v>
      </c>
      <c r="G47" s="2">
        <f t="shared" si="43"/>
        <v>1.2914885797776567</v>
      </c>
      <c r="H47" s="2">
        <f t="shared" ref="H47:J47" si="52">LN(E47)</f>
        <v>1.9459101490553132</v>
      </c>
      <c r="I47" s="2">
        <f t="shared" si="52"/>
        <v>5.2176406208380453</v>
      </c>
      <c r="J47" s="2">
        <f t="shared" si="52"/>
        <v>0.25579549091122172</v>
      </c>
      <c r="K47" s="2">
        <f t="shared" si="50"/>
        <v>152.71761711327306</v>
      </c>
      <c r="L47" s="3">
        <v>22.7527954653686</v>
      </c>
      <c r="M47" s="3">
        <v>25.0032530338719</v>
      </c>
      <c r="N47" s="3">
        <v>25.2849123447679</v>
      </c>
      <c r="O47" s="3">
        <f t="shared" si="51"/>
        <v>1.746637468823492E-2</v>
      </c>
      <c r="P47" s="2"/>
      <c r="AD47" s="3"/>
      <c r="AE47" s="3"/>
      <c r="AF47" s="3"/>
    </row>
    <row r="48" spans="1:32" ht="15.75" customHeight="1" x14ac:dyDescent="0.2">
      <c r="A48" s="2">
        <v>20</v>
      </c>
      <c r="B48" s="2">
        <v>1</v>
      </c>
      <c r="C48" s="2">
        <v>3</v>
      </c>
      <c r="D48" s="2" t="s">
        <v>15</v>
      </c>
      <c r="E48" s="2">
        <v>6.3</v>
      </c>
      <c r="F48" s="2">
        <v>207.80508127328528</v>
      </c>
      <c r="G48" s="2">
        <f t="shared" si="43"/>
        <v>1.3091720120216972</v>
      </c>
      <c r="H48" s="2">
        <f t="shared" ref="H48:J48" si="53">LN(E48)</f>
        <v>1.8405496333974869</v>
      </c>
      <c r="I48" s="2">
        <f t="shared" si="53"/>
        <v>5.3366005310768729</v>
      </c>
      <c r="J48" s="2">
        <f t="shared" si="53"/>
        <v>0.26939488549222301</v>
      </c>
      <c r="K48" s="2">
        <f t="shared" si="50"/>
        <v>168.79601165632624</v>
      </c>
      <c r="L48" s="3">
        <v>27.123704679198401</v>
      </c>
      <c r="M48" s="3">
        <v>17.364088211985401</v>
      </c>
      <c r="N48" s="3">
        <v>27.658196965024601</v>
      </c>
      <c r="O48" s="3">
        <f t="shared" si="51"/>
        <v>0.11757728867587747</v>
      </c>
      <c r="P48" s="2"/>
      <c r="AD48" s="3"/>
      <c r="AE48" s="3"/>
      <c r="AF48" s="3"/>
    </row>
    <row r="49" spans="1:32" ht="15.75" customHeight="1" x14ac:dyDescent="0.2">
      <c r="A49" s="2">
        <v>20</v>
      </c>
      <c r="B49" s="2">
        <v>1</v>
      </c>
      <c r="C49" s="2">
        <v>4</v>
      </c>
      <c r="D49" s="2" t="s">
        <v>15</v>
      </c>
      <c r="E49" s="2">
        <v>3.8</v>
      </c>
      <c r="F49" s="2">
        <v>188.18439113730727</v>
      </c>
      <c r="G49" s="2">
        <f t="shared" si="43"/>
        <v>0.7151006863217676</v>
      </c>
      <c r="H49" s="2">
        <f t="shared" ref="H49:J49" si="54">LN(E49)</f>
        <v>1.33500106673234</v>
      </c>
      <c r="I49" s="2">
        <f t="shared" si="54"/>
        <v>5.2374222860779023</v>
      </c>
      <c r="J49" s="2">
        <f t="shared" si="54"/>
        <v>-0.33533192617189495</v>
      </c>
      <c r="K49" s="2">
        <f t="shared" si="50"/>
        <v>139.63327420385272</v>
      </c>
      <c r="L49" s="3">
        <v>20.5100636004214</v>
      </c>
      <c r="M49" s="3">
        <v>24.746961504501201</v>
      </c>
      <c r="N49" s="3">
        <v>19.458209188549901</v>
      </c>
      <c r="O49" s="3">
        <f t="shared" si="51"/>
        <v>-7.2043594899488361E-2</v>
      </c>
      <c r="P49" s="2"/>
      <c r="AD49" s="3"/>
      <c r="AE49" s="3"/>
      <c r="AF49" s="3"/>
    </row>
    <row r="50" spans="1:32" ht="15.75" customHeight="1" x14ac:dyDescent="0.2">
      <c r="A50" s="2">
        <v>20</v>
      </c>
      <c r="B50" s="2">
        <v>1</v>
      </c>
      <c r="C50" s="2">
        <v>5</v>
      </c>
      <c r="D50" s="2" t="s">
        <v>15</v>
      </c>
      <c r="E50" s="2">
        <v>4.5999999999999996</v>
      </c>
      <c r="F50" s="2">
        <v>192.28722758989846</v>
      </c>
      <c r="G50" s="2">
        <f t="shared" si="43"/>
        <v>0.88452124691353295</v>
      </c>
      <c r="H50" s="2">
        <f t="shared" ref="H50:J50" si="55">LN(E50)</f>
        <v>1.5260563034950492</v>
      </c>
      <c r="I50" s="2">
        <f t="shared" si="55"/>
        <v>5.2589902311995864</v>
      </c>
      <c r="J50" s="2">
        <f t="shared" si="55"/>
        <v>-0.12270874428750125</v>
      </c>
      <c r="K50" s="2">
        <f t="shared" si="50"/>
        <v>147.64139818144153</v>
      </c>
      <c r="L50" s="3">
        <v>24.715414705549701</v>
      </c>
      <c r="M50" s="3">
        <v>23.009092062561798</v>
      </c>
      <c r="N50" s="3">
        <v>24.253942052669</v>
      </c>
      <c r="O50" s="3">
        <f t="shared" si="51"/>
        <v>-1.6295867920955304E-2</v>
      </c>
      <c r="P50" s="2"/>
      <c r="AD50" s="3"/>
      <c r="AE50" s="3"/>
      <c r="AF50" s="3"/>
    </row>
    <row r="51" spans="1:32" ht="15.75" customHeight="1" x14ac:dyDescent="0.2">
      <c r="A51" s="2">
        <v>20</v>
      </c>
      <c r="B51" s="2">
        <v>1</v>
      </c>
      <c r="C51" s="2">
        <v>6</v>
      </c>
      <c r="D51" s="2" t="s">
        <v>15</v>
      </c>
      <c r="E51" s="2">
        <v>6.7</v>
      </c>
      <c r="F51" s="2">
        <v>181.17505388004739</v>
      </c>
      <c r="G51" s="2">
        <f t="shared" si="43"/>
        <v>1.2138728609963176</v>
      </c>
      <c r="H51" s="2">
        <f t="shared" ref="H51:J51" si="56">LN(E51)</f>
        <v>1.9021075263969205</v>
      </c>
      <c r="I51" s="2">
        <f t="shared" si="56"/>
        <v>5.1994637123875869</v>
      </c>
      <c r="J51" s="2">
        <f t="shared" si="56"/>
        <v>0.19381595980237018</v>
      </c>
      <c r="K51" s="2">
        <f t="shared" si="50"/>
        <v>148.79551761823964</v>
      </c>
      <c r="L51" s="3">
        <v>34.731392592132401</v>
      </c>
      <c r="M51" s="3">
        <v>20.240903435939</v>
      </c>
      <c r="N51" s="3">
        <v>106.411618325628</v>
      </c>
      <c r="O51" s="3">
        <f t="shared" si="51"/>
        <v>-8.546822955810468E-3</v>
      </c>
      <c r="P51" s="2"/>
      <c r="AD51" s="3"/>
      <c r="AE51" s="3"/>
      <c r="AF51" s="3"/>
    </row>
    <row r="52" spans="1:32" ht="15.75" customHeight="1" x14ac:dyDescent="0.2">
      <c r="A52" s="2">
        <v>20</v>
      </c>
      <c r="B52" s="2">
        <v>1</v>
      </c>
      <c r="C52" s="2">
        <v>7</v>
      </c>
      <c r="D52" s="2" t="s">
        <v>15</v>
      </c>
      <c r="E52" s="2">
        <v>4.9000000000000004</v>
      </c>
      <c r="F52" s="2">
        <v>216.64863820713447</v>
      </c>
      <c r="G52" s="2">
        <f t="shared" si="43"/>
        <v>1.061578327214959</v>
      </c>
      <c r="H52" s="2">
        <f t="shared" ref="H52:J52" si="57">LN(E52)</f>
        <v>1.589235205116581</v>
      </c>
      <c r="I52" s="2">
        <f t="shared" si="57"/>
        <v>5.3782768624848085</v>
      </c>
      <c r="J52" s="2">
        <f t="shared" si="57"/>
        <v>5.9756788619252578E-2</v>
      </c>
      <c r="K52" s="2">
        <f t="shared" si="50"/>
        <v>168.23839695055156</v>
      </c>
      <c r="L52" s="3">
        <v>24.852</v>
      </c>
      <c r="M52" s="3">
        <v>74.027000000000001</v>
      </c>
      <c r="N52" s="3">
        <v>25.202999999999999</v>
      </c>
      <c r="O52" s="3">
        <f t="shared" si="51"/>
        <v>0.11429346886435873</v>
      </c>
      <c r="P52" s="2"/>
      <c r="AD52" s="3"/>
      <c r="AE52" s="3"/>
      <c r="AF52" s="3"/>
    </row>
    <row r="53" spans="1:32" ht="15.75" customHeight="1" x14ac:dyDescent="0.2">
      <c r="A53" s="2">
        <v>20</v>
      </c>
      <c r="B53" s="2">
        <v>1</v>
      </c>
      <c r="C53" s="2">
        <v>8</v>
      </c>
      <c r="D53" s="2" t="s">
        <v>15</v>
      </c>
      <c r="E53" s="2">
        <v>6.8</v>
      </c>
      <c r="F53" s="2">
        <v>225.64434908513269</v>
      </c>
      <c r="G53" s="2">
        <f t="shared" si="43"/>
        <v>1.5343815737789022</v>
      </c>
      <c r="H53" s="2">
        <f t="shared" ref="H53:J53" si="58">LN(E53)</f>
        <v>1.9169226121820611</v>
      </c>
      <c r="I53" s="2">
        <f t="shared" si="58"/>
        <v>5.4189600831282023</v>
      </c>
      <c r="J53" s="2">
        <f t="shared" si="58"/>
        <v>0.42812741632812601</v>
      </c>
      <c r="K53" s="2">
        <f t="shared" si="50"/>
        <v>185.80937256963639</v>
      </c>
      <c r="L53" s="3">
        <v>28.7142355211504</v>
      </c>
      <c r="M53" s="3">
        <v>29.398965880436599</v>
      </c>
      <c r="N53" s="3">
        <v>28.924223092100998</v>
      </c>
      <c r="O53" s="3">
        <f t="shared" si="51"/>
        <v>0.21359996663176661</v>
      </c>
      <c r="AD53" s="3"/>
      <c r="AE53" s="3"/>
      <c r="AF53" s="3"/>
    </row>
    <row r="54" spans="1:32" ht="15.75" customHeight="1" x14ac:dyDescent="0.2">
      <c r="A54" s="2">
        <v>20</v>
      </c>
      <c r="B54" s="2">
        <v>2</v>
      </c>
      <c r="C54" s="2">
        <v>1</v>
      </c>
      <c r="D54" s="2" t="s">
        <v>15</v>
      </c>
      <c r="E54" s="2">
        <v>6.6</v>
      </c>
      <c r="F54" s="2">
        <v>156.65202029411765</v>
      </c>
      <c r="G54" s="2">
        <f t="shared" si="43"/>
        <v>1.0339033339411765</v>
      </c>
      <c r="H54" s="2">
        <f t="shared" ref="H54:J54" si="59">LN(E54)</f>
        <v>1.8870696490323797</v>
      </c>
      <c r="I54" s="2">
        <f t="shared" si="59"/>
        <v>5.0540269141814118</v>
      </c>
      <c r="J54" s="2">
        <f t="shared" si="59"/>
        <v>3.3341284231654736E-2</v>
      </c>
      <c r="K54" s="2">
        <f t="shared" si="50"/>
        <v>128.30938530041416</v>
      </c>
      <c r="L54" s="3">
        <v>19.891778937157401</v>
      </c>
      <c r="M54" s="3">
        <v>27.535868398453299</v>
      </c>
      <c r="N54" s="3">
        <v>20.999367078620999</v>
      </c>
      <c r="O54" s="3">
        <f t="shared" si="51"/>
        <v>-0.15667389742250148</v>
      </c>
      <c r="P54" s="2"/>
      <c r="AD54" s="3"/>
      <c r="AE54" s="3"/>
      <c r="AF54" s="3"/>
    </row>
    <row r="55" spans="1:32" ht="15.75" customHeight="1" x14ac:dyDescent="0.2">
      <c r="A55" s="2">
        <v>20</v>
      </c>
      <c r="B55" s="2">
        <v>2</v>
      </c>
      <c r="C55" s="2">
        <v>2</v>
      </c>
      <c r="D55" s="2" t="s">
        <v>15</v>
      </c>
      <c r="E55" s="2">
        <v>4.0999999999999996</v>
      </c>
      <c r="F55" s="2">
        <v>145.24733122222221</v>
      </c>
      <c r="G55" s="2">
        <f t="shared" si="43"/>
        <v>0.59551405801111101</v>
      </c>
      <c r="H55" s="2">
        <f t="shared" ref="H55:J55" si="60">LN(E55)</f>
        <v>1.410986973710262</v>
      </c>
      <c r="I55" s="2">
        <f t="shared" si="60"/>
        <v>4.9784380218780049</v>
      </c>
      <c r="J55" s="2">
        <f t="shared" si="60"/>
        <v>-0.51833028339386977</v>
      </c>
      <c r="K55" s="2">
        <f t="shared" si="50"/>
        <v>109.24977002852667</v>
      </c>
      <c r="L55" s="3"/>
      <c r="M55" s="3"/>
      <c r="N55" s="3"/>
      <c r="O55" s="3">
        <f t="shared" si="51"/>
        <v>-0.31743398034103498</v>
      </c>
      <c r="P55" s="2"/>
      <c r="AD55" s="3"/>
      <c r="AE55" s="3"/>
      <c r="AF55" s="3"/>
    </row>
    <row r="56" spans="1:32" ht="15.75" customHeight="1" x14ac:dyDescent="0.2">
      <c r="A56" s="2">
        <v>20</v>
      </c>
      <c r="B56" s="2">
        <v>2</v>
      </c>
      <c r="C56" s="2">
        <v>3</v>
      </c>
      <c r="D56" s="2" t="s">
        <v>15</v>
      </c>
      <c r="E56" s="2">
        <v>4.9000000000000004</v>
      </c>
      <c r="F56" s="2">
        <v>187.52727712666669</v>
      </c>
      <c r="G56" s="2">
        <f t="shared" si="43"/>
        <v>0.91888365792066695</v>
      </c>
      <c r="H56" s="2">
        <f t="shared" ref="H56:J56" si="61">LN(E56)</f>
        <v>1.589235205116581</v>
      </c>
      <c r="I56" s="2">
        <f t="shared" si="61"/>
        <v>5.2339243128384547</v>
      </c>
      <c r="J56" s="2">
        <f t="shared" si="61"/>
        <v>-8.4595761027100772E-2</v>
      </c>
      <c r="K56" s="2">
        <f t="shared" si="50"/>
        <v>145.62421785512655</v>
      </c>
      <c r="L56" s="3">
        <v>24.914079992182199</v>
      </c>
      <c r="M56" s="3">
        <v>31.672790236774802</v>
      </c>
      <c r="N56" s="3">
        <v>24.599360008548299</v>
      </c>
      <c r="O56" s="3">
        <f t="shared" si="51"/>
        <v>-3.005908078199461E-2</v>
      </c>
      <c r="P56" s="2"/>
      <c r="AD56" s="3"/>
      <c r="AE56" s="3"/>
      <c r="AF56" s="3"/>
    </row>
    <row r="57" spans="1:32" ht="15.75" customHeight="1" x14ac:dyDescent="0.2">
      <c r="A57" s="2">
        <v>20</v>
      </c>
      <c r="B57" s="2">
        <v>2</v>
      </c>
      <c r="C57" s="2">
        <v>4</v>
      </c>
      <c r="D57" s="2" t="s">
        <v>15</v>
      </c>
      <c r="E57" s="2">
        <v>5.2</v>
      </c>
      <c r="F57" s="2">
        <v>202.0741379166667</v>
      </c>
      <c r="G57" s="2">
        <f t="shared" si="43"/>
        <v>1.0507855171666667</v>
      </c>
      <c r="H57" s="2">
        <f t="shared" ref="H57:J57" si="62">LN(E57)</f>
        <v>1.6486586255873816</v>
      </c>
      <c r="I57" s="2">
        <f t="shared" si="62"/>
        <v>5.3086346494555032</v>
      </c>
      <c r="J57" s="2">
        <f t="shared" si="62"/>
        <v>4.9537996060747255E-2</v>
      </c>
      <c r="K57" s="2">
        <f t="shared" si="50"/>
        <v>158.59861590926261</v>
      </c>
      <c r="L57" s="3">
        <v>26.9662967855011</v>
      </c>
      <c r="M57" s="3">
        <v>28.953954449551802</v>
      </c>
      <c r="N57" s="3">
        <v>25.956977282891501</v>
      </c>
      <c r="O57" s="3">
        <f t="shared" si="51"/>
        <v>5.5282105757279085E-2</v>
      </c>
      <c r="P57" s="2"/>
      <c r="AD57" s="3"/>
      <c r="AE57" s="3"/>
      <c r="AF57" s="3"/>
    </row>
    <row r="58" spans="1:32" ht="15.75" customHeight="1" x14ac:dyDescent="0.2">
      <c r="A58" s="2">
        <v>20</v>
      </c>
      <c r="B58" s="2">
        <v>2</v>
      </c>
      <c r="C58" s="2">
        <v>5</v>
      </c>
      <c r="D58" s="2" t="s">
        <v>15</v>
      </c>
      <c r="E58" s="2">
        <v>5.3</v>
      </c>
      <c r="F58" s="2">
        <v>182.47153676470589</v>
      </c>
      <c r="G58" s="2">
        <f t="shared" si="43"/>
        <v>0.96709914485294124</v>
      </c>
      <c r="H58" s="2">
        <f t="shared" ref="H58:J58" si="63">LN(E58)</f>
        <v>1.6677068205580761</v>
      </c>
      <c r="I58" s="2">
        <f t="shared" si="63"/>
        <v>5.2065941979259449</v>
      </c>
      <c r="J58" s="2">
        <f t="shared" si="63"/>
        <v>-3.3454260498116069E-2</v>
      </c>
      <c r="K58" s="2">
        <f t="shared" si="50"/>
        <v>143.70258152473468</v>
      </c>
      <c r="L58" s="3">
        <v>34.057663153479403</v>
      </c>
      <c r="M58" s="3">
        <v>49.3496907711597</v>
      </c>
      <c r="N58" s="3">
        <v>34.1050460224983</v>
      </c>
      <c r="O58" s="3">
        <f t="shared" si="51"/>
        <v>-4.3350623692021369E-2</v>
      </c>
      <c r="P58" s="2"/>
      <c r="AD58" s="3"/>
      <c r="AE58" s="3"/>
      <c r="AF58" s="3"/>
    </row>
    <row r="59" spans="1:32" ht="15.75" customHeight="1" x14ac:dyDescent="0.2">
      <c r="A59" s="2">
        <v>20</v>
      </c>
      <c r="B59" s="2">
        <v>2</v>
      </c>
      <c r="C59" s="2">
        <v>6</v>
      </c>
      <c r="D59" s="2" t="s">
        <v>15</v>
      </c>
      <c r="E59" s="2">
        <v>5.9</v>
      </c>
      <c r="F59" s="2">
        <v>136.94448443749999</v>
      </c>
      <c r="G59" s="2">
        <f t="shared" si="43"/>
        <v>0.80797245818125007</v>
      </c>
      <c r="H59" s="2">
        <f t="shared" ref="H59:J59" si="64">LN(E59)</f>
        <v>1.7749523509116738</v>
      </c>
      <c r="I59" s="2">
        <f t="shared" si="64"/>
        <v>4.9195756206191223</v>
      </c>
      <c r="J59" s="2">
        <f t="shared" si="64"/>
        <v>-0.2132273074513405</v>
      </c>
      <c r="K59" s="2">
        <f t="shared" si="50"/>
        <v>109.93883110204655</v>
      </c>
      <c r="L59" s="3">
        <v>20.7161151429166</v>
      </c>
      <c r="M59" s="3">
        <v>28.953954217880899</v>
      </c>
      <c r="N59" s="3">
        <v>21.701803930734201</v>
      </c>
      <c r="O59" s="3">
        <f t="shared" si="51"/>
        <v>-0.31118297561858493</v>
      </c>
      <c r="P59" s="2"/>
      <c r="AD59" s="3"/>
      <c r="AE59" s="3"/>
      <c r="AF59" s="3"/>
    </row>
    <row r="60" spans="1:32" ht="15.75" customHeight="1" x14ac:dyDescent="0.2">
      <c r="A60" s="2">
        <v>20</v>
      </c>
      <c r="B60" s="2">
        <v>2</v>
      </c>
      <c r="C60" s="2">
        <v>7</v>
      </c>
      <c r="D60" s="2" t="s">
        <v>15</v>
      </c>
      <c r="E60" s="2">
        <v>7</v>
      </c>
      <c r="F60" s="2">
        <v>158.45659625000002</v>
      </c>
      <c r="G60" s="2">
        <f t="shared" si="43"/>
        <v>1.1091961737500002</v>
      </c>
      <c r="H60" s="2">
        <f t="shared" ref="H60:J60" si="65">LN(E60)</f>
        <v>1.9459101490553132</v>
      </c>
      <c r="I60" s="2">
        <f t="shared" si="65"/>
        <v>5.0654807151221197</v>
      </c>
      <c r="J60" s="2">
        <f t="shared" si="65"/>
        <v>0.10363558519529623</v>
      </c>
      <c r="K60" s="2">
        <f t="shared" si="50"/>
        <v>131.16166818557772</v>
      </c>
      <c r="L60" s="3">
        <v>20.2170004208926</v>
      </c>
      <c r="M60" s="3">
        <v>29.9522540238301</v>
      </c>
      <c r="N60" s="3">
        <v>21.0191102653292</v>
      </c>
      <c r="O60" s="3">
        <f t="shared" si="51"/>
        <v>-0.13469353102769058</v>
      </c>
      <c r="P60" s="2"/>
      <c r="AD60" s="3"/>
      <c r="AE60" s="3"/>
      <c r="AF60" s="3"/>
    </row>
    <row r="61" spans="1:32" ht="15.75" customHeight="1" x14ac:dyDescent="0.2">
      <c r="A61" s="2">
        <v>20</v>
      </c>
      <c r="B61" s="2">
        <v>2</v>
      </c>
      <c r="C61" s="2">
        <v>8</v>
      </c>
      <c r="D61" s="2" t="s">
        <v>15</v>
      </c>
      <c r="E61" s="2">
        <v>8.6999999999999993</v>
      </c>
      <c r="F61" s="2">
        <v>196.95387878571429</v>
      </c>
      <c r="G61" s="2">
        <f t="shared" si="43"/>
        <v>1.7134987454357142</v>
      </c>
      <c r="H61" s="2">
        <f t="shared" ref="H61:J61" si="66">LN(E61)</f>
        <v>2.1633230256605378</v>
      </c>
      <c r="I61" s="2">
        <f t="shared" si="66"/>
        <v>5.2829695834891153</v>
      </c>
      <c r="J61" s="2">
        <f t="shared" si="66"/>
        <v>0.53853733016751626</v>
      </c>
      <c r="K61" s="2">
        <f t="shared" si="50"/>
        <v>169.49720616488929</v>
      </c>
      <c r="L61" s="3">
        <v>28.590667408410098</v>
      </c>
      <c r="M61" s="3">
        <v>31.124356964496101</v>
      </c>
      <c r="N61" s="3">
        <v>29.9044922500808</v>
      </c>
      <c r="O61" s="3">
        <f t="shared" si="51"/>
        <v>0.12169050096397949</v>
      </c>
      <c r="AD61" s="3"/>
      <c r="AE61" s="3"/>
      <c r="AF61" s="3"/>
    </row>
    <row r="62" spans="1:32" ht="15.75" customHeight="1" x14ac:dyDescent="0.2">
      <c r="A62" s="2">
        <v>20</v>
      </c>
      <c r="B62" s="2">
        <v>1</v>
      </c>
      <c r="C62" s="2">
        <v>1</v>
      </c>
      <c r="D62" s="2" t="s">
        <v>17</v>
      </c>
      <c r="E62" s="2">
        <v>17.399999999999999</v>
      </c>
      <c r="F62" s="2">
        <v>171.68525065493819</v>
      </c>
      <c r="G62" s="2">
        <f t="shared" si="43"/>
        <v>2.9873233613959242</v>
      </c>
      <c r="H62" s="2">
        <f t="shared" ref="H62:J62" si="67">LN(E62)</f>
        <v>2.8564702062204832</v>
      </c>
      <c r="I62" s="2">
        <f t="shared" si="67"/>
        <v>5.1456628623787006</v>
      </c>
      <c r="J62" s="2">
        <f t="shared" si="67"/>
        <v>1.094377789617047</v>
      </c>
      <c r="K62" s="2">
        <f t="shared" si="50"/>
        <v>167.26896205398799</v>
      </c>
      <c r="L62" s="3">
        <v>24.616520536918699</v>
      </c>
      <c r="M62" s="3">
        <v>24.9204361516679</v>
      </c>
      <c r="N62" s="3">
        <v>24.130707485780899</v>
      </c>
      <c r="O62" s="3">
        <f t="shared" si="51"/>
        <v>0.1083878104557392</v>
      </c>
      <c r="AD62" s="3"/>
      <c r="AE62" s="3"/>
      <c r="AF62" s="3"/>
    </row>
    <row r="63" spans="1:32" ht="15.75" customHeight="1" x14ac:dyDescent="0.2">
      <c r="A63" s="2">
        <v>20</v>
      </c>
      <c r="B63" s="2">
        <v>1</v>
      </c>
      <c r="C63" s="2">
        <v>2</v>
      </c>
      <c r="D63" s="2" t="s">
        <v>17</v>
      </c>
      <c r="E63" s="2">
        <v>26.7</v>
      </c>
      <c r="F63" s="2">
        <v>135.18304311133562</v>
      </c>
      <c r="G63" s="2">
        <f t="shared" si="43"/>
        <v>3.6093872510726608</v>
      </c>
      <c r="H63" s="2">
        <f t="shared" ref="H63:J63" si="68">LN(E63)</f>
        <v>3.2846635654062037</v>
      </c>
      <c r="I63" s="2">
        <f t="shared" si="68"/>
        <v>4.9066297349688757</v>
      </c>
      <c r="J63" s="2">
        <f t="shared" si="68"/>
        <v>1.2835380213929426</v>
      </c>
      <c r="K63" s="2">
        <f t="shared" si="50"/>
        <v>142.19744534402668</v>
      </c>
      <c r="L63" s="3">
        <v>19.053934584219601</v>
      </c>
      <c r="M63" s="3">
        <v>57.752591745292598</v>
      </c>
      <c r="N63" s="3">
        <v>21.6287475425903</v>
      </c>
      <c r="O63" s="3">
        <f t="shared" si="51"/>
        <v>-5.4041524995760648E-2</v>
      </c>
      <c r="AD63" s="3"/>
      <c r="AE63" s="3"/>
      <c r="AF63" s="3"/>
    </row>
    <row r="64" spans="1:32" ht="15.75" customHeight="1" x14ac:dyDescent="0.2">
      <c r="A64" s="2">
        <v>20</v>
      </c>
      <c r="B64" s="2">
        <v>1</v>
      </c>
      <c r="C64" s="2">
        <v>3</v>
      </c>
      <c r="D64" s="2" t="s">
        <v>17</v>
      </c>
      <c r="E64" s="2">
        <v>32.299999999999997</v>
      </c>
      <c r="F64" s="2">
        <v>163.28182828587566</v>
      </c>
      <c r="G64" s="2">
        <f t="shared" si="43"/>
        <v>5.2740030536337832</v>
      </c>
      <c r="H64" s="2">
        <f t="shared" ref="H64:J64" si="69">LN(E64)</f>
        <v>3.475067230228611</v>
      </c>
      <c r="I64" s="2">
        <f t="shared" si="69"/>
        <v>5.0954777156821374</v>
      </c>
      <c r="J64" s="2">
        <f t="shared" si="69"/>
        <v>1.6627896669286109</v>
      </c>
      <c r="K64" s="2">
        <f t="shared" si="50"/>
        <v>177.70889473519665</v>
      </c>
      <c r="L64" s="3">
        <v>24.445599855320602</v>
      </c>
      <c r="M64" s="3">
        <v>26.245143913690999</v>
      </c>
      <c r="N64" s="3">
        <v>24.4480207233401</v>
      </c>
      <c r="O64" s="3">
        <f t="shared" si="51"/>
        <v>0.16886967135422903</v>
      </c>
      <c r="AD64" s="3"/>
      <c r="AE64" s="3"/>
      <c r="AF64" s="3"/>
    </row>
    <row r="65" spans="1:32" ht="15.75" customHeight="1" x14ac:dyDescent="0.2">
      <c r="A65" s="2">
        <v>20</v>
      </c>
      <c r="B65" s="2">
        <v>1</v>
      </c>
      <c r="C65" s="2">
        <v>4</v>
      </c>
      <c r="D65" s="2" t="s">
        <v>17</v>
      </c>
      <c r="E65" s="2">
        <v>22.4</v>
      </c>
      <c r="F65" s="2">
        <v>146.38821666139475</v>
      </c>
      <c r="G65" s="2">
        <f t="shared" si="43"/>
        <v>3.2790960532152424</v>
      </c>
      <c r="H65" s="2">
        <f t="shared" ref="H65:J65" si="70">LN(E65)</f>
        <v>3.1090609588609941</v>
      </c>
      <c r="I65" s="2">
        <f t="shared" si="70"/>
        <v>4.9862621110023806</v>
      </c>
      <c r="J65" s="2">
        <f t="shared" si="70"/>
        <v>1.1875677908812379</v>
      </c>
      <c r="K65" s="2">
        <f t="shared" si="50"/>
        <v>149.21915458073144</v>
      </c>
      <c r="L65" s="3">
        <v>30.183583697151601</v>
      </c>
      <c r="M65" s="3">
        <v>52.151660417872201</v>
      </c>
      <c r="N65" s="3">
        <v>32.4506358428591</v>
      </c>
      <c r="O65" s="3">
        <f t="shared" si="51"/>
        <v>-5.8244552731936405E-3</v>
      </c>
      <c r="AD65" s="3"/>
      <c r="AE65" s="3"/>
      <c r="AF65" s="3"/>
    </row>
    <row r="66" spans="1:32" ht="15.75" customHeight="1" x14ac:dyDescent="0.2">
      <c r="A66" s="2">
        <v>20</v>
      </c>
      <c r="B66" s="2">
        <v>1</v>
      </c>
      <c r="C66" s="2">
        <v>5</v>
      </c>
      <c r="D66" s="2" t="s">
        <v>17</v>
      </c>
      <c r="E66" s="2">
        <v>38.6</v>
      </c>
      <c r="F66" s="2">
        <v>169.75681865059155</v>
      </c>
      <c r="G66" s="2">
        <f t="shared" si="43"/>
        <v>6.5526131999128348</v>
      </c>
      <c r="H66" s="2">
        <f t="shared" ref="H66:J66" si="71">LN(E66)</f>
        <v>3.6532522764707851</v>
      </c>
      <c r="I66" s="2">
        <f t="shared" si="71"/>
        <v>5.1343669344131611</v>
      </c>
      <c r="J66" s="2">
        <f t="shared" si="71"/>
        <v>1.8798639319018089</v>
      </c>
      <c r="K66" s="2">
        <f t="shared" si="50"/>
        <v>190.7437931982565</v>
      </c>
      <c r="L66" s="3">
        <v>26.367406007680401</v>
      </c>
      <c r="M66" s="3">
        <v>23.111897862145302</v>
      </c>
      <c r="N66" s="3">
        <v>25.8647302657279</v>
      </c>
      <c r="O66" s="3">
        <f t="shared" si="51"/>
        <v>0.23963619485797794</v>
      </c>
      <c r="AD66" s="3"/>
      <c r="AE66" s="3"/>
      <c r="AF66" s="3"/>
    </row>
    <row r="67" spans="1:32" ht="15.75" customHeight="1" x14ac:dyDescent="0.2">
      <c r="A67" s="2">
        <v>20</v>
      </c>
      <c r="B67" s="2">
        <v>1</v>
      </c>
      <c r="C67" s="2">
        <v>6</v>
      </c>
      <c r="D67" s="2" t="s">
        <v>17</v>
      </c>
      <c r="E67" s="2">
        <v>20</v>
      </c>
      <c r="F67" s="2">
        <v>147.51776593374606</v>
      </c>
      <c r="G67" s="2">
        <f t="shared" si="43"/>
        <v>2.9503553186749212</v>
      </c>
      <c r="H67" s="2">
        <f t="shared" ref="H67:J67" si="72">LN(E67)</f>
        <v>2.9957322735539909</v>
      </c>
      <c r="I67" s="2">
        <f t="shared" si="72"/>
        <v>4.9939486155351638</v>
      </c>
      <c r="J67" s="2">
        <f t="shared" si="72"/>
        <v>1.0819256101070178</v>
      </c>
      <c r="K67" s="2">
        <f t="shared" si="50"/>
        <v>147.35088736160037</v>
      </c>
      <c r="L67" s="3">
        <v>27.157574895186901</v>
      </c>
      <c r="M67" s="3">
        <v>52.151660417872201</v>
      </c>
      <c r="N67" s="3">
        <v>31.366046514666699</v>
      </c>
      <c r="O67" s="3">
        <f t="shared" si="51"/>
        <v>-1.8412452541833213E-2</v>
      </c>
      <c r="AD67" s="3"/>
      <c r="AE67" s="3"/>
      <c r="AF67" s="3"/>
    </row>
    <row r="68" spans="1:32" ht="15.75" customHeight="1" x14ac:dyDescent="0.2">
      <c r="A68" s="2">
        <v>20</v>
      </c>
      <c r="B68" s="2">
        <v>1</v>
      </c>
      <c r="C68" s="2">
        <v>7</v>
      </c>
      <c r="D68" s="2" t="s">
        <v>17</v>
      </c>
      <c r="E68" s="2">
        <v>15.2</v>
      </c>
      <c r="F68" s="2">
        <v>176.42786966040813</v>
      </c>
      <c r="G68" s="2">
        <f t="shared" si="43"/>
        <v>2.6817036188382035</v>
      </c>
      <c r="H68" s="2">
        <f t="shared" ref="H68:J68" si="73">LN(E68)</f>
        <v>2.7212954278522306</v>
      </c>
      <c r="I68" s="2">
        <f t="shared" si="73"/>
        <v>5.1729121223655392</v>
      </c>
      <c r="J68" s="2">
        <f t="shared" si="73"/>
        <v>0.98645227123563284</v>
      </c>
      <c r="K68" s="2">
        <f t="shared" si="50"/>
        <v>167.78041027834448</v>
      </c>
      <c r="L68" s="3">
        <v>22.3489135829943</v>
      </c>
      <c r="M68" s="3">
        <v>42.584878545439601</v>
      </c>
      <c r="N68" s="3">
        <v>23.5895489718059</v>
      </c>
      <c r="O68" s="3">
        <f t="shared" si="51"/>
        <v>0.11145430259249711</v>
      </c>
      <c r="AD68" s="3"/>
      <c r="AE68" s="3"/>
      <c r="AF68" s="3"/>
    </row>
    <row r="69" spans="1:32" ht="15.75" customHeight="1" x14ac:dyDescent="0.2">
      <c r="A69" s="2">
        <v>20</v>
      </c>
      <c r="B69" s="2">
        <v>1</v>
      </c>
      <c r="C69" s="2">
        <v>8</v>
      </c>
      <c r="D69" s="2" t="s">
        <v>17</v>
      </c>
      <c r="E69" s="2">
        <v>21.7</v>
      </c>
      <c r="F69" s="2">
        <v>162.37291798952131</v>
      </c>
      <c r="G69" s="2">
        <f t="shared" si="43"/>
        <v>3.5234923203726125</v>
      </c>
      <c r="H69" s="2">
        <f t="shared" ref="H69:J69" si="74">LN(E69)</f>
        <v>3.0773122605464138</v>
      </c>
      <c r="I69" s="2">
        <f t="shared" si="74"/>
        <v>5.0898956526731238</v>
      </c>
      <c r="J69" s="2">
        <f t="shared" si="74"/>
        <v>1.2594526342374004</v>
      </c>
      <c r="K69" s="2">
        <f t="shared" si="50"/>
        <v>164.57503172286928</v>
      </c>
      <c r="L69" s="3">
        <v>27.791621326436601</v>
      </c>
      <c r="M69" s="3">
        <v>74.555522375463696</v>
      </c>
      <c r="N69" s="3">
        <v>30.174934476989101</v>
      </c>
      <c r="O69" s="3">
        <f t="shared" si="51"/>
        <v>9.2129244269070876E-2</v>
      </c>
      <c r="AD69" s="3"/>
      <c r="AE69" s="3"/>
      <c r="AF69" s="3"/>
    </row>
    <row r="70" spans="1:32" ht="15.75" customHeight="1" x14ac:dyDescent="0.2">
      <c r="A70" s="2">
        <v>20</v>
      </c>
      <c r="B70" s="2">
        <v>2</v>
      </c>
      <c r="C70" s="2">
        <v>1</v>
      </c>
      <c r="D70" s="2" t="s">
        <v>17</v>
      </c>
      <c r="E70" s="2">
        <v>18.399999999999999</v>
      </c>
      <c r="F70" s="2">
        <v>168.69462884147782</v>
      </c>
      <c r="G70" s="2">
        <f t="shared" si="43"/>
        <v>3.1039811706831917</v>
      </c>
      <c r="H70" s="2">
        <f t="shared" ref="H70:J70" si="75">LN(E70)</f>
        <v>2.91235066461494</v>
      </c>
      <c r="I70" s="2">
        <f t="shared" si="75"/>
        <v>5.1280901505238914</v>
      </c>
      <c r="J70" s="2">
        <f t="shared" si="75"/>
        <v>1.1326855361566943</v>
      </c>
      <c r="K70" s="2">
        <f t="shared" si="50"/>
        <v>166.00749837818086</v>
      </c>
      <c r="L70" s="3">
        <v>23.005532226259898</v>
      </c>
      <c r="M70" s="3">
        <v>63.797615877223599</v>
      </c>
      <c r="N70" s="3">
        <v>28.424886935757101</v>
      </c>
      <c r="O70" s="3">
        <f t="shared" si="51"/>
        <v>0.10081211260769773</v>
      </c>
      <c r="AD70" s="3"/>
      <c r="AE70" s="3"/>
      <c r="AF70" s="3"/>
    </row>
    <row r="71" spans="1:32" ht="15.75" customHeight="1" x14ac:dyDescent="0.2">
      <c r="A71" s="2">
        <v>20</v>
      </c>
      <c r="B71" s="2">
        <v>2</v>
      </c>
      <c r="C71" s="2">
        <v>2</v>
      </c>
      <c r="D71" s="2" t="s">
        <v>17</v>
      </c>
      <c r="E71" s="2">
        <v>26.8</v>
      </c>
      <c r="F71" s="2">
        <v>163.68363596061141</v>
      </c>
      <c r="G71" s="2">
        <f t="shared" si="43"/>
        <v>4.3867214437443858</v>
      </c>
      <c r="H71" s="2">
        <f t="shared" ref="H71:J71" si="76">LN(E71)</f>
        <v>3.2884018875168111</v>
      </c>
      <c r="I71" s="2">
        <f t="shared" si="76"/>
        <v>5.0979355157921953</v>
      </c>
      <c r="J71" s="2">
        <f t="shared" si="76"/>
        <v>1.4785821243268691</v>
      </c>
      <c r="K71" s="2">
        <f t="shared" si="50"/>
        <v>172.2921344989889</v>
      </c>
      <c r="L71" s="3">
        <v>23.700752428740799</v>
      </c>
      <c r="M71" s="3">
        <v>42.3392197762468</v>
      </c>
      <c r="N71" s="3">
        <v>28.500465370928602</v>
      </c>
      <c r="O71" s="3">
        <f t="shared" si="51"/>
        <v>0.13793304165314635</v>
      </c>
      <c r="AD71" s="3"/>
      <c r="AE71" s="3"/>
      <c r="AF71" s="3"/>
    </row>
    <row r="72" spans="1:32" ht="15.75" customHeight="1" x14ac:dyDescent="0.2">
      <c r="A72" s="2">
        <v>20</v>
      </c>
      <c r="B72" s="2">
        <v>2</v>
      </c>
      <c r="C72" s="2">
        <v>3</v>
      </c>
      <c r="D72" s="2" t="s">
        <v>17</v>
      </c>
      <c r="E72" s="2">
        <v>16.399999999999999</v>
      </c>
      <c r="F72" s="2">
        <v>147.75880711787499</v>
      </c>
      <c r="G72" s="2">
        <f t="shared" si="43"/>
        <v>2.4232444367331496</v>
      </c>
      <c r="H72" s="2">
        <f t="shared" ref="H72:J72" si="77">LN(E72)</f>
        <v>2.7972813348301528</v>
      </c>
      <c r="I72" s="2">
        <f t="shared" si="77"/>
        <v>4.9955812627525154</v>
      </c>
      <c r="J72" s="2">
        <f t="shared" si="77"/>
        <v>0.88510731860053116</v>
      </c>
      <c r="K72" s="2">
        <f t="shared" si="50"/>
        <v>142.44082645022172</v>
      </c>
      <c r="L72" s="3">
        <v>18.601915229453802</v>
      </c>
      <c r="M72" s="3">
        <v>72.212327584893302</v>
      </c>
      <c r="N72" s="3">
        <v>21.152500622544501</v>
      </c>
      <c r="O72" s="3">
        <f t="shared" si="51"/>
        <v>-5.2282678262176585E-2</v>
      </c>
      <c r="AD72" s="3"/>
      <c r="AE72" s="3"/>
      <c r="AF72" s="3"/>
    </row>
    <row r="73" spans="1:32" ht="15.75" customHeight="1" x14ac:dyDescent="0.2">
      <c r="A73" s="2">
        <v>20</v>
      </c>
      <c r="B73" s="2">
        <v>2</v>
      </c>
      <c r="C73" s="2">
        <v>4</v>
      </c>
      <c r="D73" s="2" t="s">
        <v>17</v>
      </c>
      <c r="E73" s="2">
        <v>27.7</v>
      </c>
      <c r="F73" s="2">
        <v>145.5728527498174</v>
      </c>
      <c r="G73" s="2">
        <f t="shared" si="43"/>
        <v>4.0323680211699422</v>
      </c>
      <c r="H73" s="2">
        <f t="shared" ref="H73:J73" si="78">LN(E73)</f>
        <v>3.3214324131932926</v>
      </c>
      <c r="I73" s="2">
        <f t="shared" si="78"/>
        <v>4.9806766674843459</v>
      </c>
      <c r="J73" s="2">
        <f t="shared" si="78"/>
        <v>1.3943538016955013</v>
      </c>
      <c r="K73" s="2">
        <f t="shared" si="50"/>
        <v>154.13750725195277</v>
      </c>
      <c r="L73" s="3">
        <v>20.3117223567296</v>
      </c>
      <c r="M73" s="3">
        <v>48.830391646386701</v>
      </c>
      <c r="N73" s="3">
        <v>22.714170644869501</v>
      </c>
      <c r="O73" s="3">
        <f t="shared" si="51"/>
        <v>2.6583354388819425E-2</v>
      </c>
      <c r="AD73" s="3"/>
      <c r="AE73" s="3"/>
      <c r="AF73" s="3"/>
    </row>
    <row r="74" spans="1:32" ht="15.75" customHeight="1" x14ac:dyDescent="0.2">
      <c r="A74" s="2">
        <v>20</v>
      </c>
      <c r="B74" s="2">
        <v>2</v>
      </c>
      <c r="C74" s="2">
        <v>5</v>
      </c>
      <c r="D74" s="2" t="s">
        <v>17</v>
      </c>
      <c r="E74" s="2">
        <v>28.5</v>
      </c>
      <c r="F74" s="2">
        <v>147.32734185179288</v>
      </c>
      <c r="G74" s="2">
        <f t="shared" si="43"/>
        <v>4.1988292427760969</v>
      </c>
      <c r="H74" s="2">
        <f t="shared" ref="H74:J74" si="79">LN(E74)</f>
        <v>3.3499040872746049</v>
      </c>
      <c r="I74" s="2">
        <f t="shared" si="79"/>
        <v>4.9926569264183955</v>
      </c>
      <c r="J74" s="2">
        <f t="shared" si="79"/>
        <v>1.4348057347108636</v>
      </c>
      <c r="K74" s="2">
        <f t="shared" si="50"/>
        <v>156.79226821384401</v>
      </c>
      <c r="L74" s="3">
        <v>20.3943650581733</v>
      </c>
      <c r="M74" s="3">
        <v>58.4948197221375</v>
      </c>
      <c r="N74" s="3">
        <v>26.7597792627333</v>
      </c>
      <c r="O74" s="3">
        <f t="shared" si="51"/>
        <v>4.3657195816016126E-2</v>
      </c>
      <c r="AD74" s="3"/>
      <c r="AE74" s="3"/>
      <c r="AF74" s="3"/>
    </row>
    <row r="75" spans="1:32" ht="15.75" customHeight="1" x14ac:dyDescent="0.2">
      <c r="A75" s="2">
        <v>20</v>
      </c>
      <c r="B75" s="2">
        <v>2</v>
      </c>
      <c r="C75" s="2">
        <v>6</v>
      </c>
      <c r="D75" s="2" t="s">
        <v>17</v>
      </c>
      <c r="E75" s="2">
        <v>16.899999999999999</v>
      </c>
      <c r="F75" s="2">
        <v>146.08531961594318</v>
      </c>
      <c r="G75" s="2">
        <f t="shared" si="43"/>
        <v>2.4688419015094394</v>
      </c>
      <c r="H75" s="2">
        <f t="shared" ref="H75:J75" si="80">LN(E75)</f>
        <v>2.8273136219290276</v>
      </c>
      <c r="I75" s="2">
        <f t="shared" si="80"/>
        <v>4.9841908319554111</v>
      </c>
      <c r="J75" s="2">
        <f t="shared" si="80"/>
        <v>0.90374917490230144</v>
      </c>
      <c r="K75" s="2">
        <f t="shared" si="50"/>
        <v>141.58666584722948</v>
      </c>
      <c r="L75" s="3">
        <v>12.435975832200601</v>
      </c>
      <c r="M75" s="3">
        <v>48.830391646386701</v>
      </c>
      <c r="N75" s="3"/>
      <c r="O75" s="3">
        <f t="shared" si="51"/>
        <v>-5.8300332897292195E-2</v>
      </c>
      <c r="AD75" s="3"/>
      <c r="AE75" s="3"/>
      <c r="AF75" s="3"/>
    </row>
    <row r="76" spans="1:32" ht="15.75" customHeight="1" x14ac:dyDescent="0.2">
      <c r="A76" s="2">
        <v>20</v>
      </c>
      <c r="B76" s="2">
        <v>2</v>
      </c>
      <c r="C76" s="2">
        <v>7</v>
      </c>
      <c r="D76" s="2" t="s">
        <v>17</v>
      </c>
      <c r="E76" s="2">
        <v>26.8</v>
      </c>
      <c r="F76" s="2">
        <v>165.75305287473728</v>
      </c>
      <c r="G76" s="2">
        <f t="shared" si="43"/>
        <v>4.4421818170429592</v>
      </c>
      <c r="H76" s="2">
        <f t="shared" ref="H76:J76" si="81">LN(E76)</f>
        <v>3.2884018875168111</v>
      </c>
      <c r="I76" s="2">
        <f t="shared" si="81"/>
        <v>5.1104990474468037</v>
      </c>
      <c r="J76" s="2">
        <f t="shared" si="81"/>
        <v>1.4911456559814775</v>
      </c>
      <c r="K76" s="2">
        <f t="shared" si="50"/>
        <v>174.47038680387325</v>
      </c>
      <c r="L76" s="3">
        <v>22.637386848695801</v>
      </c>
      <c r="M76" s="3">
        <v>39.482705110936102</v>
      </c>
      <c r="N76" s="3">
        <v>24.608947567460302</v>
      </c>
      <c r="O76" s="3">
        <f t="shared" si="51"/>
        <v>0.15049657330775479</v>
      </c>
      <c r="AD76" s="3"/>
      <c r="AE76" s="3"/>
      <c r="AF76" s="3"/>
    </row>
    <row r="77" spans="1:32" ht="15.75" customHeight="1" x14ac:dyDescent="0.2">
      <c r="A77" s="2">
        <v>20</v>
      </c>
      <c r="B77" s="2">
        <v>2</v>
      </c>
      <c r="C77" s="2">
        <v>8</v>
      </c>
      <c r="D77" s="2" t="s">
        <v>17</v>
      </c>
      <c r="E77" s="2">
        <v>10.8</v>
      </c>
      <c r="F77" s="2">
        <v>187.65376473537296</v>
      </c>
      <c r="G77" s="2">
        <f t="shared" si="43"/>
        <v>2.0266606591420282</v>
      </c>
      <c r="H77" s="2">
        <f t="shared" ref="H77:J77" si="82">LN(E77)</f>
        <v>2.379546134130174</v>
      </c>
      <c r="I77" s="2">
        <f t="shared" si="82"/>
        <v>5.2345985879184047</v>
      </c>
      <c r="J77" s="2">
        <f t="shared" si="82"/>
        <v>0.7063894430664418</v>
      </c>
      <c r="K77" s="2">
        <f t="shared" si="50"/>
        <v>167.86656111632325</v>
      </c>
      <c r="L77" s="3">
        <v>23.3308515672935</v>
      </c>
      <c r="M77" s="3">
        <v>16.762405440425098</v>
      </c>
      <c r="N77" s="3">
        <v>22.166882150570501</v>
      </c>
      <c r="O77" s="3">
        <f t="shared" si="51"/>
        <v>0.11200181949848675</v>
      </c>
      <c r="AD77" s="3"/>
      <c r="AE77" s="3"/>
      <c r="AF77" s="3"/>
    </row>
    <row r="78" spans="1:32" ht="15.75" customHeight="1" x14ac:dyDescent="0.2">
      <c r="A78" s="2">
        <v>20</v>
      </c>
      <c r="B78" s="2">
        <v>1</v>
      </c>
      <c r="C78" s="2">
        <v>1</v>
      </c>
      <c r="D78" s="2" t="s">
        <v>18</v>
      </c>
      <c r="E78" s="4">
        <v>96.3</v>
      </c>
      <c r="F78" s="2">
        <v>101.25830539245712</v>
      </c>
      <c r="G78" s="2">
        <f t="shared" si="43"/>
        <v>9.7511748092936195</v>
      </c>
      <c r="H78" s="2">
        <f t="shared" ref="H78:J78" si="83">LN(E78)</f>
        <v>4.5674683188040799</v>
      </c>
      <c r="I78" s="2">
        <f t="shared" si="83"/>
        <v>4.6176747311899673</v>
      </c>
      <c r="J78" s="2">
        <f t="shared" si="83"/>
        <v>2.2773877710119099</v>
      </c>
      <c r="K78" s="2">
        <f t="shared" si="50"/>
        <v>134.00586920850614</v>
      </c>
      <c r="L78" s="3">
        <v>14.337873712078499</v>
      </c>
      <c r="M78" s="3">
        <v>32.808195051549902</v>
      </c>
      <c r="N78" s="3">
        <v>23.364682631918299</v>
      </c>
      <c r="O78" s="3">
        <f t="shared" si="51"/>
        <v>-0.11350275839178936</v>
      </c>
      <c r="AD78" s="3"/>
      <c r="AE78" s="3"/>
      <c r="AF78" s="3"/>
    </row>
    <row r="79" spans="1:32" ht="15.75" customHeight="1" x14ac:dyDescent="0.2">
      <c r="A79" s="2">
        <v>20</v>
      </c>
      <c r="B79" s="2">
        <v>1</v>
      </c>
      <c r="C79" s="2">
        <v>2</v>
      </c>
      <c r="D79" s="2" t="s">
        <v>18</v>
      </c>
      <c r="E79" s="4">
        <v>104.4</v>
      </c>
      <c r="F79" s="2">
        <v>94.972866811472571</v>
      </c>
      <c r="G79" s="2">
        <f t="shared" si="43"/>
        <v>9.9151672951177368</v>
      </c>
      <c r="H79" s="2">
        <f t="shared" ref="H79:J79" si="84">LN(E79)</f>
        <v>4.6482296754485386</v>
      </c>
      <c r="I79" s="2">
        <f t="shared" si="84"/>
        <v>4.5535912382947048</v>
      </c>
      <c r="J79" s="2">
        <f t="shared" si="84"/>
        <v>2.2940656347611061</v>
      </c>
      <c r="K79" s="2">
        <f t="shared" si="50"/>
        <v>127.51785436109719</v>
      </c>
      <c r="L79" s="3">
        <v>20.0918741344415</v>
      </c>
      <c r="M79" s="3">
        <v>29.870192159262899</v>
      </c>
      <c r="N79" s="3">
        <v>28.801418187065298</v>
      </c>
      <c r="O79" s="3">
        <f t="shared" si="51"/>
        <v>-0.1631380445833579</v>
      </c>
      <c r="AD79" s="3"/>
      <c r="AE79" s="3"/>
      <c r="AF79" s="3"/>
    </row>
    <row r="80" spans="1:32" ht="15.75" customHeight="1" x14ac:dyDescent="0.2">
      <c r="A80" s="2">
        <v>20</v>
      </c>
      <c r="B80" s="2">
        <v>1</v>
      </c>
      <c r="C80" s="2">
        <v>3</v>
      </c>
      <c r="D80" s="2" t="s">
        <v>18</v>
      </c>
      <c r="E80" s="4">
        <v>94.1</v>
      </c>
      <c r="F80" s="2">
        <v>133.37785571074167</v>
      </c>
      <c r="G80" s="2">
        <f t="shared" si="43"/>
        <v>12.550856222380789</v>
      </c>
      <c r="H80" s="2">
        <f t="shared" ref="H80:J80" si="85">LN(E80)</f>
        <v>4.5443580465913342</v>
      </c>
      <c r="I80" s="2">
        <f t="shared" si="85"/>
        <v>4.8931861205322837</v>
      </c>
      <c r="J80" s="2">
        <f t="shared" si="85"/>
        <v>2.5297888881414803</v>
      </c>
      <c r="K80" s="2">
        <f t="shared" si="50"/>
        <v>175.78440097720255</v>
      </c>
      <c r="L80" s="3">
        <v>23.484879438440299</v>
      </c>
      <c r="M80" s="3">
        <v>51.8778172961675</v>
      </c>
      <c r="N80" s="3">
        <v>29.619050238648899</v>
      </c>
      <c r="O80" s="3">
        <f t="shared" si="51"/>
        <v>0.15787420325166668</v>
      </c>
      <c r="AD80" s="3"/>
      <c r="AE80" s="3"/>
      <c r="AF80" s="3"/>
    </row>
    <row r="81" spans="1:32" ht="15.75" customHeight="1" x14ac:dyDescent="0.2">
      <c r="A81" s="2">
        <v>20</v>
      </c>
      <c r="B81" s="2">
        <v>1</v>
      </c>
      <c r="C81" s="2">
        <v>4</v>
      </c>
      <c r="D81" s="2" t="s">
        <v>18</v>
      </c>
      <c r="E81" s="4">
        <v>118.4</v>
      </c>
      <c r="F81" s="2">
        <v>87.322144924427164</v>
      </c>
      <c r="G81" s="2">
        <f t="shared" si="43"/>
        <v>10.338941959052177</v>
      </c>
      <c r="H81" s="2">
        <f t="shared" ref="H81:J81" si="86">LN(E81)</f>
        <v>4.774068722449905</v>
      </c>
      <c r="I81" s="2">
        <f t="shared" si="86"/>
        <v>4.4696040953336409</v>
      </c>
      <c r="J81" s="2">
        <f t="shared" si="86"/>
        <v>2.3359175388014091</v>
      </c>
      <c r="K81" s="2">
        <f t="shared" si="50"/>
        <v>119.91635228780187</v>
      </c>
      <c r="L81" s="3">
        <v>13.008789400293599</v>
      </c>
      <c r="M81" s="3">
        <v>50.902188988007701</v>
      </c>
      <c r="N81" s="3">
        <v>22.856819090920901</v>
      </c>
      <c r="O81" s="3">
        <f t="shared" si="51"/>
        <v>-0.22461258203587686</v>
      </c>
      <c r="AD81" s="3"/>
      <c r="AE81" s="3"/>
      <c r="AF81" s="3"/>
    </row>
    <row r="82" spans="1:32" ht="15.75" customHeight="1" x14ac:dyDescent="0.2">
      <c r="A82" s="2">
        <v>20</v>
      </c>
      <c r="B82" s="2">
        <v>1</v>
      </c>
      <c r="C82" s="2">
        <v>5</v>
      </c>
      <c r="D82" s="2" t="s">
        <v>18</v>
      </c>
      <c r="E82" s="4">
        <v>96.1</v>
      </c>
      <c r="F82" s="2">
        <v>133.87992008046885</v>
      </c>
      <c r="G82" s="2">
        <f t="shared" si="43"/>
        <v>12.865860319733056</v>
      </c>
      <c r="H82" s="2">
        <f t="shared" ref="H82:J82" si="87">LN(E82)</f>
        <v>4.5653893159762466</v>
      </c>
      <c r="I82" s="2">
        <f t="shared" si="87"/>
        <v>4.8969432793939554</v>
      </c>
      <c r="J82" s="2">
        <f t="shared" si="87"/>
        <v>2.5545773163880647</v>
      </c>
      <c r="K82" s="2">
        <f t="shared" si="50"/>
        <v>177.11159351621933</v>
      </c>
      <c r="L82" s="3">
        <v>23.176002408183201</v>
      </c>
      <c r="M82" s="3">
        <v>24.1005043615963</v>
      </c>
      <c r="N82" s="3">
        <v>25.2659634406332</v>
      </c>
      <c r="O82" s="3">
        <f t="shared" si="51"/>
        <v>0.16539385620629909</v>
      </c>
      <c r="AD82" s="3"/>
      <c r="AE82" s="3"/>
      <c r="AF82" s="3"/>
    </row>
    <row r="83" spans="1:32" ht="15.75" customHeight="1" x14ac:dyDescent="0.2">
      <c r="A83" s="2">
        <v>20</v>
      </c>
      <c r="B83" s="2">
        <v>1</v>
      </c>
      <c r="C83" s="2">
        <v>6</v>
      </c>
      <c r="D83" s="2" t="s">
        <v>18</v>
      </c>
      <c r="E83" s="4">
        <v>141.30000000000001</v>
      </c>
      <c r="F83" s="2">
        <v>117.36073541676176</v>
      </c>
      <c r="G83" s="2">
        <f t="shared" si="43"/>
        <v>16.583071914388437</v>
      </c>
      <c r="H83" s="2">
        <f t="shared" ref="H83:J83" si="88">LN(E83)</f>
        <v>4.9508852896904818</v>
      </c>
      <c r="I83" s="2">
        <f t="shared" si="88"/>
        <v>4.7652524001474186</v>
      </c>
      <c r="J83" s="2">
        <f t="shared" si="88"/>
        <v>2.8083824108557636</v>
      </c>
      <c r="K83" s="2">
        <f t="shared" si="50"/>
        <v>166.34981757018119</v>
      </c>
      <c r="L83" s="3">
        <v>21.5561058656202</v>
      </c>
      <c r="M83" s="3">
        <v>50.7895164750962</v>
      </c>
      <c r="N83" s="3">
        <v>30.4919448487768</v>
      </c>
      <c r="O83" s="3">
        <f t="shared" si="51"/>
        <v>0.1026682066572393</v>
      </c>
      <c r="AD83" s="3"/>
      <c r="AE83" s="3"/>
      <c r="AF83" s="3"/>
    </row>
    <row r="84" spans="1:32" ht="15.75" customHeight="1" x14ac:dyDescent="0.2">
      <c r="A84" s="2">
        <v>20</v>
      </c>
      <c r="B84" s="2">
        <v>2</v>
      </c>
      <c r="C84" s="2">
        <v>1</v>
      </c>
      <c r="D84" s="2" t="s">
        <v>18</v>
      </c>
      <c r="E84" s="4">
        <v>161.19999999999999</v>
      </c>
      <c r="F84" s="2">
        <v>97.436647267067656</v>
      </c>
      <c r="G84" s="2">
        <f t="shared" si="43"/>
        <v>15.706787539451305</v>
      </c>
      <c r="H84" s="2">
        <f t="shared" ref="H84:J84" si="89">LN(E84)</f>
        <v>5.0826458300725275</v>
      </c>
      <c r="I84" s="2">
        <f t="shared" si="89"/>
        <v>4.5792023951909142</v>
      </c>
      <c r="J84" s="2">
        <f t="shared" si="89"/>
        <v>2.7540929462813044</v>
      </c>
      <c r="K84" s="2">
        <f t="shared" si="50"/>
        <v>141.40498926127634</v>
      </c>
      <c r="L84" s="3">
        <v>16.015257923707399</v>
      </c>
      <c r="M84" s="3">
        <v>51.7864524304253</v>
      </c>
      <c r="N84" s="3"/>
      <c r="O84" s="3">
        <f t="shared" si="51"/>
        <v>-5.9809837624916984E-2</v>
      </c>
      <c r="AD84" s="3"/>
      <c r="AE84" s="3"/>
      <c r="AF84" s="3"/>
    </row>
    <row r="85" spans="1:32" ht="15.75" customHeight="1" x14ac:dyDescent="0.2">
      <c r="A85" s="2">
        <v>20</v>
      </c>
      <c r="B85" s="2">
        <v>2</v>
      </c>
      <c r="C85" s="2">
        <v>2</v>
      </c>
      <c r="D85" s="2" t="s">
        <v>18</v>
      </c>
      <c r="E85" s="4"/>
      <c r="K85" s="2"/>
      <c r="L85" s="3"/>
      <c r="M85" s="3"/>
      <c r="N85" s="3"/>
      <c r="O85" s="3"/>
      <c r="AD85" s="3"/>
      <c r="AE85" s="3"/>
      <c r="AF85" s="3"/>
    </row>
    <row r="86" spans="1:32" ht="15.75" customHeight="1" x14ac:dyDescent="0.2">
      <c r="A86" s="2">
        <v>20</v>
      </c>
      <c r="B86" s="2">
        <v>2</v>
      </c>
      <c r="C86" s="2">
        <v>3</v>
      </c>
      <c r="D86" s="2" t="s">
        <v>18</v>
      </c>
      <c r="E86" s="4">
        <v>108.1</v>
      </c>
      <c r="F86" s="2">
        <v>85.99861267499881</v>
      </c>
      <c r="G86" s="2">
        <f t="shared" ref="G86:G89" si="90">F86*(E86/1000)</f>
        <v>9.2964500301673709</v>
      </c>
      <c r="H86" s="2">
        <f t="shared" ref="H86:J86" si="91">LN(E86)</f>
        <v>4.6830567246451622</v>
      </c>
      <c r="I86" s="2">
        <f t="shared" si="91"/>
        <v>4.4543311644373302</v>
      </c>
      <c r="J86" s="2">
        <f t="shared" si="91"/>
        <v>2.2296326101003556</v>
      </c>
      <c r="K86" s="2">
        <f t="shared" ref="K86:K89" si="92">((GEOMEAN($E$46:$E$89))^(0.821-1))*(E86^(1-0.821))*F86</f>
        <v>116.19041535133314</v>
      </c>
      <c r="L86" s="3">
        <v>16.422999999999998</v>
      </c>
      <c r="M86" s="3">
        <v>16.048999999999999</v>
      </c>
      <c r="N86" s="3">
        <v>18.901</v>
      </c>
      <c r="O86" s="3">
        <f t="shared" ref="O86:O89" si="93">J86-((0.8211*H86)+LN(0.2568))</f>
        <v>-0.25616755933945612</v>
      </c>
      <c r="AD86" s="3"/>
      <c r="AE86" s="3"/>
      <c r="AF86" s="3"/>
    </row>
    <row r="87" spans="1:32" ht="15.75" customHeight="1" x14ac:dyDescent="0.2">
      <c r="A87" s="2">
        <v>20</v>
      </c>
      <c r="B87" s="2">
        <v>2</v>
      </c>
      <c r="C87" s="2">
        <v>4</v>
      </c>
      <c r="D87" s="2" t="s">
        <v>18</v>
      </c>
      <c r="E87" s="4">
        <v>113.9</v>
      </c>
      <c r="F87" s="2">
        <v>80.182734262234149</v>
      </c>
      <c r="G87" s="2">
        <f t="shared" si="90"/>
        <v>9.1328134324684704</v>
      </c>
      <c r="H87" s="2">
        <f t="shared" ref="H87:J87" si="94">LN(E87)</f>
        <v>4.7353208704531369</v>
      </c>
      <c r="I87" s="2">
        <f t="shared" si="94"/>
        <v>4.3843082081823566</v>
      </c>
      <c r="J87" s="2">
        <f t="shared" si="94"/>
        <v>2.2118737996533566</v>
      </c>
      <c r="K87" s="2">
        <f t="shared" si="92"/>
        <v>109.35097711987892</v>
      </c>
      <c r="L87" s="3">
        <v>16.988199653806799</v>
      </c>
      <c r="M87" s="3">
        <v>29.3928921147217</v>
      </c>
      <c r="N87" s="3" t="s">
        <v>16</v>
      </c>
      <c r="O87" s="3">
        <f t="shared" si="93"/>
        <v>-0.31684045990938348</v>
      </c>
      <c r="AD87" s="3"/>
      <c r="AE87" s="3"/>
      <c r="AF87" s="3"/>
    </row>
    <row r="88" spans="1:32" ht="15.75" customHeight="1" x14ac:dyDescent="0.2">
      <c r="A88" s="2">
        <v>20</v>
      </c>
      <c r="B88" s="2">
        <v>2</v>
      </c>
      <c r="C88" s="2">
        <v>5</v>
      </c>
      <c r="D88" s="2" t="s">
        <v>18</v>
      </c>
      <c r="E88" s="4">
        <v>90.5</v>
      </c>
      <c r="F88" s="2">
        <v>131.87103280628503</v>
      </c>
      <c r="G88" s="2">
        <f t="shared" si="90"/>
        <v>11.934328468968795</v>
      </c>
      <c r="H88" s="2">
        <f t="shared" ref="H88:J88" si="95">LN(E88)</f>
        <v>4.5053498507058807</v>
      </c>
      <c r="I88" s="2">
        <f t="shared" si="95"/>
        <v>4.8818244207923129</v>
      </c>
      <c r="J88" s="2">
        <f t="shared" si="95"/>
        <v>2.4794189925160559</v>
      </c>
      <c r="K88" s="2">
        <f t="shared" si="92"/>
        <v>172.58917904735404</v>
      </c>
      <c r="L88" s="3">
        <v>19.695</v>
      </c>
      <c r="M88" s="3">
        <v>56.628999999999998</v>
      </c>
      <c r="N88" s="3">
        <v>25.405000000000001</v>
      </c>
      <c r="O88" s="3">
        <f t="shared" si="93"/>
        <v>0.13953393726778796</v>
      </c>
      <c r="AD88" s="3"/>
      <c r="AE88" s="3"/>
      <c r="AF88" s="3"/>
    </row>
    <row r="89" spans="1:32" ht="15.75" customHeight="1" x14ac:dyDescent="0.2">
      <c r="A89" s="2">
        <v>20</v>
      </c>
      <c r="B89" s="2">
        <v>2</v>
      </c>
      <c r="C89" s="2">
        <v>6</v>
      </c>
      <c r="D89" s="2" t="s">
        <v>18</v>
      </c>
      <c r="E89" s="4">
        <v>116.6</v>
      </c>
      <c r="F89" s="2">
        <v>108.65096148907379</v>
      </c>
      <c r="G89" s="2">
        <f t="shared" si="90"/>
        <v>12.668702109626004</v>
      </c>
      <c r="H89" s="2">
        <f t="shared" ref="H89:J89" si="96">LN(E89)</f>
        <v>4.7587492739163917</v>
      </c>
      <c r="I89" s="2">
        <f t="shared" si="96"/>
        <v>4.6881405560795164</v>
      </c>
      <c r="J89" s="2">
        <f t="shared" si="96"/>
        <v>2.5391345510137713</v>
      </c>
      <c r="K89" s="2">
        <f t="shared" si="92"/>
        <v>148.79785618105905</v>
      </c>
      <c r="L89" s="3">
        <v>23.5654042877343</v>
      </c>
      <c r="M89" s="3">
        <v>29.3928919501266</v>
      </c>
      <c r="N89" s="3">
        <v>25.825834421767201</v>
      </c>
      <c r="O89" s="3">
        <f t="shared" si="93"/>
        <v>-8.8167706326469641E-3</v>
      </c>
      <c r="AD89" s="3"/>
      <c r="AE89" s="3"/>
      <c r="AF89" s="3"/>
    </row>
    <row r="90" spans="1:32" ht="15.75" customHeight="1" x14ac:dyDescent="0.2">
      <c r="M90" s="3"/>
      <c r="N90" s="3"/>
      <c r="O90" s="3"/>
      <c r="P90" s="3"/>
      <c r="AD90" s="3"/>
      <c r="AE90" s="3"/>
      <c r="AF90" s="3"/>
    </row>
    <row r="91" spans="1:32" ht="15.75" customHeight="1" x14ac:dyDescent="0.2">
      <c r="M91" s="3"/>
      <c r="N91" s="3"/>
      <c r="O91" s="3"/>
      <c r="P91" s="3"/>
      <c r="AD91" s="3"/>
      <c r="AE91" s="3"/>
      <c r="AF91" s="3"/>
    </row>
    <row r="92" spans="1:32" ht="15.75" customHeight="1" x14ac:dyDescent="0.2">
      <c r="M92" s="3"/>
      <c r="N92" s="3"/>
      <c r="O92" s="3"/>
      <c r="P92" s="3"/>
      <c r="AD92" s="3"/>
      <c r="AE92" s="3"/>
      <c r="AF92" s="3"/>
    </row>
    <row r="93" spans="1:32" ht="15.75" customHeight="1" x14ac:dyDescent="0.2">
      <c r="M93" s="3"/>
      <c r="N93" s="3"/>
      <c r="O93" s="3"/>
      <c r="P93" s="3"/>
      <c r="AD93" s="3"/>
      <c r="AE93" s="3"/>
      <c r="AF93" s="3"/>
    </row>
    <row r="94" spans="1:32" ht="15.75" customHeight="1" x14ac:dyDescent="0.2">
      <c r="M94" s="3"/>
      <c r="N94" s="3"/>
      <c r="O94" s="3"/>
      <c r="P94" s="3"/>
      <c r="AD94" s="3"/>
      <c r="AE94" s="3"/>
      <c r="AF94" s="3"/>
    </row>
    <row r="95" spans="1:32" ht="15.75" customHeight="1" x14ac:dyDescent="0.2">
      <c r="M95" s="3"/>
      <c r="N95" s="3"/>
      <c r="O95" s="3"/>
      <c r="P95" s="3"/>
      <c r="AD95" s="3"/>
      <c r="AE95" s="3"/>
      <c r="AF95" s="3"/>
    </row>
    <row r="96" spans="1:32" ht="15.75" customHeight="1" x14ac:dyDescent="0.2">
      <c r="M96" s="3"/>
      <c r="N96" s="3"/>
      <c r="O96" s="3"/>
      <c r="P96" s="3"/>
      <c r="AD96" s="3"/>
      <c r="AE96" s="3"/>
      <c r="AF96" s="3"/>
    </row>
    <row r="97" spans="13:32" ht="15.75" customHeight="1" x14ac:dyDescent="0.2">
      <c r="M97" s="3"/>
      <c r="N97" s="3"/>
      <c r="O97" s="3"/>
      <c r="P97" s="3"/>
      <c r="AD97" s="3"/>
      <c r="AE97" s="3"/>
      <c r="AF97" s="3"/>
    </row>
    <row r="98" spans="13:32" ht="15.75" customHeight="1" x14ac:dyDescent="0.2">
      <c r="M98" s="3"/>
      <c r="N98" s="3"/>
      <c r="O98" s="3"/>
      <c r="P98" s="3"/>
      <c r="AD98" s="3"/>
      <c r="AE98" s="3"/>
      <c r="AF98" s="3"/>
    </row>
    <row r="99" spans="13:32" ht="15.75" customHeight="1" x14ac:dyDescent="0.2">
      <c r="M99" s="3"/>
      <c r="N99" s="3"/>
      <c r="O99" s="3"/>
      <c r="P99" s="3"/>
      <c r="AD99" s="3"/>
      <c r="AE99" s="3"/>
      <c r="AF99" s="3"/>
    </row>
    <row r="100" spans="13:32" ht="15.75" customHeight="1" x14ac:dyDescent="0.2">
      <c r="M100" s="3"/>
      <c r="N100" s="3"/>
      <c r="O100" s="3"/>
      <c r="P100" s="3"/>
      <c r="AD100" s="3"/>
      <c r="AE100" s="3"/>
      <c r="AF100" s="3"/>
    </row>
    <row r="101" spans="13:32" ht="15.75" customHeight="1" x14ac:dyDescent="0.2">
      <c r="M101" s="3"/>
      <c r="N101" s="3"/>
      <c r="O101" s="3"/>
      <c r="P101" s="3"/>
      <c r="AD101" s="3"/>
      <c r="AE101" s="3"/>
      <c r="AF101" s="3"/>
    </row>
    <row r="102" spans="13:32" ht="15.75" customHeight="1" x14ac:dyDescent="0.2">
      <c r="M102" s="3"/>
      <c r="N102" s="3"/>
      <c r="O102" s="3"/>
      <c r="P102" s="3"/>
      <c r="AD102" s="3"/>
      <c r="AE102" s="3"/>
      <c r="AF102" s="3"/>
    </row>
    <row r="103" spans="13:32" ht="15.75" customHeight="1" x14ac:dyDescent="0.2">
      <c r="M103" s="3"/>
      <c r="N103" s="3"/>
      <c r="O103" s="3"/>
      <c r="P103" s="3"/>
      <c r="AD103" s="3"/>
      <c r="AE103" s="3"/>
      <c r="AF103" s="3"/>
    </row>
    <row r="104" spans="13:32" ht="15.75" customHeight="1" x14ac:dyDescent="0.2">
      <c r="M104" s="3"/>
      <c r="N104" s="3"/>
      <c r="O104" s="3"/>
      <c r="P104" s="3"/>
      <c r="AD104" s="3"/>
      <c r="AE104" s="3"/>
      <c r="AF104" s="3"/>
    </row>
    <row r="105" spans="13:32" ht="15.75" customHeight="1" x14ac:dyDescent="0.2">
      <c r="M105" s="3"/>
      <c r="N105" s="3"/>
      <c r="O105" s="3"/>
      <c r="P105" s="3"/>
      <c r="AD105" s="3"/>
      <c r="AE105" s="3"/>
      <c r="AF105" s="3"/>
    </row>
    <row r="106" spans="13:32" ht="15.75" customHeight="1" x14ac:dyDescent="0.2">
      <c r="M106" s="3"/>
      <c r="N106" s="3"/>
      <c r="O106" s="3"/>
      <c r="P106" s="3"/>
      <c r="AD106" s="3"/>
      <c r="AE106" s="3"/>
      <c r="AF106" s="3"/>
    </row>
    <row r="107" spans="13:32" ht="15.75" customHeight="1" x14ac:dyDescent="0.2">
      <c r="M107" s="3"/>
      <c r="N107" s="3"/>
      <c r="O107" s="3"/>
      <c r="P107" s="3"/>
      <c r="AD107" s="3"/>
      <c r="AE107" s="3"/>
      <c r="AF107" s="3"/>
    </row>
    <row r="108" spans="13:32" ht="15.75" customHeight="1" x14ac:dyDescent="0.2">
      <c r="M108" s="3"/>
      <c r="N108" s="3"/>
      <c r="O108" s="3"/>
      <c r="P108" s="3"/>
      <c r="AD108" s="3"/>
      <c r="AE108" s="3"/>
      <c r="AF108" s="3"/>
    </row>
    <row r="109" spans="13:32" ht="15.75" customHeight="1" x14ac:dyDescent="0.2">
      <c r="M109" s="3"/>
      <c r="N109" s="3"/>
      <c r="O109" s="3"/>
      <c r="P109" s="3"/>
      <c r="AD109" s="3"/>
      <c r="AE109" s="3"/>
      <c r="AF109" s="3"/>
    </row>
    <row r="110" spans="13:32" ht="15.75" customHeight="1" x14ac:dyDescent="0.2">
      <c r="M110" s="3"/>
      <c r="N110" s="3"/>
      <c r="O110" s="3"/>
      <c r="P110" s="3"/>
      <c r="AD110" s="3"/>
      <c r="AE110" s="3"/>
      <c r="AF110" s="3"/>
    </row>
    <row r="111" spans="13:32" ht="15.75" customHeight="1" x14ac:dyDescent="0.2">
      <c r="M111" s="3"/>
      <c r="N111" s="3"/>
      <c r="O111" s="3"/>
      <c r="P111" s="3"/>
      <c r="AD111" s="3"/>
      <c r="AE111" s="3"/>
      <c r="AF111" s="3"/>
    </row>
    <row r="112" spans="13:32" ht="15.75" customHeight="1" x14ac:dyDescent="0.2">
      <c r="M112" s="3"/>
      <c r="N112" s="3"/>
      <c r="O112" s="3"/>
      <c r="P112" s="3"/>
      <c r="AD112" s="3"/>
      <c r="AE112" s="3"/>
      <c r="AF112" s="3"/>
    </row>
    <row r="113" spans="13:32" ht="15.75" customHeight="1" x14ac:dyDescent="0.2">
      <c r="M113" s="3"/>
      <c r="N113" s="3"/>
      <c r="O113" s="3"/>
      <c r="P113" s="3"/>
      <c r="AD113" s="3"/>
      <c r="AE113" s="3"/>
      <c r="AF113" s="3"/>
    </row>
    <row r="114" spans="13:32" ht="15.75" customHeight="1" x14ac:dyDescent="0.2">
      <c r="M114" s="3"/>
      <c r="N114" s="3"/>
      <c r="O114" s="3"/>
      <c r="P114" s="3"/>
      <c r="AD114" s="3"/>
      <c r="AE114" s="3"/>
      <c r="AF114" s="3"/>
    </row>
    <row r="115" spans="13:32" ht="15.75" customHeight="1" x14ac:dyDescent="0.2">
      <c r="M115" s="3"/>
      <c r="N115" s="3"/>
      <c r="O115" s="3"/>
      <c r="P115" s="3"/>
      <c r="AD115" s="3"/>
      <c r="AE115" s="3"/>
      <c r="AF115" s="3"/>
    </row>
    <row r="116" spans="13:32" ht="15.75" customHeight="1" x14ac:dyDescent="0.2">
      <c r="M116" s="3"/>
      <c r="N116" s="3"/>
      <c r="O116" s="3"/>
      <c r="P116" s="3"/>
      <c r="AD116" s="3"/>
      <c r="AE116" s="3"/>
      <c r="AF116" s="3"/>
    </row>
    <row r="117" spans="13:32" ht="15.75" customHeight="1" x14ac:dyDescent="0.2">
      <c r="M117" s="3"/>
      <c r="N117" s="3"/>
      <c r="O117" s="3"/>
      <c r="P117" s="3"/>
      <c r="AD117" s="3"/>
      <c r="AE117" s="3"/>
      <c r="AF117" s="3"/>
    </row>
    <row r="118" spans="13:32" ht="15.75" customHeight="1" x14ac:dyDescent="0.2">
      <c r="M118" s="3"/>
      <c r="N118" s="3"/>
      <c r="O118" s="3"/>
      <c r="P118" s="3"/>
      <c r="AD118" s="3"/>
      <c r="AE118" s="3"/>
      <c r="AF118" s="3"/>
    </row>
    <row r="119" spans="13:32" ht="15.75" customHeight="1" x14ac:dyDescent="0.2">
      <c r="M119" s="3"/>
      <c r="N119" s="3"/>
      <c r="O119" s="3"/>
      <c r="P119" s="3"/>
      <c r="AD119" s="3"/>
      <c r="AE119" s="3"/>
      <c r="AF119" s="3"/>
    </row>
    <row r="120" spans="13:32" ht="15.75" customHeight="1" x14ac:dyDescent="0.2">
      <c r="M120" s="3"/>
      <c r="N120" s="3"/>
      <c r="O120" s="3"/>
      <c r="P120" s="3"/>
      <c r="AD120" s="3"/>
      <c r="AE120" s="3"/>
      <c r="AF120" s="3"/>
    </row>
    <row r="121" spans="13:32" ht="15.75" customHeight="1" x14ac:dyDescent="0.2">
      <c r="M121" s="3"/>
      <c r="N121" s="3"/>
      <c r="O121" s="3"/>
      <c r="P121" s="3"/>
      <c r="AD121" s="3"/>
      <c r="AE121" s="3"/>
      <c r="AF121" s="3"/>
    </row>
    <row r="122" spans="13:32" ht="15.75" customHeight="1" x14ac:dyDescent="0.2">
      <c r="M122" s="3"/>
      <c r="N122" s="3"/>
      <c r="O122" s="3"/>
      <c r="P122" s="3"/>
      <c r="AD122" s="3"/>
      <c r="AE122" s="3"/>
      <c r="AF122" s="3"/>
    </row>
    <row r="123" spans="13:32" ht="15.75" customHeight="1" x14ac:dyDescent="0.2">
      <c r="M123" s="3"/>
      <c r="N123" s="3"/>
      <c r="O123" s="3"/>
      <c r="P123" s="3"/>
      <c r="AD123" s="3"/>
      <c r="AE123" s="3"/>
      <c r="AF123" s="3"/>
    </row>
    <row r="124" spans="13:32" ht="15.75" customHeight="1" x14ac:dyDescent="0.2">
      <c r="M124" s="3"/>
      <c r="N124" s="3"/>
      <c r="O124" s="3"/>
      <c r="P124" s="3"/>
      <c r="AD124" s="3"/>
      <c r="AE124" s="3"/>
      <c r="AF124" s="3"/>
    </row>
    <row r="125" spans="13:32" ht="15.75" customHeight="1" x14ac:dyDescent="0.2">
      <c r="M125" s="3"/>
      <c r="N125" s="3"/>
      <c r="O125" s="3"/>
      <c r="P125" s="3"/>
      <c r="AD125" s="3"/>
      <c r="AE125" s="3"/>
      <c r="AF125" s="3"/>
    </row>
    <row r="126" spans="13:32" ht="15.75" customHeight="1" x14ac:dyDescent="0.2">
      <c r="M126" s="3"/>
      <c r="N126" s="3"/>
      <c r="O126" s="3"/>
      <c r="P126" s="3"/>
      <c r="AD126" s="3"/>
      <c r="AE126" s="3"/>
      <c r="AF126" s="3"/>
    </row>
    <row r="127" spans="13:32" ht="15.75" customHeight="1" x14ac:dyDescent="0.2">
      <c r="M127" s="3"/>
      <c r="N127" s="3"/>
      <c r="O127" s="3"/>
      <c r="P127" s="3"/>
      <c r="AD127" s="3"/>
      <c r="AE127" s="3"/>
      <c r="AF127" s="3"/>
    </row>
    <row r="128" spans="13:32" ht="15.75" customHeight="1" x14ac:dyDescent="0.2">
      <c r="M128" s="3"/>
      <c r="N128" s="3"/>
      <c r="O128" s="3"/>
      <c r="P128" s="3"/>
      <c r="AD128" s="3"/>
      <c r="AE128" s="3"/>
      <c r="AF128" s="3"/>
    </row>
    <row r="129" spans="13:32" ht="15.75" customHeight="1" x14ac:dyDescent="0.2">
      <c r="M129" s="3"/>
      <c r="N129" s="3"/>
      <c r="O129" s="3"/>
      <c r="P129" s="3"/>
      <c r="AD129" s="3"/>
      <c r="AE129" s="3"/>
      <c r="AF129" s="3"/>
    </row>
    <row r="130" spans="13:32" ht="15.75" customHeight="1" x14ac:dyDescent="0.2">
      <c r="M130" s="3"/>
      <c r="N130" s="3"/>
      <c r="O130" s="3"/>
      <c r="P130" s="3"/>
      <c r="AD130" s="3"/>
      <c r="AE130" s="3"/>
      <c r="AF130" s="3"/>
    </row>
    <row r="131" spans="13:32" ht="15.75" customHeight="1" x14ac:dyDescent="0.2">
      <c r="M131" s="3"/>
      <c r="N131" s="3"/>
      <c r="O131" s="3"/>
      <c r="P131" s="3"/>
      <c r="AD131" s="3"/>
      <c r="AE131" s="3"/>
      <c r="AF131" s="3"/>
    </row>
    <row r="132" spans="13:32" ht="15.75" customHeight="1" x14ac:dyDescent="0.2">
      <c r="M132" s="3"/>
      <c r="N132" s="3"/>
      <c r="O132" s="3"/>
      <c r="P132" s="3"/>
      <c r="AD132" s="3"/>
      <c r="AE132" s="3"/>
      <c r="AF132" s="3"/>
    </row>
    <row r="133" spans="13:32" ht="15.75" customHeight="1" x14ac:dyDescent="0.2">
      <c r="M133" s="3"/>
      <c r="N133" s="3"/>
      <c r="O133" s="3"/>
      <c r="P133" s="3"/>
      <c r="AD133" s="3"/>
      <c r="AE133" s="3"/>
      <c r="AF133" s="3"/>
    </row>
    <row r="134" spans="13:32" ht="15.75" customHeight="1" x14ac:dyDescent="0.2">
      <c r="M134" s="3"/>
      <c r="N134" s="3"/>
      <c r="O134" s="3"/>
      <c r="P134" s="3"/>
      <c r="AD134" s="3"/>
      <c r="AE134" s="3"/>
      <c r="AF134" s="3"/>
    </row>
    <row r="135" spans="13:32" ht="15.75" customHeight="1" x14ac:dyDescent="0.2">
      <c r="M135" s="3"/>
      <c r="N135" s="3"/>
      <c r="O135" s="3"/>
      <c r="P135" s="3"/>
      <c r="AD135" s="3"/>
      <c r="AE135" s="3"/>
      <c r="AF135" s="3"/>
    </row>
    <row r="136" spans="13:32" ht="15.75" customHeight="1" x14ac:dyDescent="0.2">
      <c r="M136" s="3"/>
      <c r="N136" s="3"/>
      <c r="O136" s="3"/>
      <c r="P136" s="3"/>
      <c r="AD136" s="3"/>
      <c r="AE136" s="3"/>
      <c r="AF136" s="3"/>
    </row>
    <row r="137" spans="13:32" ht="15.75" customHeight="1" x14ac:dyDescent="0.2">
      <c r="M137" s="3"/>
      <c r="N137" s="3"/>
      <c r="O137" s="3"/>
      <c r="P137" s="3"/>
      <c r="AD137" s="3"/>
      <c r="AE137" s="3"/>
      <c r="AF137" s="3"/>
    </row>
    <row r="138" spans="13:32" ht="15.75" customHeight="1" x14ac:dyDescent="0.2">
      <c r="M138" s="3"/>
      <c r="N138" s="3"/>
      <c r="O138" s="3"/>
      <c r="P138" s="3"/>
      <c r="AD138" s="3"/>
      <c r="AE138" s="3"/>
      <c r="AF138" s="3"/>
    </row>
    <row r="139" spans="13:32" ht="15.75" customHeight="1" x14ac:dyDescent="0.2">
      <c r="M139" s="3"/>
      <c r="N139" s="3"/>
      <c r="O139" s="3"/>
      <c r="P139" s="3"/>
      <c r="AD139" s="3"/>
      <c r="AE139" s="3"/>
      <c r="AF139" s="3"/>
    </row>
    <row r="140" spans="13:32" ht="15.75" customHeight="1" x14ac:dyDescent="0.2">
      <c r="M140" s="3"/>
      <c r="N140" s="3"/>
      <c r="O140" s="3"/>
      <c r="P140" s="3"/>
      <c r="AD140" s="3"/>
      <c r="AE140" s="3"/>
      <c r="AF140" s="3"/>
    </row>
    <row r="141" spans="13:32" ht="15.75" customHeight="1" x14ac:dyDescent="0.2">
      <c r="M141" s="3"/>
      <c r="N141" s="3"/>
      <c r="O141" s="3"/>
      <c r="P141" s="3"/>
      <c r="AD141" s="3"/>
      <c r="AE141" s="3"/>
      <c r="AF141" s="3"/>
    </row>
    <row r="142" spans="13:32" ht="15.75" customHeight="1" x14ac:dyDescent="0.2">
      <c r="M142" s="3"/>
      <c r="N142" s="3"/>
      <c r="O142" s="3"/>
      <c r="P142" s="3"/>
      <c r="AD142" s="3"/>
      <c r="AE142" s="3"/>
      <c r="AF142" s="3"/>
    </row>
    <row r="143" spans="13:32" ht="15.75" customHeight="1" x14ac:dyDescent="0.2">
      <c r="M143" s="3"/>
      <c r="N143" s="3"/>
      <c r="O143" s="3"/>
      <c r="P143" s="3"/>
      <c r="AD143" s="3"/>
      <c r="AE143" s="3"/>
      <c r="AF143" s="3"/>
    </row>
    <row r="144" spans="13:32" ht="15.75" customHeight="1" x14ac:dyDescent="0.2">
      <c r="M144" s="3"/>
      <c r="N144" s="3"/>
      <c r="O144" s="3"/>
      <c r="P144" s="3"/>
      <c r="AD144" s="3"/>
      <c r="AE144" s="3"/>
      <c r="AF144" s="3"/>
    </row>
    <row r="145" spans="13:32" ht="15.75" customHeight="1" x14ac:dyDescent="0.2">
      <c r="M145" s="3"/>
      <c r="N145" s="3"/>
      <c r="O145" s="3"/>
      <c r="P145" s="3"/>
      <c r="AD145" s="3"/>
      <c r="AE145" s="3"/>
      <c r="AF145" s="3"/>
    </row>
    <row r="146" spans="13:32" ht="15.75" customHeight="1" x14ac:dyDescent="0.2">
      <c r="M146" s="3"/>
      <c r="N146" s="3"/>
      <c r="O146" s="3"/>
      <c r="P146" s="3"/>
      <c r="AD146" s="3"/>
      <c r="AE146" s="3"/>
      <c r="AF146" s="3"/>
    </row>
    <row r="147" spans="13:32" ht="15.75" customHeight="1" x14ac:dyDescent="0.2">
      <c r="M147" s="3"/>
      <c r="N147" s="3"/>
      <c r="O147" s="3"/>
      <c r="P147" s="3"/>
      <c r="AD147" s="3"/>
      <c r="AE147" s="3"/>
      <c r="AF147" s="3"/>
    </row>
    <row r="148" spans="13:32" ht="15.75" customHeight="1" x14ac:dyDescent="0.2">
      <c r="M148" s="3"/>
      <c r="N148" s="3"/>
      <c r="O148" s="3"/>
      <c r="P148" s="3"/>
      <c r="AD148" s="3"/>
      <c r="AE148" s="3"/>
      <c r="AF148" s="3"/>
    </row>
    <row r="149" spans="13:32" ht="15.75" customHeight="1" x14ac:dyDescent="0.2">
      <c r="M149" s="3"/>
      <c r="N149" s="3"/>
      <c r="O149" s="3"/>
      <c r="P149" s="3"/>
      <c r="AD149" s="3"/>
      <c r="AE149" s="3"/>
      <c r="AF149" s="3"/>
    </row>
    <row r="150" spans="13:32" ht="15.75" customHeight="1" x14ac:dyDescent="0.2">
      <c r="M150" s="3"/>
      <c r="N150" s="3"/>
      <c r="O150" s="3"/>
      <c r="P150" s="3"/>
      <c r="AD150" s="3"/>
      <c r="AE150" s="3"/>
      <c r="AF150" s="3"/>
    </row>
    <row r="151" spans="13:32" ht="15.75" customHeight="1" x14ac:dyDescent="0.2">
      <c r="M151" s="3"/>
      <c r="N151" s="3"/>
      <c r="O151" s="3"/>
      <c r="P151" s="3"/>
      <c r="AD151" s="3"/>
      <c r="AE151" s="3"/>
      <c r="AF151" s="3"/>
    </row>
    <row r="152" spans="13:32" ht="15.75" customHeight="1" x14ac:dyDescent="0.2">
      <c r="M152" s="3"/>
      <c r="N152" s="3"/>
      <c r="O152" s="3"/>
      <c r="P152" s="3"/>
      <c r="AD152" s="3"/>
      <c r="AE152" s="3"/>
      <c r="AF152" s="3"/>
    </row>
    <row r="153" spans="13:32" ht="15.75" customHeight="1" x14ac:dyDescent="0.2">
      <c r="M153" s="3"/>
      <c r="N153" s="3"/>
      <c r="O153" s="3"/>
      <c r="P153" s="3"/>
      <c r="AD153" s="3"/>
      <c r="AE153" s="3"/>
      <c r="AF153" s="3"/>
    </row>
    <row r="154" spans="13:32" ht="15.75" customHeight="1" x14ac:dyDescent="0.2">
      <c r="M154" s="3"/>
      <c r="N154" s="3"/>
      <c r="O154" s="3"/>
      <c r="P154" s="3"/>
      <c r="AD154" s="3"/>
      <c r="AE154" s="3"/>
      <c r="AF154" s="3"/>
    </row>
    <row r="155" spans="13:32" ht="15.75" customHeight="1" x14ac:dyDescent="0.2">
      <c r="M155" s="3"/>
      <c r="N155" s="3"/>
      <c r="O155" s="3"/>
      <c r="P155" s="3"/>
      <c r="AD155" s="3"/>
      <c r="AE155" s="3"/>
      <c r="AF155" s="3"/>
    </row>
    <row r="156" spans="13:32" ht="15.75" customHeight="1" x14ac:dyDescent="0.2">
      <c r="M156" s="3"/>
      <c r="N156" s="3"/>
      <c r="O156" s="3"/>
      <c r="P156" s="3"/>
      <c r="AD156" s="3"/>
      <c r="AE156" s="3"/>
      <c r="AF156" s="3"/>
    </row>
    <row r="157" spans="13:32" ht="15.75" customHeight="1" x14ac:dyDescent="0.2">
      <c r="M157" s="3"/>
      <c r="N157" s="3"/>
      <c r="O157" s="3"/>
      <c r="P157" s="3"/>
      <c r="AD157" s="3"/>
      <c r="AE157" s="3"/>
      <c r="AF157" s="3"/>
    </row>
    <row r="158" spans="13:32" ht="15.75" customHeight="1" x14ac:dyDescent="0.2">
      <c r="M158" s="3"/>
      <c r="N158" s="3"/>
      <c r="O158" s="3"/>
      <c r="P158" s="3"/>
      <c r="AD158" s="3"/>
      <c r="AE158" s="3"/>
      <c r="AF158" s="3"/>
    </row>
    <row r="159" spans="13:32" ht="15.75" customHeight="1" x14ac:dyDescent="0.2">
      <c r="M159" s="3"/>
      <c r="N159" s="3"/>
      <c r="O159" s="3"/>
      <c r="P159" s="3"/>
      <c r="AD159" s="3"/>
      <c r="AE159" s="3"/>
      <c r="AF159" s="3"/>
    </row>
    <row r="160" spans="13:32" ht="15.75" customHeight="1" x14ac:dyDescent="0.2">
      <c r="M160" s="3"/>
      <c r="N160" s="3"/>
      <c r="O160" s="3"/>
      <c r="P160" s="3"/>
      <c r="AD160" s="3"/>
      <c r="AE160" s="3"/>
      <c r="AF160" s="3"/>
    </row>
    <row r="161" spans="13:32" ht="15.75" customHeight="1" x14ac:dyDescent="0.2">
      <c r="M161" s="3"/>
      <c r="N161" s="3"/>
      <c r="O161" s="3"/>
      <c r="P161" s="3"/>
      <c r="AD161" s="3"/>
      <c r="AE161" s="3"/>
      <c r="AF161" s="3"/>
    </row>
    <row r="162" spans="13:32" ht="15.75" customHeight="1" x14ac:dyDescent="0.2">
      <c r="M162" s="3"/>
      <c r="N162" s="3"/>
      <c r="O162" s="3"/>
      <c r="P162" s="3"/>
      <c r="AD162" s="3"/>
      <c r="AE162" s="3"/>
      <c r="AF162" s="3"/>
    </row>
    <row r="163" spans="13:32" ht="15.75" customHeight="1" x14ac:dyDescent="0.2">
      <c r="M163" s="3"/>
      <c r="N163" s="3"/>
      <c r="O163" s="3"/>
      <c r="P163" s="3"/>
      <c r="AD163" s="3"/>
      <c r="AE163" s="3"/>
      <c r="AF163" s="3"/>
    </row>
    <row r="164" spans="13:32" ht="15.75" customHeight="1" x14ac:dyDescent="0.2">
      <c r="M164" s="3"/>
      <c r="N164" s="3"/>
      <c r="O164" s="3"/>
      <c r="P164" s="3"/>
      <c r="AD164" s="3"/>
      <c r="AE164" s="3"/>
      <c r="AF164" s="3"/>
    </row>
    <row r="165" spans="13:32" ht="15.75" customHeight="1" x14ac:dyDescent="0.2">
      <c r="M165" s="3"/>
      <c r="N165" s="3"/>
      <c r="O165" s="3"/>
      <c r="P165" s="3"/>
      <c r="AD165" s="3"/>
      <c r="AE165" s="3"/>
      <c r="AF165" s="3"/>
    </row>
    <row r="166" spans="13:32" ht="15.75" customHeight="1" x14ac:dyDescent="0.2">
      <c r="M166" s="3"/>
      <c r="N166" s="3"/>
      <c r="O166" s="3"/>
      <c r="P166" s="3"/>
      <c r="AD166" s="3"/>
      <c r="AE166" s="3"/>
      <c r="AF166" s="3"/>
    </row>
    <row r="167" spans="13:32" ht="15.75" customHeight="1" x14ac:dyDescent="0.2">
      <c r="M167" s="3"/>
      <c r="N167" s="3"/>
      <c r="O167" s="3"/>
      <c r="P167" s="3"/>
      <c r="AD167" s="3"/>
      <c r="AE167" s="3"/>
      <c r="AF167" s="3"/>
    </row>
    <row r="168" spans="13:32" ht="15.75" customHeight="1" x14ac:dyDescent="0.2">
      <c r="M168" s="3"/>
      <c r="N168" s="3"/>
      <c r="O168" s="3"/>
      <c r="P168" s="3"/>
      <c r="AD168" s="3"/>
      <c r="AE168" s="3"/>
      <c r="AF168" s="3"/>
    </row>
    <row r="169" spans="13:32" ht="15.75" customHeight="1" x14ac:dyDescent="0.2">
      <c r="M169" s="3"/>
      <c r="N169" s="3"/>
      <c r="O169" s="3"/>
      <c r="P169" s="3"/>
      <c r="AD169" s="3"/>
      <c r="AE169" s="3"/>
      <c r="AF169" s="3"/>
    </row>
    <row r="170" spans="13:32" ht="15.75" customHeight="1" x14ac:dyDescent="0.2">
      <c r="M170" s="3"/>
      <c r="N170" s="3"/>
      <c r="O170" s="3"/>
      <c r="P170" s="3"/>
      <c r="AD170" s="3"/>
      <c r="AE170" s="3"/>
      <c r="AF170" s="3"/>
    </row>
    <row r="171" spans="13:32" ht="15.75" customHeight="1" x14ac:dyDescent="0.2">
      <c r="M171" s="3"/>
      <c r="N171" s="3"/>
      <c r="O171" s="3"/>
      <c r="P171" s="3"/>
      <c r="AD171" s="3"/>
      <c r="AE171" s="3"/>
      <c r="AF171" s="3"/>
    </row>
    <row r="172" spans="13:32" ht="15.75" customHeight="1" x14ac:dyDescent="0.2">
      <c r="M172" s="3"/>
      <c r="N172" s="3"/>
      <c r="O172" s="3"/>
      <c r="P172" s="3"/>
      <c r="AD172" s="3"/>
      <c r="AE172" s="3"/>
      <c r="AF172" s="3"/>
    </row>
    <row r="173" spans="13:32" ht="15.75" customHeight="1" x14ac:dyDescent="0.2">
      <c r="M173" s="3"/>
      <c r="N173" s="3"/>
      <c r="O173" s="3"/>
      <c r="P173" s="3"/>
      <c r="AD173" s="3"/>
      <c r="AE173" s="3"/>
      <c r="AF173" s="3"/>
    </row>
    <row r="174" spans="13:32" ht="15.75" customHeight="1" x14ac:dyDescent="0.2">
      <c r="M174" s="3"/>
      <c r="N174" s="3"/>
      <c r="O174" s="3"/>
      <c r="P174" s="3"/>
      <c r="AD174" s="3"/>
      <c r="AE174" s="3"/>
      <c r="AF174" s="3"/>
    </row>
    <row r="175" spans="13:32" ht="15.75" customHeight="1" x14ac:dyDescent="0.2">
      <c r="M175" s="3"/>
      <c r="N175" s="3"/>
      <c r="O175" s="3"/>
      <c r="P175" s="3"/>
      <c r="AD175" s="3"/>
      <c r="AE175" s="3"/>
      <c r="AF175" s="3"/>
    </row>
    <row r="176" spans="13:32" ht="15.75" customHeight="1" x14ac:dyDescent="0.2">
      <c r="M176" s="3"/>
      <c r="N176" s="3"/>
      <c r="O176" s="3"/>
      <c r="P176" s="3"/>
      <c r="AD176" s="3"/>
      <c r="AE176" s="3"/>
      <c r="AF176" s="3"/>
    </row>
    <row r="177" spans="13:32" ht="15.75" customHeight="1" x14ac:dyDescent="0.2">
      <c r="M177" s="3"/>
      <c r="N177" s="3"/>
      <c r="O177" s="3"/>
      <c r="P177" s="3"/>
      <c r="AD177" s="3"/>
      <c r="AE177" s="3"/>
      <c r="AF177" s="3"/>
    </row>
    <row r="178" spans="13:32" ht="15.75" customHeight="1" x14ac:dyDescent="0.2">
      <c r="M178" s="3"/>
      <c r="N178" s="3"/>
      <c r="O178" s="3"/>
      <c r="P178" s="3"/>
      <c r="AD178" s="3"/>
      <c r="AE178" s="3"/>
      <c r="AF178" s="3"/>
    </row>
    <row r="179" spans="13:32" ht="15.75" customHeight="1" x14ac:dyDescent="0.2">
      <c r="M179" s="3"/>
      <c r="N179" s="3"/>
      <c r="O179" s="3"/>
      <c r="P179" s="3"/>
      <c r="AD179" s="3"/>
      <c r="AE179" s="3"/>
      <c r="AF179" s="3"/>
    </row>
    <row r="180" spans="13:32" ht="15.75" customHeight="1" x14ac:dyDescent="0.2">
      <c r="M180" s="3"/>
      <c r="N180" s="3"/>
      <c r="O180" s="3"/>
      <c r="P180" s="3"/>
      <c r="AD180" s="3"/>
      <c r="AE180" s="3"/>
      <c r="AF180" s="3"/>
    </row>
    <row r="181" spans="13:32" ht="15.75" customHeight="1" x14ac:dyDescent="0.2">
      <c r="M181" s="3"/>
      <c r="N181" s="3"/>
      <c r="O181" s="3"/>
      <c r="P181" s="3"/>
      <c r="AD181" s="3"/>
      <c r="AE181" s="3"/>
      <c r="AF181" s="3"/>
    </row>
    <row r="182" spans="13:32" ht="15.75" customHeight="1" x14ac:dyDescent="0.2">
      <c r="M182" s="3"/>
      <c r="N182" s="3"/>
      <c r="O182" s="3"/>
      <c r="P182" s="3"/>
      <c r="AD182" s="3"/>
      <c r="AE182" s="3"/>
      <c r="AF182" s="3"/>
    </row>
    <row r="183" spans="13:32" ht="15.75" customHeight="1" x14ac:dyDescent="0.2">
      <c r="M183" s="3"/>
      <c r="N183" s="3"/>
      <c r="O183" s="3"/>
      <c r="P183" s="3"/>
      <c r="AD183" s="3"/>
      <c r="AE183" s="3"/>
      <c r="AF183" s="3"/>
    </row>
    <row r="184" spans="13:32" ht="15.75" customHeight="1" x14ac:dyDescent="0.2">
      <c r="M184" s="3"/>
      <c r="N184" s="3"/>
      <c r="O184" s="3"/>
      <c r="P184" s="3"/>
      <c r="AD184" s="3"/>
      <c r="AE184" s="3"/>
      <c r="AF184" s="3"/>
    </row>
    <row r="185" spans="13:32" ht="15.75" customHeight="1" x14ac:dyDescent="0.2">
      <c r="M185" s="3"/>
      <c r="N185" s="3"/>
      <c r="O185" s="3"/>
      <c r="P185" s="3"/>
      <c r="AD185" s="3"/>
      <c r="AE185" s="3"/>
      <c r="AF185" s="3"/>
    </row>
    <row r="186" spans="13:32" ht="15.75" customHeight="1" x14ac:dyDescent="0.2">
      <c r="M186" s="3"/>
      <c r="N186" s="3"/>
      <c r="O186" s="3"/>
      <c r="P186" s="3"/>
      <c r="AD186" s="3"/>
      <c r="AE186" s="3"/>
      <c r="AF186" s="3"/>
    </row>
    <row r="187" spans="13:32" ht="15.75" customHeight="1" x14ac:dyDescent="0.2">
      <c r="M187" s="3"/>
      <c r="N187" s="3"/>
      <c r="O187" s="3"/>
      <c r="P187" s="3"/>
      <c r="AD187" s="3"/>
      <c r="AE187" s="3"/>
      <c r="AF187" s="3"/>
    </row>
    <row r="188" spans="13:32" ht="15.75" customHeight="1" x14ac:dyDescent="0.2">
      <c r="M188" s="3"/>
      <c r="N188" s="3"/>
      <c r="O188" s="3"/>
      <c r="P188" s="3"/>
      <c r="AD188" s="3"/>
      <c r="AE188" s="3"/>
      <c r="AF188" s="3"/>
    </row>
    <row r="189" spans="13:32" ht="15.75" customHeight="1" x14ac:dyDescent="0.2">
      <c r="M189" s="3"/>
      <c r="N189" s="3"/>
      <c r="O189" s="3"/>
      <c r="P189" s="3"/>
      <c r="AD189" s="3"/>
      <c r="AE189" s="3"/>
      <c r="AF189" s="3"/>
    </row>
    <row r="190" spans="13:32" ht="15.75" customHeight="1" x14ac:dyDescent="0.2">
      <c r="M190" s="3"/>
      <c r="N190" s="3"/>
      <c r="O190" s="3"/>
      <c r="P190" s="3"/>
      <c r="AD190" s="3"/>
      <c r="AE190" s="3"/>
      <c r="AF190" s="3"/>
    </row>
    <row r="191" spans="13:32" ht="15.75" customHeight="1" x14ac:dyDescent="0.2">
      <c r="M191" s="3"/>
      <c r="N191" s="3"/>
      <c r="O191" s="3"/>
      <c r="P191" s="3"/>
      <c r="AD191" s="3"/>
      <c r="AE191" s="3"/>
      <c r="AF191" s="3"/>
    </row>
    <row r="192" spans="13:32" ht="15.75" customHeight="1" x14ac:dyDescent="0.2">
      <c r="M192" s="3"/>
      <c r="N192" s="3"/>
      <c r="O192" s="3"/>
      <c r="P192" s="3"/>
      <c r="AD192" s="3"/>
      <c r="AE192" s="3"/>
      <c r="AF192" s="3"/>
    </row>
    <row r="193" spans="13:32" ht="15.75" customHeight="1" x14ac:dyDescent="0.2">
      <c r="M193" s="3"/>
      <c r="N193" s="3"/>
      <c r="O193" s="3"/>
      <c r="P193" s="3"/>
      <c r="AD193" s="3"/>
      <c r="AE193" s="3"/>
      <c r="AF193" s="3"/>
    </row>
    <row r="194" spans="13:32" ht="15.75" customHeight="1" x14ac:dyDescent="0.2">
      <c r="M194" s="3"/>
      <c r="N194" s="3"/>
      <c r="O194" s="3"/>
      <c r="P194" s="3"/>
      <c r="AD194" s="3"/>
      <c r="AE194" s="3"/>
      <c r="AF194" s="3"/>
    </row>
    <row r="195" spans="13:32" ht="15.75" customHeight="1" x14ac:dyDescent="0.2">
      <c r="M195" s="3"/>
      <c r="N195" s="3"/>
      <c r="O195" s="3"/>
      <c r="P195" s="3"/>
      <c r="AD195" s="3"/>
      <c r="AE195" s="3"/>
      <c r="AF195" s="3"/>
    </row>
    <row r="196" spans="13:32" ht="15.75" customHeight="1" x14ac:dyDescent="0.2">
      <c r="M196" s="3"/>
      <c r="N196" s="3"/>
      <c r="O196" s="3"/>
      <c r="P196" s="3"/>
      <c r="AD196" s="3"/>
      <c r="AE196" s="3"/>
      <c r="AF196" s="3"/>
    </row>
    <row r="197" spans="13:32" ht="15.75" customHeight="1" x14ac:dyDescent="0.2">
      <c r="M197" s="3"/>
      <c r="N197" s="3"/>
      <c r="O197" s="3"/>
      <c r="P197" s="3"/>
      <c r="AD197" s="3"/>
      <c r="AE197" s="3"/>
      <c r="AF197" s="3"/>
    </row>
    <row r="198" spans="13:32" ht="15.75" customHeight="1" x14ac:dyDescent="0.2">
      <c r="M198" s="3"/>
      <c r="N198" s="3"/>
      <c r="O198" s="3"/>
      <c r="P198" s="3"/>
      <c r="AD198" s="3"/>
      <c r="AE198" s="3"/>
      <c r="AF198" s="3"/>
    </row>
    <row r="199" spans="13:32" ht="15.75" customHeight="1" x14ac:dyDescent="0.2">
      <c r="M199" s="3"/>
      <c r="N199" s="3"/>
      <c r="O199" s="3"/>
      <c r="P199" s="3"/>
      <c r="AD199" s="3"/>
      <c r="AE199" s="3"/>
      <c r="AF199" s="3"/>
    </row>
    <row r="200" spans="13:32" ht="15.75" customHeight="1" x14ac:dyDescent="0.2">
      <c r="M200" s="3"/>
      <c r="N200" s="3"/>
      <c r="O200" s="3"/>
      <c r="P200" s="3"/>
      <c r="AD200" s="3"/>
      <c r="AE200" s="3"/>
      <c r="AF200" s="3"/>
    </row>
    <row r="201" spans="13:32" ht="15.75" customHeight="1" x14ac:dyDescent="0.2">
      <c r="M201" s="3"/>
      <c r="N201" s="3"/>
      <c r="O201" s="3"/>
      <c r="P201" s="3"/>
      <c r="AD201" s="3"/>
      <c r="AE201" s="3"/>
      <c r="AF201" s="3"/>
    </row>
    <row r="202" spans="13:32" ht="15.75" customHeight="1" x14ac:dyDescent="0.2">
      <c r="M202" s="3"/>
      <c r="N202" s="3"/>
      <c r="O202" s="3"/>
      <c r="P202" s="3"/>
      <c r="AD202" s="3"/>
      <c r="AE202" s="3"/>
      <c r="AF202" s="3"/>
    </row>
    <row r="203" spans="13:32" ht="15.75" customHeight="1" x14ac:dyDescent="0.2">
      <c r="M203" s="3"/>
      <c r="N203" s="3"/>
      <c r="O203" s="3"/>
      <c r="P203" s="3"/>
      <c r="AD203" s="3"/>
      <c r="AE203" s="3"/>
      <c r="AF203" s="3"/>
    </row>
    <row r="204" spans="13:32" ht="15.75" customHeight="1" x14ac:dyDescent="0.2">
      <c r="M204" s="3"/>
      <c r="N204" s="3"/>
      <c r="O204" s="3"/>
      <c r="P204" s="3"/>
      <c r="AD204" s="3"/>
      <c r="AE204" s="3"/>
      <c r="AF204" s="3"/>
    </row>
    <row r="205" spans="13:32" ht="15.75" customHeight="1" x14ac:dyDescent="0.2">
      <c r="M205" s="3"/>
      <c r="N205" s="3"/>
      <c r="O205" s="3"/>
      <c r="P205" s="3"/>
      <c r="AD205" s="3"/>
      <c r="AE205" s="3"/>
      <c r="AF205" s="3"/>
    </row>
    <row r="206" spans="13:32" ht="15.75" customHeight="1" x14ac:dyDescent="0.2">
      <c r="M206" s="3"/>
      <c r="N206" s="3"/>
      <c r="O206" s="3"/>
      <c r="P206" s="3"/>
      <c r="AD206" s="3"/>
      <c r="AE206" s="3"/>
      <c r="AF206" s="3"/>
    </row>
    <row r="207" spans="13:32" ht="15.75" customHeight="1" x14ac:dyDescent="0.2">
      <c r="M207" s="3"/>
      <c r="N207" s="3"/>
      <c r="O207" s="3"/>
      <c r="P207" s="3"/>
      <c r="AD207" s="3"/>
      <c r="AE207" s="3"/>
      <c r="AF207" s="3"/>
    </row>
    <row r="208" spans="13:32" ht="15.75" customHeight="1" x14ac:dyDescent="0.2">
      <c r="M208" s="3"/>
      <c r="N208" s="3"/>
      <c r="O208" s="3"/>
      <c r="P208" s="3"/>
      <c r="AD208" s="3"/>
      <c r="AE208" s="3"/>
      <c r="AF208" s="3"/>
    </row>
    <row r="209" spans="13:32" ht="15.75" customHeight="1" x14ac:dyDescent="0.2">
      <c r="M209" s="3"/>
      <c r="N209" s="3"/>
      <c r="O209" s="3"/>
      <c r="P209" s="3"/>
      <c r="AD209" s="3"/>
      <c r="AE209" s="3"/>
      <c r="AF209" s="3"/>
    </row>
    <row r="210" spans="13:32" ht="15.75" customHeight="1" x14ac:dyDescent="0.2">
      <c r="M210" s="3"/>
      <c r="N210" s="3"/>
      <c r="O210" s="3"/>
      <c r="P210" s="3"/>
      <c r="AD210" s="3"/>
      <c r="AE210" s="3"/>
      <c r="AF210" s="3"/>
    </row>
    <row r="211" spans="13:32" ht="15.75" customHeight="1" x14ac:dyDescent="0.2">
      <c r="M211" s="3"/>
      <c r="N211" s="3"/>
      <c r="O211" s="3"/>
      <c r="P211" s="3"/>
      <c r="AD211" s="3"/>
      <c r="AE211" s="3"/>
      <c r="AF211" s="3"/>
    </row>
    <row r="212" spans="13:32" ht="15.75" customHeight="1" x14ac:dyDescent="0.2">
      <c r="M212" s="3"/>
      <c r="N212" s="3"/>
      <c r="O212" s="3"/>
      <c r="P212" s="3"/>
      <c r="AD212" s="3"/>
      <c r="AE212" s="3"/>
      <c r="AF212" s="3"/>
    </row>
    <row r="213" spans="13:32" ht="15.75" customHeight="1" x14ac:dyDescent="0.2">
      <c r="M213" s="3"/>
      <c r="N213" s="3"/>
      <c r="O213" s="3"/>
      <c r="P213" s="3"/>
      <c r="AD213" s="3"/>
      <c r="AE213" s="3"/>
      <c r="AF213" s="3"/>
    </row>
    <row r="214" spans="13:32" ht="15.75" customHeight="1" x14ac:dyDescent="0.2">
      <c r="M214" s="3"/>
      <c r="N214" s="3"/>
      <c r="O214" s="3"/>
      <c r="P214" s="3"/>
      <c r="AD214" s="3"/>
      <c r="AE214" s="3"/>
      <c r="AF214" s="3"/>
    </row>
    <row r="215" spans="13:32" ht="15.75" customHeight="1" x14ac:dyDescent="0.2">
      <c r="M215" s="3"/>
      <c r="N215" s="3"/>
      <c r="O215" s="3"/>
      <c r="P215" s="3"/>
      <c r="AD215" s="3"/>
      <c r="AE215" s="3"/>
      <c r="AF215" s="3"/>
    </row>
    <row r="216" spans="13:32" ht="15.75" customHeight="1" x14ac:dyDescent="0.2">
      <c r="M216" s="3"/>
      <c r="N216" s="3"/>
      <c r="O216" s="3"/>
      <c r="P216" s="3"/>
      <c r="AD216" s="3"/>
      <c r="AE216" s="3"/>
      <c r="AF216" s="3"/>
    </row>
    <row r="217" spans="13:32" ht="15.75" customHeight="1" x14ac:dyDescent="0.2">
      <c r="M217" s="3"/>
      <c r="N217" s="3"/>
      <c r="O217" s="3"/>
      <c r="P217" s="3"/>
      <c r="AD217" s="3"/>
      <c r="AE217" s="3"/>
      <c r="AF217" s="3"/>
    </row>
    <row r="218" spans="13:32" ht="15.75" customHeight="1" x14ac:dyDescent="0.2">
      <c r="M218" s="3"/>
      <c r="N218" s="3"/>
      <c r="O218" s="3"/>
      <c r="P218" s="3"/>
      <c r="AD218" s="3"/>
      <c r="AE218" s="3"/>
      <c r="AF218" s="3"/>
    </row>
    <row r="219" spans="13:32" ht="15.75" customHeight="1" x14ac:dyDescent="0.2">
      <c r="M219" s="3"/>
      <c r="N219" s="3"/>
      <c r="O219" s="3"/>
      <c r="P219" s="3"/>
      <c r="AD219" s="3"/>
      <c r="AE219" s="3"/>
      <c r="AF219" s="3"/>
    </row>
    <row r="220" spans="13:32" ht="15.75" customHeight="1" x14ac:dyDescent="0.2">
      <c r="M220" s="3"/>
      <c r="N220" s="3"/>
      <c r="O220" s="3"/>
      <c r="P220" s="3"/>
      <c r="AD220" s="3"/>
      <c r="AE220" s="3"/>
      <c r="AF220" s="3"/>
    </row>
    <row r="221" spans="13:32" ht="15.75" customHeight="1" x14ac:dyDescent="0.2">
      <c r="M221" s="3"/>
      <c r="N221" s="3"/>
      <c r="O221" s="3"/>
      <c r="P221" s="3"/>
      <c r="AD221" s="3"/>
      <c r="AE221" s="3"/>
      <c r="AF221" s="3"/>
    </row>
    <row r="222" spans="13:32" ht="15.75" customHeight="1" x14ac:dyDescent="0.2">
      <c r="M222" s="3"/>
      <c r="N222" s="3"/>
      <c r="O222" s="3"/>
      <c r="P222" s="3"/>
      <c r="AD222" s="3"/>
      <c r="AE222" s="3"/>
      <c r="AF222" s="3"/>
    </row>
    <row r="223" spans="13:32" ht="15.75" customHeight="1" x14ac:dyDescent="0.2">
      <c r="M223" s="3"/>
      <c r="N223" s="3"/>
      <c r="O223" s="3"/>
      <c r="P223" s="3"/>
      <c r="AD223" s="3"/>
      <c r="AE223" s="3"/>
      <c r="AF223" s="3"/>
    </row>
    <row r="224" spans="13:32" ht="15.75" customHeight="1" x14ac:dyDescent="0.2">
      <c r="M224" s="3"/>
      <c r="N224" s="3"/>
      <c r="O224" s="3"/>
      <c r="P224" s="3"/>
      <c r="AD224" s="3"/>
      <c r="AE224" s="3"/>
      <c r="AF224" s="3"/>
    </row>
    <row r="225" spans="13:32" ht="15.75" customHeight="1" x14ac:dyDescent="0.2">
      <c r="M225" s="3"/>
      <c r="N225" s="3"/>
      <c r="O225" s="3"/>
      <c r="P225" s="3"/>
      <c r="AD225" s="3"/>
      <c r="AE225" s="3"/>
      <c r="AF225" s="3"/>
    </row>
    <row r="226" spans="13:32" ht="15.75" customHeight="1" x14ac:dyDescent="0.2">
      <c r="M226" s="3"/>
      <c r="N226" s="3"/>
      <c r="O226" s="3"/>
      <c r="P226" s="3"/>
      <c r="AD226" s="3"/>
      <c r="AE226" s="3"/>
      <c r="AF226" s="3"/>
    </row>
    <row r="227" spans="13:32" ht="15.75" customHeight="1" x14ac:dyDescent="0.2">
      <c r="M227" s="3"/>
      <c r="N227" s="3"/>
      <c r="O227" s="3"/>
      <c r="P227" s="3"/>
      <c r="AD227" s="3"/>
      <c r="AE227" s="3"/>
      <c r="AF227" s="3"/>
    </row>
    <row r="228" spans="13:32" ht="15.75" customHeight="1" x14ac:dyDescent="0.2">
      <c r="M228" s="3"/>
      <c r="N228" s="3"/>
      <c r="O228" s="3"/>
      <c r="P228" s="3"/>
      <c r="AD228" s="3"/>
      <c r="AE228" s="3"/>
      <c r="AF228" s="3"/>
    </row>
    <row r="229" spans="13:32" ht="15.75" customHeight="1" x14ac:dyDescent="0.2">
      <c r="M229" s="3"/>
      <c r="N229" s="3"/>
      <c r="O229" s="3"/>
      <c r="P229" s="3"/>
      <c r="AD229" s="3"/>
      <c r="AE229" s="3"/>
      <c r="AF229" s="3"/>
    </row>
    <row r="230" spans="13:32" ht="15.75" customHeight="1" x14ac:dyDescent="0.2">
      <c r="M230" s="3"/>
      <c r="N230" s="3"/>
      <c r="O230" s="3"/>
      <c r="P230" s="3"/>
      <c r="AD230" s="3"/>
      <c r="AE230" s="3"/>
      <c r="AF230" s="3"/>
    </row>
    <row r="231" spans="13:32" ht="15.75" customHeight="1" x14ac:dyDescent="0.2">
      <c r="M231" s="3"/>
      <c r="N231" s="3"/>
      <c r="O231" s="3"/>
      <c r="P231" s="3"/>
      <c r="AD231" s="3"/>
      <c r="AE231" s="3"/>
      <c r="AF231" s="3"/>
    </row>
    <row r="232" spans="13:32" ht="15.75" customHeight="1" x14ac:dyDescent="0.2">
      <c r="M232" s="3"/>
      <c r="N232" s="3"/>
      <c r="O232" s="3"/>
      <c r="P232" s="3"/>
      <c r="AD232" s="3"/>
      <c r="AE232" s="3"/>
      <c r="AF232" s="3"/>
    </row>
    <row r="233" spans="13:32" ht="15.75" customHeight="1" x14ac:dyDescent="0.2">
      <c r="M233" s="3"/>
      <c r="N233" s="3"/>
      <c r="O233" s="3"/>
      <c r="P233" s="3"/>
      <c r="AD233" s="3"/>
      <c r="AE233" s="3"/>
      <c r="AF233" s="3"/>
    </row>
    <row r="234" spans="13:32" ht="15.75" customHeight="1" x14ac:dyDescent="0.2">
      <c r="M234" s="3"/>
      <c r="N234" s="3"/>
      <c r="O234" s="3"/>
      <c r="P234" s="3"/>
      <c r="AD234" s="3"/>
      <c r="AE234" s="3"/>
      <c r="AF234" s="3"/>
    </row>
    <row r="235" spans="13:32" ht="15.75" customHeight="1" x14ac:dyDescent="0.2">
      <c r="M235" s="3"/>
      <c r="N235" s="3"/>
      <c r="O235" s="3"/>
      <c r="P235" s="3"/>
      <c r="AD235" s="3"/>
      <c r="AE235" s="3"/>
      <c r="AF235" s="3"/>
    </row>
    <row r="236" spans="13:32" ht="15.75" customHeight="1" x14ac:dyDescent="0.2">
      <c r="M236" s="3"/>
      <c r="N236" s="3"/>
      <c r="O236" s="3"/>
      <c r="P236" s="3"/>
      <c r="AD236" s="3"/>
      <c r="AE236" s="3"/>
      <c r="AF236" s="3"/>
    </row>
    <row r="237" spans="13:32" ht="15.75" customHeight="1" x14ac:dyDescent="0.2">
      <c r="M237" s="3"/>
      <c r="N237" s="3"/>
      <c r="O237" s="3"/>
      <c r="P237" s="3"/>
      <c r="AD237" s="3"/>
      <c r="AE237" s="3"/>
      <c r="AF237" s="3"/>
    </row>
    <row r="238" spans="13:32" ht="15.75" customHeight="1" x14ac:dyDescent="0.2">
      <c r="M238" s="3"/>
      <c r="N238" s="3"/>
      <c r="O238" s="3"/>
      <c r="P238" s="3"/>
      <c r="AD238" s="3"/>
      <c r="AE238" s="3"/>
      <c r="AF238" s="3"/>
    </row>
    <row r="239" spans="13:32" ht="15.75" customHeight="1" x14ac:dyDescent="0.2">
      <c r="M239" s="3"/>
      <c r="N239" s="3"/>
      <c r="O239" s="3"/>
      <c r="P239" s="3"/>
      <c r="AD239" s="3"/>
      <c r="AE239" s="3"/>
      <c r="AF239" s="3"/>
    </row>
    <row r="240" spans="13:32" ht="15.75" customHeight="1" x14ac:dyDescent="0.2">
      <c r="M240" s="3"/>
      <c r="N240" s="3"/>
      <c r="O240" s="3"/>
      <c r="P240" s="3"/>
      <c r="AD240" s="3"/>
      <c r="AE240" s="3"/>
      <c r="AF240" s="3"/>
    </row>
    <row r="241" spans="13:32" ht="15.75" customHeight="1" x14ac:dyDescent="0.2">
      <c r="M241" s="3"/>
      <c r="N241" s="3"/>
      <c r="O241" s="3"/>
      <c r="P241" s="3"/>
      <c r="AD241" s="3"/>
      <c r="AE241" s="3"/>
      <c r="AF241" s="3"/>
    </row>
    <row r="242" spans="13:32" ht="15.75" customHeight="1" x14ac:dyDescent="0.2">
      <c r="M242" s="3"/>
      <c r="N242" s="3"/>
      <c r="O242" s="3"/>
      <c r="P242" s="3"/>
      <c r="AD242" s="3"/>
      <c r="AE242" s="3"/>
      <c r="AF242" s="3"/>
    </row>
    <row r="243" spans="13:32" ht="15.75" customHeight="1" x14ac:dyDescent="0.2">
      <c r="M243" s="3"/>
      <c r="N243" s="3"/>
      <c r="O243" s="3"/>
      <c r="P243" s="3"/>
      <c r="AD243" s="3"/>
      <c r="AE243" s="3"/>
      <c r="AF243" s="3"/>
    </row>
    <row r="244" spans="13:32" ht="15.75" customHeight="1" x14ac:dyDescent="0.2">
      <c r="M244" s="3"/>
      <c r="N244" s="3"/>
      <c r="O244" s="3"/>
      <c r="P244" s="3"/>
      <c r="AD244" s="3"/>
      <c r="AE244" s="3"/>
      <c r="AF244" s="3"/>
    </row>
    <row r="245" spans="13:32" ht="15.75" customHeight="1" x14ac:dyDescent="0.2">
      <c r="M245" s="3"/>
      <c r="N245" s="3"/>
      <c r="O245" s="3"/>
      <c r="P245" s="3"/>
      <c r="AD245" s="3"/>
      <c r="AE245" s="3"/>
      <c r="AF245" s="3"/>
    </row>
    <row r="246" spans="13:32" ht="15.75" customHeight="1" x14ac:dyDescent="0.2">
      <c r="M246" s="3"/>
      <c r="N246" s="3"/>
      <c r="O246" s="3"/>
      <c r="P246" s="3"/>
      <c r="AD246" s="3"/>
      <c r="AE246" s="3"/>
      <c r="AF246" s="3"/>
    </row>
    <row r="247" spans="13:32" ht="15.75" customHeight="1" x14ac:dyDescent="0.2">
      <c r="M247" s="3"/>
      <c r="N247" s="3"/>
      <c r="O247" s="3"/>
      <c r="P247" s="3"/>
      <c r="AD247" s="3"/>
      <c r="AE247" s="3"/>
      <c r="AF247" s="3"/>
    </row>
    <row r="248" spans="13:32" ht="15.75" customHeight="1" x14ac:dyDescent="0.2">
      <c r="M248" s="3"/>
      <c r="N248" s="3"/>
      <c r="O248" s="3"/>
      <c r="P248" s="3"/>
      <c r="AD248" s="3"/>
      <c r="AE248" s="3"/>
      <c r="AF248" s="3"/>
    </row>
    <row r="249" spans="13:32" ht="15.75" customHeight="1" x14ac:dyDescent="0.2">
      <c r="M249" s="3"/>
      <c r="N249" s="3"/>
      <c r="O249" s="3"/>
      <c r="P249" s="3"/>
      <c r="AD249" s="3"/>
      <c r="AE249" s="3"/>
      <c r="AF249" s="3"/>
    </row>
    <row r="250" spans="13:32" ht="15.75" customHeight="1" x14ac:dyDescent="0.2">
      <c r="M250" s="3"/>
      <c r="N250" s="3"/>
      <c r="O250" s="3"/>
      <c r="P250" s="3"/>
      <c r="AD250" s="3"/>
      <c r="AE250" s="3"/>
      <c r="AF250" s="3"/>
    </row>
    <row r="251" spans="13:32" ht="15.75" customHeight="1" x14ac:dyDescent="0.2">
      <c r="M251" s="3"/>
      <c r="N251" s="3"/>
      <c r="O251" s="3"/>
      <c r="P251" s="3"/>
      <c r="AD251" s="3"/>
      <c r="AE251" s="3"/>
      <c r="AF251" s="3"/>
    </row>
    <row r="252" spans="13:32" ht="15.75" customHeight="1" x14ac:dyDescent="0.2">
      <c r="M252" s="3"/>
      <c r="N252" s="3"/>
      <c r="O252" s="3"/>
      <c r="P252" s="3"/>
      <c r="AD252" s="3"/>
      <c r="AE252" s="3"/>
      <c r="AF252" s="3"/>
    </row>
    <row r="253" spans="13:32" ht="15.75" customHeight="1" x14ac:dyDescent="0.2">
      <c r="M253" s="3"/>
      <c r="N253" s="3"/>
      <c r="O253" s="3"/>
      <c r="P253" s="3"/>
      <c r="AD253" s="3"/>
      <c r="AE253" s="3"/>
      <c r="AF253" s="3"/>
    </row>
    <row r="254" spans="13:32" ht="15.75" customHeight="1" x14ac:dyDescent="0.2">
      <c r="M254" s="3"/>
      <c r="N254" s="3"/>
      <c r="O254" s="3"/>
      <c r="P254" s="3"/>
      <c r="AD254" s="3"/>
      <c r="AE254" s="3"/>
      <c r="AF254" s="3"/>
    </row>
    <row r="255" spans="13:32" ht="15.75" customHeight="1" x14ac:dyDescent="0.2">
      <c r="M255" s="3"/>
      <c r="N255" s="3"/>
      <c r="O255" s="3"/>
      <c r="P255" s="3"/>
      <c r="AD255" s="3"/>
      <c r="AE255" s="3"/>
      <c r="AF255" s="3"/>
    </row>
    <row r="256" spans="13:32" ht="15.75" customHeight="1" x14ac:dyDescent="0.2">
      <c r="M256" s="3"/>
      <c r="N256" s="3"/>
      <c r="O256" s="3"/>
      <c r="P256" s="3"/>
      <c r="AD256" s="3"/>
      <c r="AE256" s="3"/>
      <c r="AF256" s="3"/>
    </row>
    <row r="257" spans="13:32" ht="15.75" customHeight="1" x14ac:dyDescent="0.2">
      <c r="M257" s="3"/>
      <c r="N257" s="3"/>
      <c r="O257" s="3"/>
      <c r="P257" s="3"/>
      <c r="AD257" s="3"/>
      <c r="AE257" s="3"/>
      <c r="AF257" s="3"/>
    </row>
    <row r="258" spans="13:32" ht="15.75" customHeight="1" x14ac:dyDescent="0.2">
      <c r="M258" s="3"/>
      <c r="N258" s="3"/>
      <c r="O258" s="3"/>
      <c r="P258" s="3"/>
      <c r="AD258" s="3"/>
      <c r="AE258" s="3"/>
      <c r="AF258" s="3"/>
    </row>
    <row r="259" spans="13:32" ht="15.75" customHeight="1" x14ac:dyDescent="0.2">
      <c r="M259" s="3"/>
      <c r="N259" s="3"/>
      <c r="O259" s="3"/>
      <c r="P259" s="3"/>
      <c r="AD259" s="3"/>
      <c r="AE259" s="3"/>
      <c r="AF259" s="3"/>
    </row>
    <row r="260" spans="13:32" ht="15.75" customHeight="1" x14ac:dyDescent="0.2">
      <c r="M260" s="3"/>
      <c r="N260" s="3"/>
      <c r="O260" s="3"/>
      <c r="P260" s="3"/>
      <c r="AD260" s="3"/>
      <c r="AE260" s="3"/>
      <c r="AF260" s="3"/>
    </row>
    <row r="261" spans="13:32" ht="15.75" customHeight="1" x14ac:dyDescent="0.2">
      <c r="M261" s="3"/>
      <c r="N261" s="3"/>
      <c r="O261" s="3"/>
      <c r="P261" s="3"/>
      <c r="AD261" s="3"/>
      <c r="AE261" s="3"/>
      <c r="AF261" s="3"/>
    </row>
    <row r="262" spans="13:32" ht="15.75" customHeight="1" x14ac:dyDescent="0.2">
      <c r="M262" s="3"/>
      <c r="N262" s="3"/>
      <c r="O262" s="3"/>
      <c r="P262" s="3"/>
      <c r="AD262" s="3"/>
      <c r="AE262" s="3"/>
      <c r="AF262" s="3"/>
    </row>
    <row r="263" spans="13:32" ht="15.75" customHeight="1" x14ac:dyDescent="0.2">
      <c r="M263" s="3"/>
      <c r="N263" s="3"/>
      <c r="O263" s="3"/>
      <c r="P263" s="3"/>
      <c r="AD263" s="3"/>
      <c r="AE263" s="3"/>
      <c r="AF263" s="3"/>
    </row>
    <row r="264" spans="13:32" ht="15.75" customHeight="1" x14ac:dyDescent="0.2">
      <c r="M264" s="3"/>
      <c r="N264" s="3"/>
      <c r="O264" s="3"/>
      <c r="P264" s="3"/>
      <c r="AD264" s="3"/>
      <c r="AE264" s="3"/>
      <c r="AF264" s="3"/>
    </row>
    <row r="265" spans="13:32" ht="15.75" customHeight="1" x14ac:dyDescent="0.2">
      <c r="M265" s="3"/>
      <c r="N265" s="3"/>
      <c r="O265" s="3"/>
      <c r="P265" s="3"/>
      <c r="AD265" s="3"/>
      <c r="AE265" s="3"/>
      <c r="AF265" s="3"/>
    </row>
    <row r="266" spans="13:32" ht="15.75" customHeight="1" x14ac:dyDescent="0.2">
      <c r="M266" s="3"/>
      <c r="N266" s="3"/>
      <c r="O266" s="3"/>
      <c r="P266" s="3"/>
      <c r="AD266" s="3"/>
      <c r="AE266" s="3"/>
      <c r="AF266" s="3"/>
    </row>
    <row r="267" spans="13:32" ht="15.75" customHeight="1" x14ac:dyDescent="0.2">
      <c r="M267" s="3"/>
      <c r="N267" s="3"/>
      <c r="O267" s="3"/>
      <c r="P267" s="3"/>
      <c r="AD267" s="3"/>
      <c r="AE267" s="3"/>
      <c r="AF267" s="3"/>
    </row>
    <row r="268" spans="13:32" ht="15.75" customHeight="1" x14ac:dyDescent="0.2">
      <c r="M268" s="3"/>
      <c r="N268" s="3"/>
      <c r="O268" s="3"/>
      <c r="P268" s="3"/>
      <c r="AD268" s="3"/>
      <c r="AE268" s="3"/>
      <c r="AF268" s="3"/>
    </row>
    <row r="269" spans="13:32" ht="15.75" customHeight="1" x14ac:dyDescent="0.2">
      <c r="M269" s="3"/>
      <c r="N269" s="3"/>
      <c r="O269" s="3"/>
      <c r="P269" s="3"/>
      <c r="AD269" s="3"/>
      <c r="AE269" s="3"/>
      <c r="AF269" s="3"/>
    </row>
    <row r="270" spans="13:32" ht="15.75" customHeight="1" x14ac:dyDescent="0.2">
      <c r="M270" s="3"/>
      <c r="N270" s="3"/>
      <c r="O270" s="3"/>
      <c r="P270" s="3"/>
      <c r="AD270" s="3"/>
      <c r="AE270" s="3"/>
      <c r="AF270" s="3"/>
    </row>
    <row r="271" spans="13:32" ht="15.75" customHeight="1" x14ac:dyDescent="0.2">
      <c r="M271" s="3"/>
      <c r="N271" s="3"/>
      <c r="O271" s="3"/>
      <c r="P271" s="3"/>
      <c r="AD271" s="3"/>
      <c r="AE271" s="3"/>
      <c r="AF271" s="3"/>
    </row>
    <row r="272" spans="13:32" ht="15.75" customHeight="1" x14ac:dyDescent="0.2">
      <c r="M272" s="3"/>
      <c r="N272" s="3"/>
      <c r="O272" s="3"/>
      <c r="P272" s="3"/>
      <c r="AD272" s="3"/>
      <c r="AE272" s="3"/>
      <c r="AF272" s="3"/>
    </row>
    <row r="273" spans="13:32" ht="15.75" customHeight="1" x14ac:dyDescent="0.2">
      <c r="M273" s="3"/>
      <c r="N273" s="3"/>
      <c r="O273" s="3"/>
      <c r="P273" s="3"/>
      <c r="AD273" s="3"/>
      <c r="AE273" s="3"/>
      <c r="AF273" s="3"/>
    </row>
    <row r="274" spans="13:32" ht="15.75" customHeight="1" x14ac:dyDescent="0.2">
      <c r="M274" s="3"/>
      <c r="N274" s="3"/>
      <c r="O274" s="3"/>
      <c r="P274" s="3"/>
      <c r="AD274" s="3"/>
      <c r="AE274" s="3"/>
      <c r="AF274" s="3"/>
    </row>
    <row r="275" spans="13:32" ht="15.75" customHeight="1" x14ac:dyDescent="0.2">
      <c r="M275" s="3"/>
      <c r="N275" s="3"/>
      <c r="O275" s="3"/>
      <c r="P275" s="3"/>
      <c r="AD275" s="3"/>
      <c r="AE275" s="3"/>
      <c r="AF275" s="3"/>
    </row>
    <row r="276" spans="13:32" ht="15.75" customHeight="1" x14ac:dyDescent="0.2">
      <c r="M276" s="3"/>
      <c r="N276" s="3"/>
      <c r="O276" s="3"/>
      <c r="P276" s="3"/>
      <c r="AD276" s="3"/>
      <c r="AE276" s="3"/>
      <c r="AF276" s="3"/>
    </row>
    <row r="277" spans="13:32" ht="15.75" customHeight="1" x14ac:dyDescent="0.2">
      <c r="M277" s="3"/>
      <c r="N277" s="3"/>
      <c r="O277" s="3"/>
      <c r="P277" s="3"/>
      <c r="AD277" s="3"/>
      <c r="AE277" s="3"/>
      <c r="AF277" s="3"/>
    </row>
    <row r="278" spans="13:32" ht="15.75" customHeight="1" x14ac:dyDescent="0.2">
      <c r="M278" s="3"/>
      <c r="N278" s="3"/>
      <c r="O278" s="3"/>
      <c r="P278" s="3"/>
      <c r="AD278" s="3"/>
      <c r="AE278" s="3"/>
      <c r="AF278" s="3"/>
    </row>
    <row r="279" spans="13:32" ht="15.75" customHeight="1" x14ac:dyDescent="0.2">
      <c r="M279" s="3"/>
      <c r="N279" s="3"/>
      <c r="O279" s="3"/>
      <c r="P279" s="3"/>
      <c r="AD279" s="3"/>
      <c r="AE279" s="3"/>
      <c r="AF279" s="3"/>
    </row>
    <row r="280" spans="13:32" ht="15.75" customHeight="1" x14ac:dyDescent="0.2">
      <c r="M280" s="3"/>
      <c r="N280" s="3"/>
      <c r="O280" s="3"/>
      <c r="P280" s="3"/>
      <c r="AD280" s="3"/>
      <c r="AE280" s="3"/>
      <c r="AF280" s="3"/>
    </row>
    <row r="281" spans="13:32" ht="15.75" customHeight="1" x14ac:dyDescent="0.2">
      <c r="M281" s="3"/>
      <c r="N281" s="3"/>
      <c r="O281" s="3"/>
      <c r="P281" s="3"/>
      <c r="AD281" s="3"/>
      <c r="AE281" s="3"/>
      <c r="AF281" s="3"/>
    </row>
    <row r="282" spans="13:32" ht="15.75" customHeight="1" x14ac:dyDescent="0.2">
      <c r="M282" s="3"/>
      <c r="N282" s="3"/>
      <c r="O282" s="3"/>
      <c r="P282" s="3"/>
      <c r="AD282" s="3"/>
      <c r="AE282" s="3"/>
      <c r="AF282" s="3"/>
    </row>
    <row r="283" spans="13:32" ht="15.75" customHeight="1" x14ac:dyDescent="0.2">
      <c r="M283" s="3"/>
      <c r="N283" s="3"/>
      <c r="O283" s="3"/>
      <c r="P283" s="3"/>
      <c r="AD283" s="3"/>
      <c r="AE283" s="3"/>
      <c r="AF283" s="3"/>
    </row>
    <row r="284" spans="13:32" ht="15.75" customHeight="1" x14ac:dyDescent="0.2">
      <c r="M284" s="3"/>
      <c r="N284" s="3"/>
      <c r="O284" s="3"/>
      <c r="P284" s="3"/>
      <c r="AD284" s="3"/>
      <c r="AE284" s="3"/>
      <c r="AF284" s="3"/>
    </row>
    <row r="285" spans="13:32" ht="15.75" customHeight="1" x14ac:dyDescent="0.2">
      <c r="M285" s="3"/>
      <c r="N285" s="3"/>
      <c r="O285" s="3"/>
      <c r="P285" s="3"/>
      <c r="AD285" s="3"/>
      <c r="AE285" s="3"/>
      <c r="AF285" s="3"/>
    </row>
    <row r="286" spans="13:32" ht="15.75" customHeight="1" x14ac:dyDescent="0.2">
      <c r="M286" s="3"/>
      <c r="N286" s="3"/>
      <c r="O286" s="3"/>
      <c r="P286" s="3"/>
      <c r="AD286" s="3"/>
      <c r="AE286" s="3"/>
      <c r="AF286" s="3"/>
    </row>
    <row r="287" spans="13:32" ht="15.75" customHeight="1" x14ac:dyDescent="0.2">
      <c r="M287" s="3"/>
      <c r="N287" s="3"/>
      <c r="O287" s="3"/>
      <c r="P287" s="3"/>
      <c r="AD287" s="3"/>
      <c r="AE287" s="3"/>
      <c r="AF287" s="3"/>
    </row>
    <row r="288" spans="13:32" ht="15.75" customHeight="1" x14ac:dyDescent="0.2">
      <c r="M288" s="3"/>
      <c r="N288" s="3"/>
      <c r="O288" s="3"/>
      <c r="P288" s="3"/>
      <c r="AD288" s="3"/>
      <c r="AE288" s="3"/>
      <c r="AF288" s="3"/>
    </row>
    <row r="289" spans="13:32" ht="15.75" customHeight="1" x14ac:dyDescent="0.2">
      <c r="M289" s="3"/>
      <c r="N289" s="3"/>
      <c r="O289" s="3"/>
      <c r="P289" s="3"/>
      <c r="AD289" s="3"/>
      <c r="AE289" s="3"/>
      <c r="AF289" s="3"/>
    </row>
    <row r="290" spans="13:32" ht="15.75" customHeight="1" x14ac:dyDescent="0.2">
      <c r="M290" s="3"/>
      <c r="N290" s="3"/>
      <c r="O290" s="3"/>
      <c r="P290" s="3"/>
      <c r="AD290" s="3"/>
      <c r="AE290" s="3"/>
      <c r="AF290" s="3"/>
    </row>
    <row r="291" spans="13:32" ht="15.75" customHeight="1" x14ac:dyDescent="0.2">
      <c r="M291" s="3"/>
      <c r="N291" s="3"/>
      <c r="O291" s="3"/>
      <c r="P291" s="3"/>
      <c r="AD291" s="3"/>
      <c r="AE291" s="3"/>
      <c r="AF291" s="3"/>
    </row>
    <row r="292" spans="13:32" ht="15.75" customHeight="1" x14ac:dyDescent="0.2">
      <c r="M292" s="3"/>
      <c r="N292" s="3"/>
      <c r="O292" s="3"/>
      <c r="P292" s="3"/>
      <c r="AD292" s="3"/>
      <c r="AE292" s="3"/>
      <c r="AF292" s="3"/>
    </row>
    <row r="293" spans="13:32" ht="15.75" customHeight="1" x14ac:dyDescent="0.2">
      <c r="M293" s="3"/>
      <c r="N293" s="3"/>
      <c r="O293" s="3"/>
      <c r="P293" s="3"/>
      <c r="AD293" s="3"/>
      <c r="AE293" s="3"/>
      <c r="AF293" s="3"/>
    </row>
    <row r="294" spans="13:32" ht="15.75" customHeight="1" x14ac:dyDescent="0.2">
      <c r="M294" s="3"/>
      <c r="N294" s="3"/>
      <c r="O294" s="3"/>
      <c r="P294" s="3"/>
      <c r="AD294" s="3"/>
      <c r="AE294" s="3"/>
      <c r="AF294" s="3"/>
    </row>
    <row r="295" spans="13:32" ht="15.75" customHeight="1" x14ac:dyDescent="0.2">
      <c r="M295" s="3"/>
      <c r="N295" s="3"/>
      <c r="O295" s="3"/>
      <c r="P295" s="3"/>
      <c r="AD295" s="3"/>
      <c r="AE295" s="3"/>
      <c r="AF295" s="3"/>
    </row>
    <row r="296" spans="13:32" ht="15.75" customHeight="1" x14ac:dyDescent="0.2">
      <c r="M296" s="3"/>
      <c r="N296" s="3"/>
      <c r="O296" s="3"/>
      <c r="P296" s="3"/>
      <c r="AD296" s="3"/>
      <c r="AE296" s="3"/>
      <c r="AF296" s="3"/>
    </row>
    <row r="297" spans="13:32" ht="15.75" customHeight="1" x14ac:dyDescent="0.2">
      <c r="M297" s="3"/>
      <c r="N297" s="3"/>
      <c r="O297" s="3"/>
      <c r="P297" s="3"/>
      <c r="AD297" s="3"/>
      <c r="AE297" s="3"/>
      <c r="AF297" s="3"/>
    </row>
    <row r="298" spans="13:32" ht="15.75" customHeight="1" x14ac:dyDescent="0.2">
      <c r="M298" s="3"/>
      <c r="N298" s="3"/>
      <c r="O298" s="3"/>
      <c r="P298" s="3"/>
      <c r="AD298" s="3"/>
      <c r="AE298" s="3"/>
      <c r="AF298" s="3"/>
    </row>
    <row r="299" spans="13:32" ht="15.75" customHeight="1" x14ac:dyDescent="0.2">
      <c r="M299" s="3"/>
      <c r="N299" s="3"/>
      <c r="O299" s="3"/>
      <c r="P299" s="3"/>
      <c r="AD299" s="3"/>
      <c r="AE299" s="3"/>
      <c r="AF299" s="3"/>
    </row>
    <row r="300" spans="13:32" ht="15.75" customHeight="1" x14ac:dyDescent="0.2">
      <c r="M300" s="3"/>
      <c r="N300" s="3"/>
      <c r="O300" s="3"/>
      <c r="P300" s="3"/>
      <c r="AD300" s="3"/>
      <c r="AE300" s="3"/>
      <c r="AF300" s="3"/>
    </row>
    <row r="301" spans="13:32" ht="15.75" customHeight="1" x14ac:dyDescent="0.2">
      <c r="M301" s="3"/>
      <c r="N301" s="3"/>
      <c r="O301" s="3"/>
      <c r="P301" s="3"/>
      <c r="AD301" s="3"/>
      <c r="AE301" s="3"/>
      <c r="AF301" s="3"/>
    </row>
    <row r="302" spans="13:32" ht="15.75" customHeight="1" x14ac:dyDescent="0.2">
      <c r="M302" s="3"/>
      <c r="N302" s="3"/>
      <c r="O302" s="3"/>
      <c r="P302" s="3"/>
      <c r="AD302" s="3"/>
      <c r="AE302" s="3"/>
      <c r="AF302" s="3"/>
    </row>
    <row r="303" spans="13:32" ht="15.75" customHeight="1" x14ac:dyDescent="0.2">
      <c r="M303" s="3"/>
      <c r="N303" s="3"/>
      <c r="O303" s="3"/>
      <c r="P303" s="3"/>
      <c r="AD303" s="3"/>
      <c r="AE303" s="3"/>
      <c r="AF303" s="3"/>
    </row>
    <row r="304" spans="13:32" ht="15.75" customHeight="1" x14ac:dyDescent="0.2">
      <c r="M304" s="3"/>
      <c r="N304" s="3"/>
      <c r="O304" s="3"/>
      <c r="P304" s="3"/>
      <c r="AD304" s="3"/>
      <c r="AE304" s="3"/>
      <c r="AF304" s="3"/>
    </row>
    <row r="305" spans="13:32" ht="15.75" customHeight="1" x14ac:dyDescent="0.2">
      <c r="M305" s="3"/>
      <c r="N305" s="3"/>
      <c r="O305" s="3"/>
      <c r="P305" s="3"/>
      <c r="AD305" s="3"/>
      <c r="AE305" s="3"/>
      <c r="AF305" s="3"/>
    </row>
    <row r="306" spans="13:32" ht="15.75" customHeight="1" x14ac:dyDescent="0.2">
      <c r="M306" s="3"/>
      <c r="N306" s="3"/>
      <c r="O306" s="3"/>
      <c r="P306" s="3"/>
      <c r="AD306" s="3"/>
      <c r="AE306" s="3"/>
      <c r="AF306" s="3"/>
    </row>
    <row r="307" spans="13:32" ht="15.75" customHeight="1" x14ac:dyDescent="0.2">
      <c r="M307" s="3"/>
      <c r="N307" s="3"/>
      <c r="O307" s="3"/>
      <c r="P307" s="3"/>
      <c r="AD307" s="3"/>
      <c r="AE307" s="3"/>
      <c r="AF307" s="3"/>
    </row>
    <row r="308" spans="13:32" ht="15.75" customHeight="1" x14ac:dyDescent="0.2">
      <c r="M308" s="3"/>
      <c r="N308" s="3"/>
      <c r="O308" s="3"/>
      <c r="P308" s="3"/>
      <c r="AD308" s="3"/>
      <c r="AE308" s="3"/>
      <c r="AF308" s="3"/>
    </row>
    <row r="309" spans="13:32" ht="15.75" customHeight="1" x14ac:dyDescent="0.2">
      <c r="M309" s="3"/>
      <c r="N309" s="3"/>
      <c r="O309" s="3"/>
      <c r="P309" s="3"/>
      <c r="AD309" s="3"/>
      <c r="AE309" s="3"/>
      <c r="AF309" s="3"/>
    </row>
    <row r="310" spans="13:32" ht="15.75" customHeight="1" x14ac:dyDescent="0.2">
      <c r="M310" s="3"/>
      <c r="N310" s="3"/>
      <c r="O310" s="3"/>
      <c r="P310" s="3"/>
      <c r="AD310" s="3"/>
      <c r="AE310" s="3"/>
      <c r="AF310" s="3"/>
    </row>
    <row r="311" spans="13:32" ht="15.75" customHeight="1" x14ac:dyDescent="0.2">
      <c r="M311" s="3"/>
      <c r="N311" s="3"/>
      <c r="O311" s="3"/>
      <c r="P311" s="3"/>
      <c r="AD311" s="3"/>
      <c r="AE311" s="3"/>
      <c r="AF311" s="3"/>
    </row>
    <row r="312" spans="13:32" ht="15.75" customHeight="1" x14ac:dyDescent="0.2">
      <c r="M312" s="3"/>
      <c r="N312" s="3"/>
      <c r="O312" s="3"/>
      <c r="P312" s="3"/>
      <c r="AD312" s="3"/>
      <c r="AE312" s="3"/>
      <c r="AF312" s="3"/>
    </row>
    <row r="313" spans="13:32" ht="15.75" customHeight="1" x14ac:dyDescent="0.2">
      <c r="M313" s="3"/>
      <c r="N313" s="3"/>
      <c r="O313" s="3"/>
      <c r="P313" s="3"/>
      <c r="AD313" s="3"/>
      <c r="AE313" s="3"/>
      <c r="AF313" s="3"/>
    </row>
    <row r="314" spans="13:32" ht="15.75" customHeight="1" x14ac:dyDescent="0.2">
      <c r="M314" s="3"/>
      <c r="N314" s="3"/>
      <c r="O314" s="3"/>
      <c r="P314" s="3"/>
      <c r="AD314" s="3"/>
      <c r="AE314" s="3"/>
      <c r="AF314" s="3"/>
    </row>
    <row r="315" spans="13:32" ht="15.75" customHeight="1" x14ac:dyDescent="0.2">
      <c r="M315" s="3"/>
      <c r="N315" s="3"/>
      <c r="O315" s="3"/>
      <c r="P315" s="3"/>
      <c r="AD315" s="3"/>
      <c r="AE315" s="3"/>
      <c r="AF315" s="3"/>
    </row>
    <row r="316" spans="13:32" ht="15.75" customHeight="1" x14ac:dyDescent="0.2">
      <c r="M316" s="3"/>
      <c r="N316" s="3"/>
      <c r="O316" s="3"/>
      <c r="P316" s="3"/>
      <c r="AD316" s="3"/>
      <c r="AE316" s="3"/>
      <c r="AF316" s="3"/>
    </row>
    <row r="317" spans="13:32" ht="15.75" customHeight="1" x14ac:dyDescent="0.2">
      <c r="M317" s="3"/>
      <c r="N317" s="3"/>
      <c r="O317" s="3"/>
      <c r="P317" s="3"/>
      <c r="AD317" s="3"/>
      <c r="AE317" s="3"/>
      <c r="AF317" s="3"/>
    </row>
    <row r="318" spans="13:32" ht="15.75" customHeight="1" x14ac:dyDescent="0.2">
      <c r="M318" s="3"/>
      <c r="N318" s="3"/>
      <c r="O318" s="3"/>
      <c r="P318" s="3"/>
      <c r="AD318" s="3"/>
      <c r="AE318" s="3"/>
      <c r="AF318" s="3"/>
    </row>
    <row r="319" spans="13:32" ht="15.75" customHeight="1" x14ac:dyDescent="0.2">
      <c r="M319" s="3"/>
      <c r="N319" s="3"/>
      <c r="O319" s="3"/>
      <c r="P319" s="3"/>
      <c r="AD319" s="3"/>
      <c r="AE319" s="3"/>
      <c r="AF319" s="3"/>
    </row>
    <row r="320" spans="13:32" ht="15.75" customHeight="1" x14ac:dyDescent="0.2">
      <c r="M320" s="3"/>
      <c r="N320" s="3"/>
      <c r="O320" s="3"/>
      <c r="P320" s="3"/>
      <c r="AD320" s="3"/>
      <c r="AE320" s="3"/>
      <c r="AF320" s="3"/>
    </row>
    <row r="321" spans="13:32" ht="15.75" customHeight="1" x14ac:dyDescent="0.2">
      <c r="M321" s="3"/>
      <c r="N321" s="3"/>
      <c r="O321" s="3"/>
      <c r="P321" s="3"/>
      <c r="AD321" s="3"/>
      <c r="AE321" s="3"/>
      <c r="AF321" s="3"/>
    </row>
    <row r="322" spans="13:32" ht="15.75" customHeight="1" x14ac:dyDescent="0.2">
      <c r="M322" s="3"/>
      <c r="N322" s="3"/>
      <c r="O322" s="3"/>
      <c r="P322" s="3"/>
      <c r="AD322" s="3"/>
      <c r="AE322" s="3"/>
      <c r="AF322" s="3"/>
    </row>
    <row r="323" spans="13:32" ht="15.75" customHeight="1" x14ac:dyDescent="0.2">
      <c r="M323" s="3"/>
      <c r="N323" s="3"/>
      <c r="O323" s="3"/>
      <c r="P323" s="3"/>
      <c r="AD323" s="3"/>
      <c r="AE323" s="3"/>
      <c r="AF323" s="3"/>
    </row>
    <row r="324" spans="13:32" ht="15.75" customHeight="1" x14ac:dyDescent="0.2">
      <c r="M324" s="3"/>
      <c r="N324" s="3"/>
      <c r="O324" s="3"/>
      <c r="P324" s="3"/>
      <c r="AD324" s="3"/>
      <c r="AE324" s="3"/>
      <c r="AF324" s="3"/>
    </row>
    <row r="325" spans="13:32" ht="15.75" customHeight="1" x14ac:dyDescent="0.2">
      <c r="M325" s="3"/>
      <c r="N325" s="3"/>
      <c r="O325" s="3"/>
      <c r="P325" s="3"/>
      <c r="AD325" s="3"/>
      <c r="AE325" s="3"/>
      <c r="AF325" s="3"/>
    </row>
    <row r="326" spans="13:32" ht="15.75" customHeight="1" x14ac:dyDescent="0.2">
      <c r="M326" s="3"/>
      <c r="N326" s="3"/>
      <c r="O326" s="3"/>
      <c r="P326" s="3"/>
      <c r="AD326" s="3"/>
      <c r="AE326" s="3"/>
      <c r="AF326" s="3"/>
    </row>
    <row r="327" spans="13:32" ht="15.75" customHeight="1" x14ac:dyDescent="0.2">
      <c r="M327" s="3"/>
      <c r="N327" s="3"/>
      <c r="O327" s="3"/>
      <c r="P327" s="3"/>
      <c r="AD327" s="3"/>
      <c r="AE327" s="3"/>
      <c r="AF327" s="3"/>
    </row>
    <row r="328" spans="13:32" ht="15.75" customHeight="1" x14ac:dyDescent="0.2">
      <c r="M328" s="3"/>
      <c r="N328" s="3"/>
      <c r="O328" s="3"/>
      <c r="P328" s="3"/>
      <c r="AD328" s="3"/>
      <c r="AE328" s="3"/>
      <c r="AF328" s="3"/>
    </row>
    <row r="329" spans="13:32" ht="15.75" customHeight="1" x14ac:dyDescent="0.2">
      <c r="M329" s="3"/>
      <c r="N329" s="3"/>
      <c r="O329" s="3"/>
      <c r="P329" s="3"/>
      <c r="AD329" s="3"/>
      <c r="AE329" s="3"/>
      <c r="AF329" s="3"/>
    </row>
    <row r="330" spans="13:32" ht="15.75" customHeight="1" x14ac:dyDescent="0.2">
      <c r="M330" s="3"/>
      <c r="N330" s="3"/>
      <c r="O330" s="3"/>
      <c r="P330" s="3"/>
      <c r="AD330" s="3"/>
      <c r="AE330" s="3"/>
      <c r="AF330" s="3"/>
    </row>
    <row r="331" spans="13:32" ht="15.75" customHeight="1" x14ac:dyDescent="0.2">
      <c r="M331" s="3"/>
      <c r="N331" s="3"/>
      <c r="O331" s="3"/>
      <c r="P331" s="3"/>
      <c r="AD331" s="3"/>
      <c r="AE331" s="3"/>
      <c r="AF331" s="3"/>
    </row>
    <row r="332" spans="13:32" ht="15.75" customHeight="1" x14ac:dyDescent="0.2">
      <c r="M332" s="3"/>
      <c r="N332" s="3"/>
      <c r="O332" s="3"/>
      <c r="P332" s="3"/>
      <c r="AD332" s="3"/>
      <c r="AE332" s="3"/>
      <c r="AF332" s="3"/>
    </row>
    <row r="333" spans="13:32" ht="15.75" customHeight="1" x14ac:dyDescent="0.2">
      <c r="M333" s="3"/>
      <c r="N333" s="3"/>
      <c r="O333" s="3"/>
      <c r="P333" s="3"/>
      <c r="AD333" s="3"/>
      <c r="AE333" s="3"/>
      <c r="AF333" s="3"/>
    </row>
    <row r="334" spans="13:32" ht="15.75" customHeight="1" x14ac:dyDescent="0.2">
      <c r="M334" s="3"/>
      <c r="N334" s="3"/>
      <c r="O334" s="3"/>
      <c r="P334" s="3"/>
      <c r="AD334" s="3"/>
      <c r="AE334" s="3"/>
      <c r="AF334" s="3"/>
    </row>
    <row r="335" spans="13:32" ht="15.75" customHeight="1" x14ac:dyDescent="0.2">
      <c r="M335" s="3"/>
      <c r="N335" s="3"/>
      <c r="O335" s="3"/>
      <c r="P335" s="3"/>
      <c r="AD335" s="3"/>
      <c r="AE335" s="3"/>
      <c r="AF335" s="3"/>
    </row>
    <row r="336" spans="13:32" ht="15.75" customHeight="1" x14ac:dyDescent="0.2">
      <c r="M336" s="3"/>
      <c r="N336" s="3"/>
      <c r="O336" s="3"/>
      <c r="P336" s="3"/>
      <c r="AD336" s="3"/>
      <c r="AE336" s="3"/>
      <c r="AF336" s="3"/>
    </row>
    <row r="337" spans="13:32" ht="15.75" customHeight="1" x14ac:dyDescent="0.2">
      <c r="M337" s="3"/>
      <c r="N337" s="3"/>
      <c r="O337" s="3"/>
      <c r="P337" s="3"/>
      <c r="AD337" s="3"/>
      <c r="AE337" s="3"/>
      <c r="AF337" s="3"/>
    </row>
    <row r="338" spans="13:32" ht="15.75" customHeight="1" x14ac:dyDescent="0.2">
      <c r="M338" s="3"/>
      <c r="N338" s="3"/>
      <c r="O338" s="3"/>
      <c r="P338" s="3"/>
      <c r="AD338" s="3"/>
      <c r="AE338" s="3"/>
      <c r="AF338" s="3"/>
    </row>
    <row r="339" spans="13:32" ht="15.75" customHeight="1" x14ac:dyDescent="0.2">
      <c r="M339" s="3"/>
      <c r="N339" s="3"/>
      <c r="O339" s="3"/>
      <c r="P339" s="3"/>
      <c r="AD339" s="3"/>
      <c r="AE339" s="3"/>
      <c r="AF339" s="3"/>
    </row>
    <row r="340" spans="13:32" ht="15.75" customHeight="1" x14ac:dyDescent="0.2">
      <c r="M340" s="3"/>
      <c r="N340" s="3"/>
      <c r="O340" s="3"/>
      <c r="P340" s="3"/>
      <c r="AD340" s="3"/>
      <c r="AE340" s="3"/>
      <c r="AF340" s="3"/>
    </row>
    <row r="341" spans="13:32" ht="15.75" customHeight="1" x14ac:dyDescent="0.2">
      <c r="M341" s="3"/>
      <c r="N341" s="3"/>
      <c r="O341" s="3"/>
      <c r="P341" s="3"/>
      <c r="AD341" s="3"/>
      <c r="AE341" s="3"/>
      <c r="AF341" s="3"/>
    </row>
    <row r="342" spans="13:32" ht="15.75" customHeight="1" x14ac:dyDescent="0.2">
      <c r="M342" s="3"/>
      <c r="N342" s="3"/>
      <c r="O342" s="3"/>
      <c r="P342" s="3"/>
      <c r="AD342" s="3"/>
      <c r="AE342" s="3"/>
      <c r="AF342" s="3"/>
    </row>
    <row r="343" spans="13:32" ht="15.75" customHeight="1" x14ac:dyDescent="0.2">
      <c r="M343" s="3"/>
      <c r="N343" s="3"/>
      <c r="O343" s="3"/>
      <c r="P343" s="3"/>
      <c r="AD343" s="3"/>
      <c r="AE343" s="3"/>
      <c r="AF343" s="3"/>
    </row>
    <row r="344" spans="13:32" ht="15.75" customHeight="1" x14ac:dyDescent="0.2">
      <c r="M344" s="3"/>
      <c r="N344" s="3"/>
      <c r="O344" s="3"/>
      <c r="P344" s="3"/>
      <c r="AD344" s="3"/>
      <c r="AE344" s="3"/>
      <c r="AF344" s="3"/>
    </row>
    <row r="345" spans="13:32" ht="15.75" customHeight="1" x14ac:dyDescent="0.2">
      <c r="M345" s="3"/>
      <c r="N345" s="3"/>
      <c r="O345" s="3"/>
      <c r="P345" s="3"/>
      <c r="AD345" s="3"/>
      <c r="AE345" s="3"/>
      <c r="AF345" s="3"/>
    </row>
    <row r="346" spans="13:32" ht="15.75" customHeight="1" x14ac:dyDescent="0.2">
      <c r="M346" s="3"/>
      <c r="N346" s="3"/>
      <c r="O346" s="3"/>
      <c r="P346" s="3"/>
      <c r="AD346" s="3"/>
      <c r="AE346" s="3"/>
      <c r="AF346" s="3"/>
    </row>
    <row r="347" spans="13:32" ht="15.75" customHeight="1" x14ac:dyDescent="0.2">
      <c r="M347" s="3"/>
      <c r="N347" s="3"/>
      <c r="O347" s="3"/>
      <c r="P347" s="3"/>
      <c r="AD347" s="3"/>
      <c r="AE347" s="3"/>
      <c r="AF347" s="3"/>
    </row>
    <row r="348" spans="13:32" ht="15.75" customHeight="1" x14ac:dyDescent="0.2">
      <c r="M348" s="3"/>
      <c r="N348" s="3"/>
      <c r="O348" s="3"/>
      <c r="P348" s="3"/>
      <c r="AD348" s="3"/>
      <c r="AE348" s="3"/>
      <c r="AF348" s="3"/>
    </row>
    <row r="349" spans="13:32" ht="15.75" customHeight="1" x14ac:dyDescent="0.2">
      <c r="M349" s="3"/>
      <c r="N349" s="3"/>
      <c r="O349" s="3"/>
      <c r="P349" s="3"/>
      <c r="AD349" s="3"/>
      <c r="AE349" s="3"/>
      <c r="AF349" s="3"/>
    </row>
    <row r="350" spans="13:32" ht="15.75" customHeight="1" x14ac:dyDescent="0.2">
      <c r="M350" s="3"/>
      <c r="N350" s="3"/>
      <c r="O350" s="3"/>
      <c r="P350" s="3"/>
      <c r="AD350" s="3"/>
      <c r="AE350" s="3"/>
      <c r="AF350" s="3"/>
    </row>
    <row r="351" spans="13:32" ht="15.75" customHeight="1" x14ac:dyDescent="0.2">
      <c r="M351" s="3"/>
      <c r="N351" s="3"/>
      <c r="O351" s="3"/>
      <c r="P351" s="3"/>
      <c r="AD351" s="3"/>
      <c r="AE351" s="3"/>
      <c r="AF351" s="3"/>
    </row>
    <row r="352" spans="13:32" ht="15.75" customHeight="1" x14ac:dyDescent="0.2">
      <c r="M352" s="3"/>
      <c r="N352" s="3"/>
      <c r="O352" s="3"/>
      <c r="P352" s="3"/>
      <c r="AD352" s="3"/>
      <c r="AE352" s="3"/>
      <c r="AF352" s="3"/>
    </row>
    <row r="353" spans="13:32" ht="15.75" customHeight="1" x14ac:dyDescent="0.2">
      <c r="M353" s="3"/>
      <c r="N353" s="3"/>
      <c r="O353" s="3"/>
      <c r="P353" s="3"/>
      <c r="AD353" s="3"/>
      <c r="AE353" s="3"/>
      <c r="AF353" s="3"/>
    </row>
    <row r="354" spans="13:32" ht="15.75" customHeight="1" x14ac:dyDescent="0.2">
      <c r="M354" s="3"/>
      <c r="N354" s="3"/>
      <c r="O354" s="3"/>
      <c r="P354" s="3"/>
      <c r="AD354" s="3"/>
      <c r="AE354" s="3"/>
      <c r="AF354" s="3"/>
    </row>
    <row r="355" spans="13:32" ht="15.75" customHeight="1" x14ac:dyDescent="0.2">
      <c r="M355" s="3"/>
      <c r="N355" s="3"/>
      <c r="O355" s="3"/>
      <c r="P355" s="3"/>
      <c r="AD355" s="3"/>
      <c r="AE355" s="3"/>
      <c r="AF355" s="3"/>
    </row>
    <row r="356" spans="13:32" ht="15.75" customHeight="1" x14ac:dyDescent="0.2">
      <c r="M356" s="3"/>
      <c r="N356" s="3"/>
      <c r="O356" s="3"/>
      <c r="P356" s="3"/>
      <c r="AD356" s="3"/>
      <c r="AE356" s="3"/>
      <c r="AF356" s="3"/>
    </row>
    <row r="357" spans="13:32" ht="15.75" customHeight="1" x14ac:dyDescent="0.2">
      <c r="M357" s="3"/>
      <c r="N357" s="3"/>
      <c r="O357" s="3"/>
      <c r="P357" s="3"/>
      <c r="AD357" s="3"/>
      <c r="AE357" s="3"/>
      <c r="AF357" s="3"/>
    </row>
    <row r="358" spans="13:32" ht="15.75" customHeight="1" x14ac:dyDescent="0.2">
      <c r="M358" s="3"/>
      <c r="N358" s="3"/>
      <c r="O358" s="3"/>
      <c r="P358" s="3"/>
      <c r="AD358" s="3"/>
      <c r="AE358" s="3"/>
      <c r="AF358" s="3"/>
    </row>
    <row r="359" spans="13:32" ht="15.75" customHeight="1" x14ac:dyDescent="0.2">
      <c r="M359" s="3"/>
      <c r="N359" s="3"/>
      <c r="O359" s="3"/>
      <c r="P359" s="3"/>
      <c r="AD359" s="3"/>
      <c r="AE359" s="3"/>
      <c r="AF359" s="3"/>
    </row>
    <row r="360" spans="13:32" ht="15.75" customHeight="1" x14ac:dyDescent="0.2">
      <c r="M360" s="3"/>
      <c r="N360" s="3"/>
      <c r="O360" s="3"/>
      <c r="P360" s="3"/>
      <c r="AD360" s="3"/>
      <c r="AE360" s="3"/>
      <c r="AF360" s="3"/>
    </row>
    <row r="361" spans="13:32" ht="15.75" customHeight="1" x14ac:dyDescent="0.2">
      <c r="M361" s="3"/>
      <c r="N361" s="3"/>
      <c r="O361" s="3"/>
      <c r="P361" s="3"/>
      <c r="AD361" s="3"/>
      <c r="AE361" s="3"/>
      <c r="AF361" s="3"/>
    </row>
    <row r="362" spans="13:32" ht="15.75" customHeight="1" x14ac:dyDescent="0.2">
      <c r="M362" s="3"/>
      <c r="N362" s="3"/>
      <c r="O362" s="3"/>
      <c r="P362" s="3"/>
      <c r="AD362" s="3"/>
      <c r="AE362" s="3"/>
      <c r="AF362" s="3"/>
    </row>
    <row r="363" spans="13:32" ht="15.75" customHeight="1" x14ac:dyDescent="0.2">
      <c r="M363" s="3"/>
      <c r="N363" s="3"/>
      <c r="O363" s="3"/>
      <c r="P363" s="3"/>
      <c r="AD363" s="3"/>
      <c r="AE363" s="3"/>
      <c r="AF363" s="3"/>
    </row>
    <row r="364" spans="13:32" ht="15.75" customHeight="1" x14ac:dyDescent="0.2">
      <c r="M364" s="3"/>
      <c r="N364" s="3"/>
      <c r="O364" s="3"/>
      <c r="P364" s="3"/>
      <c r="AD364" s="3"/>
      <c r="AE364" s="3"/>
      <c r="AF364" s="3"/>
    </row>
    <row r="365" spans="13:32" ht="15.75" customHeight="1" x14ac:dyDescent="0.2">
      <c r="M365" s="3"/>
      <c r="N365" s="3"/>
      <c r="O365" s="3"/>
      <c r="P365" s="3"/>
      <c r="AD365" s="3"/>
      <c r="AE365" s="3"/>
      <c r="AF365" s="3"/>
    </row>
    <row r="366" spans="13:32" ht="15.75" customHeight="1" x14ac:dyDescent="0.2">
      <c r="M366" s="3"/>
      <c r="N366" s="3"/>
      <c r="O366" s="3"/>
      <c r="P366" s="3"/>
      <c r="AD366" s="3"/>
      <c r="AE366" s="3"/>
      <c r="AF366" s="3"/>
    </row>
    <row r="367" spans="13:32" ht="15.75" customHeight="1" x14ac:dyDescent="0.2">
      <c r="M367" s="3"/>
      <c r="N367" s="3"/>
      <c r="O367" s="3"/>
      <c r="P367" s="3"/>
      <c r="AD367" s="3"/>
      <c r="AE367" s="3"/>
      <c r="AF367" s="3"/>
    </row>
    <row r="368" spans="13:32" ht="15.75" customHeight="1" x14ac:dyDescent="0.2">
      <c r="M368" s="3"/>
      <c r="N368" s="3"/>
      <c r="O368" s="3"/>
      <c r="P368" s="3"/>
      <c r="AD368" s="3"/>
      <c r="AE368" s="3"/>
      <c r="AF368" s="3"/>
    </row>
    <row r="369" spans="13:32" ht="15.75" customHeight="1" x14ac:dyDescent="0.2">
      <c r="M369" s="3"/>
      <c r="N369" s="3"/>
      <c r="O369" s="3"/>
      <c r="P369" s="3"/>
      <c r="AD369" s="3"/>
      <c r="AE369" s="3"/>
      <c r="AF369" s="3"/>
    </row>
    <row r="370" spans="13:32" ht="15.75" customHeight="1" x14ac:dyDescent="0.2">
      <c r="M370" s="3"/>
      <c r="N370" s="3"/>
      <c r="O370" s="3"/>
      <c r="P370" s="3"/>
      <c r="AD370" s="3"/>
      <c r="AE370" s="3"/>
      <c r="AF370" s="3"/>
    </row>
    <row r="371" spans="13:32" ht="15.75" customHeight="1" x14ac:dyDescent="0.2">
      <c r="M371" s="3"/>
      <c r="N371" s="3"/>
      <c r="O371" s="3"/>
      <c r="P371" s="3"/>
      <c r="AD371" s="3"/>
      <c r="AE371" s="3"/>
      <c r="AF371" s="3"/>
    </row>
    <row r="372" spans="13:32" ht="15.75" customHeight="1" x14ac:dyDescent="0.2">
      <c r="M372" s="3"/>
      <c r="N372" s="3"/>
      <c r="O372" s="3"/>
      <c r="P372" s="3"/>
      <c r="AD372" s="3"/>
      <c r="AE372" s="3"/>
      <c r="AF372" s="3"/>
    </row>
    <row r="373" spans="13:32" ht="15.75" customHeight="1" x14ac:dyDescent="0.2">
      <c r="M373" s="3"/>
      <c r="N373" s="3"/>
      <c r="O373" s="3"/>
      <c r="P373" s="3"/>
      <c r="AD373" s="3"/>
      <c r="AE373" s="3"/>
      <c r="AF373" s="3"/>
    </row>
    <row r="374" spans="13:32" ht="15.75" customHeight="1" x14ac:dyDescent="0.2">
      <c r="M374" s="3"/>
      <c r="N374" s="3"/>
      <c r="O374" s="3"/>
      <c r="P374" s="3"/>
      <c r="AD374" s="3"/>
      <c r="AE374" s="3"/>
      <c r="AF374" s="3"/>
    </row>
    <row r="375" spans="13:32" ht="15.75" customHeight="1" x14ac:dyDescent="0.2">
      <c r="M375" s="3"/>
      <c r="N375" s="3"/>
      <c r="O375" s="3"/>
      <c r="P375" s="3"/>
      <c r="AD375" s="3"/>
      <c r="AE375" s="3"/>
      <c r="AF375" s="3"/>
    </row>
    <row r="376" spans="13:32" ht="15.75" customHeight="1" x14ac:dyDescent="0.2">
      <c r="M376" s="3"/>
      <c r="N376" s="3"/>
      <c r="O376" s="3"/>
      <c r="P376" s="3"/>
      <c r="AD376" s="3"/>
      <c r="AE376" s="3"/>
      <c r="AF376" s="3"/>
    </row>
    <row r="377" spans="13:32" ht="15.75" customHeight="1" x14ac:dyDescent="0.2">
      <c r="M377" s="3"/>
      <c r="N377" s="3"/>
      <c r="O377" s="3"/>
      <c r="P377" s="3"/>
      <c r="AD377" s="3"/>
      <c r="AE377" s="3"/>
      <c r="AF377" s="3"/>
    </row>
    <row r="378" spans="13:32" ht="15.75" customHeight="1" x14ac:dyDescent="0.2">
      <c r="M378" s="3"/>
      <c r="N378" s="3"/>
      <c r="O378" s="3"/>
      <c r="P378" s="3"/>
      <c r="AD378" s="3"/>
      <c r="AE378" s="3"/>
      <c r="AF378" s="3"/>
    </row>
    <row r="379" spans="13:32" ht="15.75" customHeight="1" x14ac:dyDescent="0.2">
      <c r="M379" s="3"/>
      <c r="N379" s="3"/>
      <c r="O379" s="3"/>
      <c r="P379" s="3"/>
      <c r="AD379" s="3"/>
      <c r="AE379" s="3"/>
      <c r="AF379" s="3"/>
    </row>
    <row r="380" spans="13:32" ht="15.75" customHeight="1" x14ac:dyDescent="0.2">
      <c r="M380" s="3"/>
      <c r="N380" s="3"/>
      <c r="O380" s="3"/>
      <c r="P380" s="3"/>
      <c r="AD380" s="3"/>
      <c r="AE380" s="3"/>
      <c r="AF380" s="3"/>
    </row>
    <row r="381" spans="13:32" ht="15.75" customHeight="1" x14ac:dyDescent="0.2">
      <c r="M381" s="3"/>
      <c r="N381" s="3"/>
      <c r="O381" s="3"/>
      <c r="P381" s="3"/>
      <c r="AD381" s="3"/>
      <c r="AE381" s="3"/>
      <c r="AF381" s="3"/>
    </row>
    <row r="382" spans="13:32" ht="15.75" customHeight="1" x14ac:dyDescent="0.2">
      <c r="M382" s="3"/>
      <c r="N382" s="3"/>
      <c r="O382" s="3"/>
      <c r="P382" s="3"/>
      <c r="AD382" s="3"/>
      <c r="AE382" s="3"/>
      <c r="AF382" s="3"/>
    </row>
    <row r="383" spans="13:32" ht="15.75" customHeight="1" x14ac:dyDescent="0.2">
      <c r="M383" s="3"/>
      <c r="N383" s="3"/>
      <c r="O383" s="3"/>
      <c r="P383" s="3"/>
      <c r="AD383" s="3"/>
      <c r="AE383" s="3"/>
      <c r="AF383" s="3"/>
    </row>
    <row r="384" spans="13:32" ht="15.75" customHeight="1" x14ac:dyDescent="0.2">
      <c r="M384" s="3"/>
      <c r="N384" s="3"/>
      <c r="O384" s="3"/>
      <c r="P384" s="3"/>
      <c r="AD384" s="3"/>
      <c r="AE384" s="3"/>
      <c r="AF384" s="3"/>
    </row>
    <row r="385" spans="13:32" ht="15.75" customHeight="1" x14ac:dyDescent="0.2">
      <c r="M385" s="3"/>
      <c r="N385" s="3"/>
      <c r="O385" s="3"/>
      <c r="P385" s="3"/>
      <c r="AD385" s="3"/>
      <c r="AE385" s="3"/>
      <c r="AF385" s="3"/>
    </row>
    <row r="386" spans="13:32" ht="15.75" customHeight="1" x14ac:dyDescent="0.2">
      <c r="M386" s="3"/>
      <c r="N386" s="3"/>
      <c r="O386" s="3"/>
      <c r="P386" s="3"/>
      <c r="AD386" s="3"/>
      <c r="AE386" s="3"/>
      <c r="AF386" s="3"/>
    </row>
    <row r="387" spans="13:32" ht="15.75" customHeight="1" x14ac:dyDescent="0.2">
      <c r="M387" s="3"/>
      <c r="N387" s="3"/>
      <c r="O387" s="3"/>
      <c r="P387" s="3"/>
      <c r="AD387" s="3"/>
      <c r="AE387" s="3"/>
      <c r="AF387" s="3"/>
    </row>
    <row r="388" spans="13:32" ht="15.75" customHeight="1" x14ac:dyDescent="0.2">
      <c r="M388" s="3"/>
      <c r="N388" s="3"/>
      <c r="O388" s="3"/>
      <c r="P388" s="3"/>
      <c r="AD388" s="3"/>
      <c r="AE388" s="3"/>
      <c r="AF388" s="3"/>
    </row>
    <row r="389" spans="13:32" ht="15.75" customHeight="1" x14ac:dyDescent="0.2">
      <c r="M389" s="3"/>
      <c r="N389" s="3"/>
      <c r="O389" s="3"/>
      <c r="P389" s="3"/>
      <c r="AD389" s="3"/>
      <c r="AE389" s="3"/>
      <c r="AF389" s="3"/>
    </row>
    <row r="390" spans="13:32" ht="15.75" customHeight="1" x14ac:dyDescent="0.2">
      <c r="M390" s="3"/>
      <c r="N390" s="3"/>
      <c r="O390" s="3"/>
      <c r="P390" s="3"/>
      <c r="AD390" s="3"/>
      <c r="AE390" s="3"/>
      <c r="AF390" s="3"/>
    </row>
    <row r="391" spans="13:32" ht="15.75" customHeight="1" x14ac:dyDescent="0.2">
      <c r="M391" s="3"/>
      <c r="N391" s="3"/>
      <c r="O391" s="3"/>
      <c r="P391" s="3"/>
      <c r="AD391" s="3"/>
      <c r="AE391" s="3"/>
      <c r="AF391" s="3"/>
    </row>
    <row r="392" spans="13:32" ht="15.75" customHeight="1" x14ac:dyDescent="0.2">
      <c r="M392" s="3"/>
      <c r="N392" s="3"/>
      <c r="O392" s="3"/>
      <c r="P392" s="3"/>
      <c r="AD392" s="3"/>
      <c r="AE392" s="3"/>
      <c r="AF392" s="3"/>
    </row>
    <row r="393" spans="13:32" ht="15.75" customHeight="1" x14ac:dyDescent="0.2">
      <c r="M393" s="3"/>
      <c r="N393" s="3"/>
      <c r="O393" s="3"/>
      <c r="P393" s="3"/>
      <c r="AD393" s="3"/>
      <c r="AE393" s="3"/>
      <c r="AF393" s="3"/>
    </row>
    <row r="394" spans="13:32" ht="15.75" customHeight="1" x14ac:dyDescent="0.2">
      <c r="M394" s="3"/>
      <c r="N394" s="3"/>
      <c r="O394" s="3"/>
      <c r="P394" s="3"/>
      <c r="AD394" s="3"/>
      <c r="AE394" s="3"/>
      <c r="AF394" s="3"/>
    </row>
    <row r="395" spans="13:32" ht="15.75" customHeight="1" x14ac:dyDescent="0.2">
      <c r="M395" s="3"/>
      <c r="N395" s="3"/>
      <c r="O395" s="3"/>
      <c r="P395" s="3"/>
      <c r="AD395" s="3"/>
      <c r="AE395" s="3"/>
      <c r="AF395" s="3"/>
    </row>
    <row r="396" spans="13:32" ht="15.75" customHeight="1" x14ac:dyDescent="0.2">
      <c r="M396" s="3"/>
      <c r="N396" s="3"/>
      <c r="O396" s="3"/>
      <c r="P396" s="3"/>
      <c r="AD396" s="3"/>
      <c r="AE396" s="3"/>
      <c r="AF396" s="3"/>
    </row>
    <row r="397" spans="13:32" ht="15.75" customHeight="1" x14ac:dyDescent="0.2">
      <c r="M397" s="3"/>
      <c r="N397" s="3"/>
      <c r="O397" s="3"/>
      <c r="P397" s="3"/>
      <c r="AD397" s="3"/>
      <c r="AE397" s="3"/>
      <c r="AF397" s="3"/>
    </row>
    <row r="398" spans="13:32" ht="15.75" customHeight="1" x14ac:dyDescent="0.2">
      <c r="M398" s="3"/>
      <c r="N398" s="3"/>
      <c r="O398" s="3"/>
      <c r="P398" s="3"/>
      <c r="AD398" s="3"/>
      <c r="AE398" s="3"/>
      <c r="AF398" s="3"/>
    </row>
    <row r="399" spans="13:32" ht="15.75" customHeight="1" x14ac:dyDescent="0.2">
      <c r="M399" s="3"/>
      <c r="N399" s="3"/>
      <c r="O399" s="3"/>
      <c r="P399" s="3"/>
      <c r="AD399" s="3"/>
      <c r="AE399" s="3"/>
      <c r="AF399" s="3"/>
    </row>
    <row r="400" spans="13:32" ht="15.75" customHeight="1" x14ac:dyDescent="0.2">
      <c r="M400" s="3"/>
      <c r="N400" s="3"/>
      <c r="O400" s="3"/>
      <c r="P400" s="3"/>
      <c r="AD400" s="3"/>
      <c r="AE400" s="3"/>
      <c r="AF400" s="3"/>
    </row>
    <row r="401" spans="13:32" ht="15.75" customHeight="1" x14ac:dyDescent="0.2">
      <c r="M401" s="3"/>
      <c r="N401" s="3"/>
      <c r="O401" s="3"/>
      <c r="P401" s="3"/>
      <c r="AD401" s="3"/>
      <c r="AE401" s="3"/>
      <c r="AF401" s="3"/>
    </row>
    <row r="402" spans="13:32" ht="15.75" customHeight="1" x14ac:dyDescent="0.2">
      <c r="M402" s="3"/>
      <c r="N402" s="3"/>
      <c r="O402" s="3"/>
      <c r="P402" s="3"/>
      <c r="AD402" s="3"/>
      <c r="AE402" s="3"/>
      <c r="AF402" s="3"/>
    </row>
    <row r="403" spans="13:32" ht="15.75" customHeight="1" x14ac:dyDescent="0.2">
      <c r="M403" s="3"/>
      <c r="N403" s="3"/>
      <c r="O403" s="3"/>
      <c r="P403" s="3"/>
      <c r="AD403" s="3"/>
      <c r="AE403" s="3"/>
      <c r="AF403" s="3"/>
    </row>
    <row r="404" spans="13:32" ht="15.75" customHeight="1" x14ac:dyDescent="0.2">
      <c r="M404" s="3"/>
      <c r="N404" s="3"/>
      <c r="O404" s="3"/>
      <c r="P404" s="3"/>
      <c r="AD404" s="3"/>
      <c r="AE404" s="3"/>
      <c r="AF404" s="3"/>
    </row>
    <row r="405" spans="13:32" ht="15.75" customHeight="1" x14ac:dyDescent="0.2">
      <c r="M405" s="3"/>
      <c r="N405" s="3"/>
      <c r="O405" s="3"/>
      <c r="P405" s="3"/>
      <c r="AD405" s="3"/>
      <c r="AE405" s="3"/>
      <c r="AF405" s="3"/>
    </row>
    <row r="406" spans="13:32" ht="15.75" customHeight="1" x14ac:dyDescent="0.2">
      <c r="M406" s="3"/>
      <c r="N406" s="3"/>
      <c r="O406" s="3"/>
      <c r="P406" s="3"/>
      <c r="AD406" s="3"/>
      <c r="AE406" s="3"/>
      <c r="AF406" s="3"/>
    </row>
    <row r="407" spans="13:32" ht="15.75" customHeight="1" x14ac:dyDescent="0.2">
      <c r="M407" s="3"/>
      <c r="N407" s="3"/>
      <c r="O407" s="3"/>
      <c r="P407" s="3"/>
      <c r="AD407" s="3"/>
      <c r="AE407" s="3"/>
      <c r="AF407" s="3"/>
    </row>
    <row r="408" spans="13:32" ht="15.75" customHeight="1" x14ac:dyDescent="0.2">
      <c r="M408" s="3"/>
      <c r="N408" s="3"/>
      <c r="O408" s="3"/>
      <c r="P408" s="3"/>
      <c r="AD408" s="3"/>
      <c r="AE408" s="3"/>
      <c r="AF408" s="3"/>
    </row>
    <row r="409" spans="13:32" ht="15.75" customHeight="1" x14ac:dyDescent="0.2">
      <c r="M409" s="3"/>
      <c r="N409" s="3"/>
      <c r="O409" s="3"/>
      <c r="P409" s="3"/>
      <c r="AD409" s="3"/>
      <c r="AE409" s="3"/>
      <c r="AF409" s="3"/>
    </row>
    <row r="410" spans="13:32" ht="15.75" customHeight="1" x14ac:dyDescent="0.2">
      <c r="M410" s="3"/>
      <c r="N410" s="3"/>
      <c r="O410" s="3"/>
      <c r="P410" s="3"/>
      <c r="AD410" s="3"/>
      <c r="AE410" s="3"/>
      <c r="AF410" s="3"/>
    </row>
    <row r="411" spans="13:32" ht="15.75" customHeight="1" x14ac:dyDescent="0.2">
      <c r="M411" s="3"/>
      <c r="N411" s="3"/>
      <c r="O411" s="3"/>
      <c r="P411" s="3"/>
      <c r="AD411" s="3"/>
      <c r="AE411" s="3"/>
      <c r="AF411" s="3"/>
    </row>
    <row r="412" spans="13:32" ht="15.75" customHeight="1" x14ac:dyDescent="0.2">
      <c r="M412" s="3"/>
      <c r="N412" s="3"/>
      <c r="O412" s="3"/>
      <c r="P412" s="3"/>
      <c r="AD412" s="3"/>
      <c r="AE412" s="3"/>
      <c r="AF412" s="3"/>
    </row>
    <row r="413" spans="13:32" ht="15.75" customHeight="1" x14ac:dyDescent="0.2">
      <c r="M413" s="3"/>
      <c r="N413" s="3"/>
      <c r="O413" s="3"/>
      <c r="P413" s="3"/>
      <c r="AD413" s="3"/>
      <c r="AE413" s="3"/>
      <c r="AF413" s="3"/>
    </row>
    <row r="414" spans="13:32" ht="15.75" customHeight="1" x14ac:dyDescent="0.2">
      <c r="M414" s="3"/>
      <c r="N414" s="3"/>
      <c r="O414" s="3"/>
      <c r="P414" s="3"/>
      <c r="AD414" s="3"/>
      <c r="AE414" s="3"/>
      <c r="AF414" s="3"/>
    </row>
    <row r="415" spans="13:32" ht="15.75" customHeight="1" x14ac:dyDescent="0.2">
      <c r="M415" s="3"/>
      <c r="N415" s="3"/>
      <c r="O415" s="3"/>
      <c r="P415" s="3"/>
      <c r="AD415" s="3"/>
      <c r="AE415" s="3"/>
      <c r="AF415" s="3"/>
    </row>
    <row r="416" spans="13:32" ht="15.75" customHeight="1" x14ac:dyDescent="0.2">
      <c r="M416" s="3"/>
      <c r="N416" s="3"/>
      <c r="O416" s="3"/>
      <c r="P416" s="3"/>
      <c r="AD416" s="3"/>
      <c r="AE416" s="3"/>
      <c r="AF416" s="3"/>
    </row>
    <row r="417" spans="13:32" ht="15.75" customHeight="1" x14ac:dyDescent="0.2">
      <c r="M417" s="3"/>
      <c r="N417" s="3"/>
      <c r="O417" s="3"/>
      <c r="P417" s="3"/>
      <c r="AD417" s="3"/>
      <c r="AE417" s="3"/>
      <c r="AF417" s="3"/>
    </row>
    <row r="418" spans="13:32" ht="15.75" customHeight="1" x14ac:dyDescent="0.2">
      <c r="M418" s="3"/>
      <c r="N418" s="3"/>
      <c r="O418" s="3"/>
      <c r="P418" s="3"/>
      <c r="AD418" s="3"/>
      <c r="AE418" s="3"/>
      <c r="AF418" s="3"/>
    </row>
    <row r="419" spans="13:32" ht="15.75" customHeight="1" x14ac:dyDescent="0.2">
      <c r="M419" s="3"/>
      <c r="N419" s="3"/>
      <c r="O419" s="3"/>
      <c r="P419" s="3"/>
      <c r="AD419" s="3"/>
      <c r="AE419" s="3"/>
      <c r="AF419" s="3"/>
    </row>
    <row r="420" spans="13:32" ht="15.75" customHeight="1" x14ac:dyDescent="0.2">
      <c r="M420" s="3"/>
      <c r="N420" s="3"/>
      <c r="O420" s="3"/>
      <c r="P420" s="3"/>
      <c r="AD420" s="3"/>
      <c r="AE420" s="3"/>
      <c r="AF420" s="3"/>
    </row>
    <row r="421" spans="13:32" ht="15.75" customHeight="1" x14ac:dyDescent="0.2">
      <c r="M421" s="3"/>
      <c r="N421" s="3"/>
      <c r="O421" s="3"/>
      <c r="P421" s="3"/>
      <c r="AD421" s="3"/>
      <c r="AE421" s="3"/>
      <c r="AF421" s="3"/>
    </row>
    <row r="422" spans="13:32" ht="15.75" customHeight="1" x14ac:dyDescent="0.2">
      <c r="M422" s="3"/>
      <c r="N422" s="3"/>
      <c r="O422" s="3"/>
      <c r="P422" s="3"/>
      <c r="AD422" s="3"/>
      <c r="AE422" s="3"/>
      <c r="AF422" s="3"/>
    </row>
    <row r="423" spans="13:32" ht="15.75" customHeight="1" x14ac:dyDescent="0.2">
      <c r="M423" s="3"/>
      <c r="N423" s="3"/>
      <c r="O423" s="3"/>
      <c r="P423" s="3"/>
      <c r="AD423" s="3"/>
      <c r="AE423" s="3"/>
      <c r="AF423" s="3"/>
    </row>
    <row r="424" spans="13:32" ht="15.75" customHeight="1" x14ac:dyDescent="0.2">
      <c r="M424" s="3"/>
      <c r="N424" s="3"/>
      <c r="O424" s="3"/>
      <c r="P424" s="3"/>
      <c r="AD424" s="3"/>
      <c r="AE424" s="3"/>
      <c r="AF424" s="3"/>
    </row>
    <row r="425" spans="13:32" ht="15.75" customHeight="1" x14ac:dyDescent="0.2">
      <c r="M425" s="3"/>
      <c r="N425" s="3"/>
      <c r="O425" s="3"/>
      <c r="P425" s="3"/>
      <c r="AD425" s="3"/>
      <c r="AE425" s="3"/>
      <c r="AF425" s="3"/>
    </row>
    <row r="426" spans="13:32" ht="15.75" customHeight="1" x14ac:dyDescent="0.2">
      <c r="M426" s="3"/>
      <c r="N426" s="3"/>
      <c r="O426" s="3"/>
      <c r="P426" s="3"/>
      <c r="AD426" s="3"/>
      <c r="AE426" s="3"/>
      <c r="AF426" s="3"/>
    </row>
    <row r="427" spans="13:32" ht="15.75" customHeight="1" x14ac:dyDescent="0.2">
      <c r="M427" s="3"/>
      <c r="N427" s="3"/>
      <c r="O427" s="3"/>
      <c r="P427" s="3"/>
      <c r="AD427" s="3"/>
      <c r="AE427" s="3"/>
      <c r="AF427" s="3"/>
    </row>
    <row r="428" spans="13:32" ht="15.75" customHeight="1" x14ac:dyDescent="0.2">
      <c r="M428" s="3"/>
      <c r="N428" s="3"/>
      <c r="O428" s="3"/>
      <c r="P428" s="3"/>
      <c r="AD428" s="3"/>
      <c r="AE428" s="3"/>
      <c r="AF428" s="3"/>
    </row>
    <row r="429" spans="13:32" ht="15.75" customHeight="1" x14ac:dyDescent="0.2">
      <c r="M429" s="3"/>
      <c r="N429" s="3"/>
      <c r="O429" s="3"/>
      <c r="P429" s="3"/>
      <c r="AD429" s="3"/>
      <c r="AE429" s="3"/>
      <c r="AF429" s="3"/>
    </row>
    <row r="430" spans="13:32" ht="15.75" customHeight="1" x14ac:dyDescent="0.2">
      <c r="M430" s="3"/>
      <c r="N430" s="3"/>
      <c r="O430" s="3"/>
      <c r="P430" s="3"/>
      <c r="AD430" s="3"/>
      <c r="AE430" s="3"/>
      <c r="AF430" s="3"/>
    </row>
    <row r="431" spans="13:32" ht="15.75" customHeight="1" x14ac:dyDescent="0.2">
      <c r="M431" s="3"/>
      <c r="N431" s="3"/>
      <c r="O431" s="3"/>
      <c r="P431" s="3"/>
      <c r="AD431" s="3"/>
      <c r="AE431" s="3"/>
      <c r="AF431" s="3"/>
    </row>
    <row r="432" spans="13:32" ht="15.75" customHeight="1" x14ac:dyDescent="0.2">
      <c r="M432" s="3"/>
      <c r="N432" s="3"/>
      <c r="O432" s="3"/>
      <c r="P432" s="3"/>
      <c r="AD432" s="3"/>
      <c r="AE432" s="3"/>
      <c r="AF432" s="3"/>
    </row>
    <row r="433" spans="13:32" ht="15.75" customHeight="1" x14ac:dyDescent="0.2">
      <c r="M433" s="3"/>
      <c r="N433" s="3"/>
      <c r="O433" s="3"/>
      <c r="P433" s="3"/>
      <c r="AD433" s="3"/>
      <c r="AE433" s="3"/>
      <c r="AF433" s="3"/>
    </row>
    <row r="434" spans="13:32" ht="15.75" customHeight="1" x14ac:dyDescent="0.2">
      <c r="M434" s="3"/>
      <c r="N434" s="3"/>
      <c r="O434" s="3"/>
      <c r="P434" s="3"/>
      <c r="AD434" s="3"/>
      <c r="AE434" s="3"/>
      <c r="AF434" s="3"/>
    </row>
    <row r="435" spans="13:32" ht="15.75" customHeight="1" x14ac:dyDescent="0.2">
      <c r="M435" s="3"/>
      <c r="N435" s="3"/>
      <c r="O435" s="3"/>
      <c r="P435" s="3"/>
      <c r="AD435" s="3"/>
      <c r="AE435" s="3"/>
      <c r="AF435" s="3"/>
    </row>
    <row r="436" spans="13:32" ht="15.75" customHeight="1" x14ac:dyDescent="0.2">
      <c r="M436" s="3"/>
      <c r="N436" s="3"/>
      <c r="O436" s="3"/>
      <c r="P436" s="3"/>
      <c r="AD436" s="3"/>
      <c r="AE436" s="3"/>
      <c r="AF436" s="3"/>
    </row>
    <row r="437" spans="13:32" ht="15.75" customHeight="1" x14ac:dyDescent="0.2">
      <c r="M437" s="3"/>
      <c r="N437" s="3"/>
      <c r="O437" s="3"/>
      <c r="P437" s="3"/>
      <c r="AD437" s="3"/>
      <c r="AE437" s="3"/>
      <c r="AF437" s="3"/>
    </row>
    <row r="438" spans="13:32" ht="15.75" customHeight="1" x14ac:dyDescent="0.2">
      <c r="M438" s="3"/>
      <c r="N438" s="3"/>
      <c r="O438" s="3"/>
      <c r="P438" s="3"/>
      <c r="AD438" s="3"/>
      <c r="AE438" s="3"/>
      <c r="AF438" s="3"/>
    </row>
    <row r="439" spans="13:32" ht="15.75" customHeight="1" x14ac:dyDescent="0.2">
      <c r="M439" s="3"/>
      <c r="N439" s="3"/>
      <c r="O439" s="3"/>
      <c r="P439" s="3"/>
      <c r="AD439" s="3"/>
      <c r="AE439" s="3"/>
      <c r="AF439" s="3"/>
    </row>
    <row r="440" spans="13:32" ht="15.75" customHeight="1" x14ac:dyDescent="0.2">
      <c r="M440" s="3"/>
      <c r="N440" s="3"/>
      <c r="O440" s="3"/>
      <c r="P440" s="3"/>
      <c r="AD440" s="3"/>
      <c r="AE440" s="3"/>
      <c r="AF440" s="3"/>
    </row>
    <row r="441" spans="13:32" ht="15.75" customHeight="1" x14ac:dyDescent="0.2">
      <c r="M441" s="3"/>
      <c r="N441" s="3"/>
      <c r="O441" s="3"/>
      <c r="P441" s="3"/>
      <c r="AD441" s="3"/>
      <c r="AE441" s="3"/>
      <c r="AF441" s="3"/>
    </row>
    <row r="442" spans="13:32" ht="15.75" customHeight="1" x14ac:dyDescent="0.2">
      <c r="M442" s="3"/>
      <c r="N442" s="3"/>
      <c r="O442" s="3"/>
      <c r="P442" s="3"/>
      <c r="AD442" s="3"/>
      <c r="AE442" s="3"/>
      <c r="AF442" s="3"/>
    </row>
    <row r="443" spans="13:32" ht="15.75" customHeight="1" x14ac:dyDescent="0.2">
      <c r="M443" s="3"/>
      <c r="N443" s="3"/>
      <c r="O443" s="3"/>
      <c r="P443" s="3"/>
      <c r="AD443" s="3"/>
      <c r="AE443" s="3"/>
      <c r="AF443" s="3"/>
    </row>
    <row r="444" spans="13:32" ht="15.75" customHeight="1" x14ac:dyDescent="0.2">
      <c r="M444" s="3"/>
      <c r="N444" s="3"/>
      <c r="O444" s="3"/>
      <c r="P444" s="3"/>
      <c r="AD444" s="3"/>
      <c r="AE444" s="3"/>
      <c r="AF444" s="3"/>
    </row>
    <row r="445" spans="13:32" ht="15.75" customHeight="1" x14ac:dyDescent="0.2">
      <c r="M445" s="3"/>
      <c r="N445" s="3"/>
      <c r="O445" s="3"/>
      <c r="P445" s="3"/>
      <c r="AD445" s="3"/>
      <c r="AE445" s="3"/>
      <c r="AF445" s="3"/>
    </row>
    <row r="446" spans="13:32" ht="15.75" customHeight="1" x14ac:dyDescent="0.2">
      <c r="M446" s="3"/>
      <c r="N446" s="3"/>
      <c r="O446" s="3"/>
      <c r="P446" s="3"/>
      <c r="AD446" s="3"/>
      <c r="AE446" s="3"/>
      <c r="AF446" s="3"/>
    </row>
    <row r="447" spans="13:32" ht="15.75" customHeight="1" x14ac:dyDescent="0.2">
      <c r="M447" s="3"/>
      <c r="N447" s="3"/>
      <c r="O447" s="3"/>
      <c r="P447" s="3"/>
      <c r="AD447" s="3"/>
      <c r="AE447" s="3"/>
      <c r="AF447" s="3"/>
    </row>
    <row r="448" spans="13:32" ht="15.75" customHeight="1" x14ac:dyDescent="0.2">
      <c r="M448" s="3"/>
      <c r="N448" s="3"/>
      <c r="O448" s="3"/>
      <c r="P448" s="3"/>
      <c r="AD448" s="3"/>
      <c r="AE448" s="3"/>
      <c r="AF448" s="3"/>
    </row>
    <row r="449" spans="13:32" ht="15.75" customHeight="1" x14ac:dyDescent="0.2">
      <c r="M449" s="3"/>
      <c r="N449" s="3"/>
      <c r="O449" s="3"/>
      <c r="P449" s="3"/>
      <c r="AD449" s="3"/>
      <c r="AE449" s="3"/>
      <c r="AF449" s="3"/>
    </row>
    <row r="450" spans="13:32" ht="15.75" customHeight="1" x14ac:dyDescent="0.2">
      <c r="M450" s="3"/>
      <c r="N450" s="3"/>
      <c r="O450" s="3"/>
      <c r="P450" s="3"/>
      <c r="AD450" s="3"/>
      <c r="AE450" s="3"/>
      <c r="AF450" s="3"/>
    </row>
    <row r="451" spans="13:32" ht="15.75" customHeight="1" x14ac:dyDescent="0.2">
      <c r="M451" s="3"/>
      <c r="N451" s="3"/>
      <c r="O451" s="3"/>
      <c r="P451" s="3"/>
      <c r="AD451" s="3"/>
      <c r="AE451" s="3"/>
      <c r="AF451" s="3"/>
    </row>
    <row r="452" spans="13:32" ht="15.75" customHeight="1" x14ac:dyDescent="0.2">
      <c r="M452" s="3"/>
      <c r="N452" s="3"/>
      <c r="O452" s="3"/>
      <c r="P452" s="3"/>
      <c r="AD452" s="3"/>
      <c r="AE452" s="3"/>
      <c r="AF452" s="3"/>
    </row>
    <row r="453" spans="13:32" ht="15.75" customHeight="1" x14ac:dyDescent="0.2">
      <c r="M453" s="3"/>
      <c r="N453" s="3"/>
      <c r="O453" s="3"/>
      <c r="P453" s="3"/>
      <c r="AD453" s="3"/>
      <c r="AE453" s="3"/>
      <c r="AF453" s="3"/>
    </row>
    <row r="454" spans="13:32" ht="15.75" customHeight="1" x14ac:dyDescent="0.2">
      <c r="M454" s="3"/>
      <c r="N454" s="3"/>
      <c r="O454" s="3"/>
      <c r="P454" s="3"/>
      <c r="AD454" s="3"/>
      <c r="AE454" s="3"/>
      <c r="AF454" s="3"/>
    </row>
    <row r="455" spans="13:32" ht="15.75" customHeight="1" x14ac:dyDescent="0.2">
      <c r="M455" s="3"/>
      <c r="N455" s="3"/>
      <c r="O455" s="3"/>
      <c r="P455" s="3"/>
      <c r="AD455" s="3"/>
      <c r="AE455" s="3"/>
      <c r="AF455" s="3"/>
    </row>
    <row r="456" spans="13:32" ht="15.75" customHeight="1" x14ac:dyDescent="0.2">
      <c r="M456" s="3"/>
      <c r="N456" s="3"/>
      <c r="O456" s="3"/>
      <c r="P456" s="3"/>
      <c r="AD456" s="3"/>
      <c r="AE456" s="3"/>
      <c r="AF456" s="3"/>
    </row>
    <row r="457" spans="13:32" ht="15.75" customHeight="1" x14ac:dyDescent="0.2">
      <c r="M457" s="3"/>
      <c r="N457" s="3"/>
      <c r="O457" s="3"/>
      <c r="P457" s="3"/>
      <c r="AD457" s="3"/>
      <c r="AE457" s="3"/>
      <c r="AF457" s="3"/>
    </row>
    <row r="458" spans="13:32" ht="15.75" customHeight="1" x14ac:dyDescent="0.2">
      <c r="M458" s="3"/>
      <c r="N458" s="3"/>
      <c r="O458" s="3"/>
      <c r="P458" s="3"/>
      <c r="AD458" s="3"/>
      <c r="AE458" s="3"/>
      <c r="AF458" s="3"/>
    </row>
    <row r="459" spans="13:32" ht="15.75" customHeight="1" x14ac:dyDescent="0.2">
      <c r="M459" s="3"/>
      <c r="N459" s="3"/>
      <c r="O459" s="3"/>
      <c r="P459" s="3"/>
      <c r="AD459" s="3"/>
      <c r="AE459" s="3"/>
      <c r="AF459" s="3"/>
    </row>
    <row r="460" spans="13:32" ht="15.75" customHeight="1" x14ac:dyDescent="0.2">
      <c r="M460" s="3"/>
      <c r="N460" s="3"/>
      <c r="O460" s="3"/>
      <c r="P460" s="3"/>
      <c r="AD460" s="3"/>
      <c r="AE460" s="3"/>
      <c r="AF460" s="3"/>
    </row>
    <row r="461" spans="13:32" ht="15.75" customHeight="1" x14ac:dyDescent="0.2">
      <c r="M461" s="3"/>
      <c r="N461" s="3"/>
      <c r="O461" s="3"/>
      <c r="P461" s="3"/>
      <c r="AD461" s="3"/>
      <c r="AE461" s="3"/>
      <c r="AF461" s="3"/>
    </row>
    <row r="462" spans="13:32" ht="15.75" customHeight="1" x14ac:dyDescent="0.2">
      <c r="M462" s="3"/>
      <c r="N462" s="3"/>
      <c r="O462" s="3"/>
      <c r="P462" s="3"/>
      <c r="AD462" s="3"/>
      <c r="AE462" s="3"/>
      <c r="AF462" s="3"/>
    </row>
    <row r="463" spans="13:32" ht="15.75" customHeight="1" x14ac:dyDescent="0.2">
      <c r="M463" s="3"/>
      <c r="N463" s="3"/>
      <c r="O463" s="3"/>
      <c r="P463" s="3"/>
      <c r="AD463" s="3"/>
      <c r="AE463" s="3"/>
      <c r="AF463" s="3"/>
    </row>
    <row r="464" spans="13:32" ht="15.75" customHeight="1" x14ac:dyDescent="0.2">
      <c r="M464" s="3"/>
      <c r="N464" s="3"/>
      <c r="O464" s="3"/>
      <c r="P464" s="3"/>
      <c r="AD464" s="3"/>
      <c r="AE464" s="3"/>
      <c r="AF464" s="3"/>
    </row>
    <row r="465" spans="13:32" ht="15.75" customHeight="1" x14ac:dyDescent="0.2">
      <c r="M465" s="3"/>
      <c r="N465" s="3"/>
      <c r="O465" s="3"/>
      <c r="P465" s="3"/>
      <c r="AD465" s="3"/>
      <c r="AE465" s="3"/>
      <c r="AF465" s="3"/>
    </row>
    <row r="466" spans="13:32" ht="15.75" customHeight="1" x14ac:dyDescent="0.2">
      <c r="M466" s="3"/>
      <c r="N466" s="3"/>
      <c r="O466" s="3"/>
      <c r="P466" s="3"/>
      <c r="AD466" s="3"/>
      <c r="AE466" s="3"/>
      <c r="AF466" s="3"/>
    </row>
    <row r="467" spans="13:32" ht="15.75" customHeight="1" x14ac:dyDescent="0.2">
      <c r="M467" s="3"/>
      <c r="N467" s="3"/>
      <c r="O467" s="3"/>
      <c r="P467" s="3"/>
      <c r="AD467" s="3"/>
      <c r="AE467" s="3"/>
      <c r="AF467" s="3"/>
    </row>
    <row r="468" spans="13:32" ht="15.75" customHeight="1" x14ac:dyDescent="0.2">
      <c r="M468" s="3"/>
      <c r="N468" s="3"/>
      <c r="O468" s="3"/>
      <c r="P468" s="3"/>
      <c r="AD468" s="3"/>
      <c r="AE468" s="3"/>
      <c r="AF468" s="3"/>
    </row>
    <row r="469" spans="13:32" ht="15.75" customHeight="1" x14ac:dyDescent="0.2">
      <c r="M469" s="3"/>
      <c r="N469" s="3"/>
      <c r="O469" s="3"/>
      <c r="P469" s="3"/>
      <c r="AD469" s="3"/>
      <c r="AE469" s="3"/>
      <c r="AF469" s="3"/>
    </row>
    <row r="470" spans="13:32" ht="15.75" customHeight="1" x14ac:dyDescent="0.2">
      <c r="M470" s="3"/>
      <c r="N470" s="3"/>
      <c r="O470" s="3"/>
      <c r="P470" s="3"/>
      <c r="AD470" s="3"/>
      <c r="AE470" s="3"/>
      <c r="AF470" s="3"/>
    </row>
    <row r="471" spans="13:32" ht="15.75" customHeight="1" x14ac:dyDescent="0.2">
      <c r="M471" s="3"/>
      <c r="N471" s="3"/>
      <c r="O471" s="3"/>
      <c r="P471" s="3"/>
      <c r="AD471" s="3"/>
      <c r="AE471" s="3"/>
      <c r="AF471" s="3"/>
    </row>
    <row r="472" spans="13:32" ht="15.75" customHeight="1" x14ac:dyDescent="0.2">
      <c r="M472" s="3"/>
      <c r="N472" s="3"/>
      <c r="O472" s="3"/>
      <c r="P472" s="3"/>
      <c r="AD472" s="3"/>
      <c r="AE472" s="3"/>
      <c r="AF472" s="3"/>
    </row>
    <row r="473" spans="13:32" ht="15.75" customHeight="1" x14ac:dyDescent="0.2">
      <c r="M473" s="3"/>
      <c r="N473" s="3"/>
      <c r="O473" s="3"/>
      <c r="P473" s="3"/>
      <c r="AD473" s="3"/>
      <c r="AE473" s="3"/>
      <c r="AF473" s="3"/>
    </row>
    <row r="474" spans="13:32" ht="15.75" customHeight="1" x14ac:dyDescent="0.2">
      <c r="M474" s="3"/>
      <c r="N474" s="3"/>
      <c r="O474" s="3"/>
      <c r="P474" s="3"/>
      <c r="AD474" s="3"/>
      <c r="AE474" s="3"/>
      <c r="AF474" s="3"/>
    </row>
    <row r="475" spans="13:32" ht="15.75" customHeight="1" x14ac:dyDescent="0.2">
      <c r="M475" s="3"/>
      <c r="N475" s="3"/>
      <c r="O475" s="3"/>
      <c r="P475" s="3"/>
      <c r="AD475" s="3"/>
      <c r="AE475" s="3"/>
      <c r="AF475" s="3"/>
    </row>
    <row r="476" spans="13:32" ht="15.75" customHeight="1" x14ac:dyDescent="0.2">
      <c r="M476" s="3"/>
      <c r="N476" s="3"/>
      <c r="O476" s="3"/>
      <c r="P476" s="3"/>
      <c r="AD476" s="3"/>
      <c r="AE476" s="3"/>
      <c r="AF476" s="3"/>
    </row>
    <row r="477" spans="13:32" ht="15.75" customHeight="1" x14ac:dyDescent="0.2">
      <c r="M477" s="3"/>
      <c r="N477" s="3"/>
      <c r="O477" s="3"/>
      <c r="P477" s="3"/>
      <c r="AD477" s="3"/>
      <c r="AE477" s="3"/>
      <c r="AF477" s="3"/>
    </row>
    <row r="478" spans="13:32" ht="15.75" customHeight="1" x14ac:dyDescent="0.2">
      <c r="M478" s="3"/>
      <c r="N478" s="3"/>
      <c r="O478" s="3"/>
      <c r="P478" s="3"/>
      <c r="AD478" s="3"/>
      <c r="AE478" s="3"/>
      <c r="AF478" s="3"/>
    </row>
    <row r="479" spans="13:32" ht="15.75" customHeight="1" x14ac:dyDescent="0.2">
      <c r="M479" s="3"/>
      <c r="N479" s="3"/>
      <c r="O479" s="3"/>
      <c r="P479" s="3"/>
      <c r="AD479" s="3"/>
      <c r="AE479" s="3"/>
      <c r="AF479" s="3"/>
    </row>
    <row r="480" spans="13:32" ht="15.75" customHeight="1" x14ac:dyDescent="0.2">
      <c r="M480" s="3"/>
      <c r="N480" s="3"/>
      <c r="O480" s="3"/>
      <c r="P480" s="3"/>
      <c r="AD480" s="3"/>
      <c r="AE480" s="3"/>
      <c r="AF480" s="3"/>
    </row>
    <row r="481" spans="13:32" ht="15.75" customHeight="1" x14ac:dyDescent="0.2">
      <c r="M481" s="3"/>
      <c r="N481" s="3"/>
      <c r="O481" s="3"/>
      <c r="P481" s="3"/>
      <c r="AD481" s="3"/>
      <c r="AE481" s="3"/>
      <c r="AF481" s="3"/>
    </row>
    <row r="482" spans="13:32" ht="15.75" customHeight="1" x14ac:dyDescent="0.2">
      <c r="M482" s="3"/>
      <c r="N482" s="3"/>
      <c r="O482" s="3"/>
      <c r="P482" s="3"/>
      <c r="AD482" s="3"/>
      <c r="AE482" s="3"/>
      <c r="AF482" s="3"/>
    </row>
    <row r="483" spans="13:32" ht="15.75" customHeight="1" x14ac:dyDescent="0.2">
      <c r="M483" s="3"/>
      <c r="N483" s="3"/>
      <c r="O483" s="3"/>
      <c r="P483" s="3"/>
      <c r="AD483" s="3"/>
      <c r="AE483" s="3"/>
      <c r="AF483" s="3"/>
    </row>
    <row r="484" spans="13:32" ht="15.75" customHeight="1" x14ac:dyDescent="0.2">
      <c r="M484" s="3"/>
      <c r="N484" s="3"/>
      <c r="O484" s="3"/>
      <c r="P484" s="3"/>
      <c r="AD484" s="3"/>
      <c r="AE484" s="3"/>
      <c r="AF484" s="3"/>
    </row>
    <row r="485" spans="13:32" ht="15.75" customHeight="1" x14ac:dyDescent="0.2">
      <c r="M485" s="3"/>
      <c r="N485" s="3"/>
      <c r="O485" s="3"/>
      <c r="P485" s="3"/>
      <c r="AD485" s="3"/>
      <c r="AE485" s="3"/>
      <c r="AF485" s="3"/>
    </row>
    <row r="486" spans="13:32" ht="15.75" customHeight="1" x14ac:dyDescent="0.2">
      <c r="M486" s="3"/>
      <c r="N486" s="3"/>
      <c r="O486" s="3"/>
      <c r="P486" s="3"/>
      <c r="AD486" s="3"/>
      <c r="AE486" s="3"/>
      <c r="AF486" s="3"/>
    </row>
    <row r="487" spans="13:32" ht="15.75" customHeight="1" x14ac:dyDescent="0.2">
      <c r="M487" s="3"/>
      <c r="N487" s="3"/>
      <c r="O487" s="3"/>
      <c r="P487" s="3"/>
      <c r="AD487" s="3"/>
      <c r="AE487" s="3"/>
      <c r="AF487" s="3"/>
    </row>
    <row r="488" spans="13:32" ht="15.75" customHeight="1" x14ac:dyDescent="0.2">
      <c r="M488" s="3"/>
      <c r="N488" s="3"/>
      <c r="O488" s="3"/>
      <c r="P488" s="3"/>
      <c r="AD488" s="3"/>
      <c r="AE488" s="3"/>
      <c r="AF488" s="3"/>
    </row>
    <row r="489" spans="13:32" ht="15.75" customHeight="1" x14ac:dyDescent="0.2">
      <c r="M489" s="3"/>
      <c r="N489" s="3"/>
      <c r="O489" s="3"/>
      <c r="P489" s="3"/>
      <c r="AD489" s="3"/>
      <c r="AE489" s="3"/>
      <c r="AF489" s="3"/>
    </row>
    <row r="490" spans="13:32" ht="15.75" customHeight="1" x14ac:dyDescent="0.2">
      <c r="M490" s="3"/>
      <c r="N490" s="3"/>
      <c r="O490" s="3"/>
      <c r="P490" s="3"/>
      <c r="AD490" s="3"/>
      <c r="AE490" s="3"/>
      <c r="AF490" s="3"/>
    </row>
    <row r="491" spans="13:32" ht="15.75" customHeight="1" x14ac:dyDescent="0.2">
      <c r="M491" s="3"/>
      <c r="N491" s="3"/>
      <c r="O491" s="3"/>
      <c r="P491" s="3"/>
      <c r="AD491" s="3"/>
      <c r="AE491" s="3"/>
      <c r="AF491" s="3"/>
    </row>
    <row r="492" spans="13:32" ht="15.75" customHeight="1" x14ac:dyDescent="0.2">
      <c r="M492" s="3"/>
      <c r="N492" s="3"/>
      <c r="O492" s="3"/>
      <c r="P492" s="3"/>
      <c r="AD492" s="3"/>
      <c r="AE492" s="3"/>
      <c r="AF492" s="3"/>
    </row>
    <row r="493" spans="13:32" ht="15.75" customHeight="1" x14ac:dyDescent="0.2">
      <c r="M493" s="3"/>
      <c r="N493" s="3"/>
      <c r="O493" s="3"/>
      <c r="P493" s="3"/>
      <c r="AD493" s="3"/>
      <c r="AE493" s="3"/>
      <c r="AF493" s="3"/>
    </row>
    <row r="494" spans="13:32" ht="15.75" customHeight="1" x14ac:dyDescent="0.2">
      <c r="M494" s="3"/>
      <c r="N494" s="3"/>
      <c r="O494" s="3"/>
      <c r="P494" s="3"/>
      <c r="AD494" s="3"/>
      <c r="AE494" s="3"/>
      <c r="AF494" s="3"/>
    </row>
    <row r="495" spans="13:32" ht="15.75" customHeight="1" x14ac:dyDescent="0.2">
      <c r="M495" s="3"/>
      <c r="N495" s="3"/>
      <c r="O495" s="3"/>
      <c r="P495" s="3"/>
      <c r="AD495" s="3"/>
      <c r="AE495" s="3"/>
      <c r="AF495" s="3"/>
    </row>
    <row r="496" spans="13:32" ht="15.75" customHeight="1" x14ac:dyDescent="0.2">
      <c r="M496" s="3"/>
      <c r="N496" s="3"/>
      <c r="O496" s="3"/>
      <c r="P496" s="3"/>
      <c r="AD496" s="3"/>
      <c r="AE496" s="3"/>
      <c r="AF496" s="3"/>
    </row>
    <row r="497" spans="13:32" ht="15.75" customHeight="1" x14ac:dyDescent="0.2">
      <c r="M497" s="3"/>
      <c r="N497" s="3"/>
      <c r="O497" s="3"/>
      <c r="P497" s="3"/>
      <c r="AD497" s="3"/>
      <c r="AE497" s="3"/>
      <c r="AF497" s="3"/>
    </row>
    <row r="498" spans="13:32" ht="15.75" customHeight="1" x14ac:dyDescent="0.2">
      <c r="M498" s="3"/>
      <c r="N498" s="3"/>
      <c r="O498" s="3"/>
      <c r="P498" s="3"/>
      <c r="AD498" s="3"/>
      <c r="AE498" s="3"/>
      <c r="AF498" s="3"/>
    </row>
    <row r="499" spans="13:32" ht="15.75" customHeight="1" x14ac:dyDescent="0.2">
      <c r="M499" s="3"/>
      <c r="N499" s="3"/>
      <c r="O499" s="3"/>
      <c r="P499" s="3"/>
      <c r="AD499" s="3"/>
      <c r="AE499" s="3"/>
      <c r="AF499" s="3"/>
    </row>
    <row r="500" spans="13:32" ht="15.75" customHeight="1" x14ac:dyDescent="0.2">
      <c r="M500" s="3"/>
      <c r="N500" s="3"/>
      <c r="O500" s="3"/>
      <c r="P500" s="3"/>
      <c r="AD500" s="3"/>
      <c r="AE500" s="3"/>
      <c r="AF500" s="3"/>
    </row>
    <row r="501" spans="13:32" ht="15.75" customHeight="1" x14ac:dyDescent="0.2">
      <c r="M501" s="3"/>
      <c r="N501" s="3"/>
      <c r="O501" s="3"/>
      <c r="P501" s="3"/>
      <c r="AD501" s="3"/>
      <c r="AE501" s="3"/>
      <c r="AF501" s="3"/>
    </row>
    <row r="502" spans="13:32" ht="15.75" customHeight="1" x14ac:dyDescent="0.2">
      <c r="M502" s="3"/>
      <c r="N502" s="3"/>
      <c r="O502" s="3"/>
      <c r="P502" s="3"/>
      <c r="AD502" s="3"/>
      <c r="AE502" s="3"/>
      <c r="AF502" s="3"/>
    </row>
    <row r="503" spans="13:32" ht="15.75" customHeight="1" x14ac:dyDescent="0.2">
      <c r="M503" s="3"/>
      <c r="N503" s="3"/>
      <c r="O503" s="3"/>
      <c r="P503" s="3"/>
      <c r="AD503" s="3"/>
      <c r="AE503" s="3"/>
      <c r="AF503" s="3"/>
    </row>
    <row r="504" spans="13:32" ht="15.75" customHeight="1" x14ac:dyDescent="0.2">
      <c r="M504" s="3"/>
      <c r="N504" s="3"/>
      <c r="O504" s="3"/>
      <c r="P504" s="3"/>
      <c r="AD504" s="3"/>
      <c r="AE504" s="3"/>
      <c r="AF504" s="3"/>
    </row>
    <row r="505" spans="13:32" ht="15.75" customHeight="1" x14ac:dyDescent="0.2">
      <c r="M505" s="3"/>
      <c r="N505" s="3"/>
      <c r="O505" s="3"/>
      <c r="P505" s="3"/>
      <c r="AD505" s="3"/>
      <c r="AE505" s="3"/>
      <c r="AF505" s="3"/>
    </row>
    <row r="506" spans="13:32" ht="15.75" customHeight="1" x14ac:dyDescent="0.2">
      <c r="M506" s="3"/>
      <c r="N506" s="3"/>
      <c r="O506" s="3"/>
      <c r="P506" s="3"/>
      <c r="AD506" s="3"/>
      <c r="AE506" s="3"/>
      <c r="AF506" s="3"/>
    </row>
    <row r="507" spans="13:32" ht="15.75" customHeight="1" x14ac:dyDescent="0.2">
      <c r="M507" s="3"/>
      <c r="N507" s="3"/>
      <c r="O507" s="3"/>
      <c r="P507" s="3"/>
      <c r="AD507" s="3"/>
      <c r="AE507" s="3"/>
      <c r="AF507" s="3"/>
    </row>
    <row r="508" spans="13:32" ht="15.75" customHeight="1" x14ac:dyDescent="0.2">
      <c r="M508" s="3"/>
      <c r="N508" s="3"/>
      <c r="O508" s="3"/>
      <c r="P508" s="3"/>
      <c r="AD508" s="3"/>
      <c r="AE508" s="3"/>
      <c r="AF508" s="3"/>
    </row>
    <row r="509" spans="13:32" ht="15.75" customHeight="1" x14ac:dyDescent="0.2">
      <c r="M509" s="3"/>
      <c r="N509" s="3"/>
      <c r="O509" s="3"/>
      <c r="P509" s="3"/>
      <c r="AD509" s="3"/>
      <c r="AE509" s="3"/>
      <c r="AF509" s="3"/>
    </row>
    <row r="510" spans="13:32" ht="15.75" customHeight="1" x14ac:dyDescent="0.2">
      <c r="M510" s="3"/>
      <c r="N510" s="3"/>
      <c r="O510" s="3"/>
      <c r="P510" s="3"/>
      <c r="AD510" s="3"/>
      <c r="AE510" s="3"/>
      <c r="AF510" s="3"/>
    </row>
    <row r="511" spans="13:32" ht="15.75" customHeight="1" x14ac:dyDescent="0.2">
      <c r="M511" s="3"/>
      <c r="N511" s="3"/>
      <c r="O511" s="3"/>
      <c r="P511" s="3"/>
      <c r="AD511" s="3"/>
      <c r="AE511" s="3"/>
      <c r="AF511" s="3"/>
    </row>
    <row r="512" spans="13:32" ht="15.75" customHeight="1" x14ac:dyDescent="0.2">
      <c r="M512" s="3"/>
      <c r="N512" s="3"/>
      <c r="O512" s="3"/>
      <c r="P512" s="3"/>
      <c r="AD512" s="3"/>
      <c r="AE512" s="3"/>
      <c r="AF512" s="3"/>
    </row>
    <row r="513" spans="13:32" ht="15.75" customHeight="1" x14ac:dyDescent="0.2">
      <c r="M513" s="3"/>
      <c r="N513" s="3"/>
      <c r="O513" s="3"/>
      <c r="P513" s="3"/>
      <c r="AD513" s="3"/>
      <c r="AE513" s="3"/>
      <c r="AF513" s="3"/>
    </row>
    <row r="514" spans="13:32" ht="15.75" customHeight="1" x14ac:dyDescent="0.2">
      <c r="M514" s="3"/>
      <c r="N514" s="3"/>
      <c r="O514" s="3"/>
      <c r="P514" s="3"/>
      <c r="AD514" s="3"/>
      <c r="AE514" s="3"/>
      <c r="AF514" s="3"/>
    </row>
    <row r="515" spans="13:32" ht="15.75" customHeight="1" x14ac:dyDescent="0.2">
      <c r="M515" s="3"/>
      <c r="N515" s="3"/>
      <c r="O515" s="3"/>
      <c r="P515" s="3"/>
      <c r="AD515" s="3"/>
      <c r="AE515" s="3"/>
      <c r="AF515" s="3"/>
    </row>
    <row r="516" spans="13:32" ht="15.75" customHeight="1" x14ac:dyDescent="0.2">
      <c r="M516" s="3"/>
      <c r="N516" s="3"/>
      <c r="O516" s="3"/>
      <c r="P516" s="3"/>
      <c r="AD516" s="3"/>
      <c r="AE516" s="3"/>
      <c r="AF516" s="3"/>
    </row>
    <row r="517" spans="13:32" ht="15.75" customHeight="1" x14ac:dyDescent="0.2">
      <c r="M517" s="3"/>
      <c r="N517" s="3"/>
      <c r="O517" s="3"/>
      <c r="P517" s="3"/>
      <c r="AD517" s="3"/>
      <c r="AE517" s="3"/>
      <c r="AF517" s="3"/>
    </row>
    <row r="518" spans="13:32" ht="15.75" customHeight="1" x14ac:dyDescent="0.2">
      <c r="M518" s="3"/>
      <c r="N518" s="3"/>
      <c r="O518" s="3"/>
      <c r="P518" s="3"/>
      <c r="AD518" s="3"/>
      <c r="AE518" s="3"/>
      <c r="AF518" s="3"/>
    </row>
    <row r="519" spans="13:32" ht="15.75" customHeight="1" x14ac:dyDescent="0.2">
      <c r="M519" s="3"/>
      <c r="N519" s="3"/>
      <c r="O519" s="3"/>
      <c r="P519" s="3"/>
      <c r="AD519" s="3"/>
      <c r="AE519" s="3"/>
      <c r="AF519" s="3"/>
    </row>
    <row r="520" spans="13:32" ht="15.75" customHeight="1" x14ac:dyDescent="0.2">
      <c r="M520" s="3"/>
      <c r="N520" s="3"/>
      <c r="O520" s="3"/>
      <c r="P520" s="3"/>
      <c r="AD520" s="3"/>
      <c r="AE520" s="3"/>
      <c r="AF520" s="3"/>
    </row>
    <row r="521" spans="13:32" ht="15.75" customHeight="1" x14ac:dyDescent="0.2">
      <c r="M521" s="3"/>
      <c r="N521" s="3"/>
      <c r="O521" s="3"/>
      <c r="P521" s="3"/>
      <c r="AD521" s="3"/>
      <c r="AE521" s="3"/>
      <c r="AF521" s="3"/>
    </row>
    <row r="522" spans="13:32" ht="15.75" customHeight="1" x14ac:dyDescent="0.2">
      <c r="M522" s="3"/>
      <c r="N522" s="3"/>
      <c r="O522" s="3"/>
      <c r="P522" s="3"/>
      <c r="AD522" s="3"/>
      <c r="AE522" s="3"/>
      <c r="AF522" s="3"/>
    </row>
    <row r="523" spans="13:32" ht="15.75" customHeight="1" x14ac:dyDescent="0.2">
      <c r="M523" s="3"/>
      <c r="N523" s="3"/>
      <c r="O523" s="3"/>
      <c r="P523" s="3"/>
      <c r="AD523" s="3"/>
      <c r="AE523" s="3"/>
      <c r="AF523" s="3"/>
    </row>
    <row r="524" spans="13:32" ht="15.75" customHeight="1" x14ac:dyDescent="0.2">
      <c r="M524" s="3"/>
      <c r="N524" s="3"/>
      <c r="O524" s="3"/>
      <c r="P524" s="3"/>
      <c r="AD524" s="3"/>
      <c r="AE524" s="3"/>
      <c r="AF524" s="3"/>
    </row>
    <row r="525" spans="13:32" ht="15.75" customHeight="1" x14ac:dyDescent="0.2">
      <c r="M525" s="3"/>
      <c r="N525" s="3"/>
      <c r="O525" s="3"/>
      <c r="P525" s="3"/>
      <c r="AD525" s="3"/>
      <c r="AE525" s="3"/>
      <c r="AF525" s="3"/>
    </row>
    <row r="526" spans="13:32" ht="15.75" customHeight="1" x14ac:dyDescent="0.2">
      <c r="M526" s="3"/>
      <c r="N526" s="3"/>
      <c r="O526" s="3"/>
      <c r="P526" s="3"/>
      <c r="AD526" s="3"/>
      <c r="AE526" s="3"/>
      <c r="AF526" s="3"/>
    </row>
    <row r="527" spans="13:32" ht="15.75" customHeight="1" x14ac:dyDescent="0.2">
      <c r="M527" s="3"/>
      <c r="N527" s="3"/>
      <c r="O527" s="3"/>
      <c r="P527" s="3"/>
      <c r="AD527" s="3"/>
      <c r="AE527" s="3"/>
      <c r="AF527" s="3"/>
    </row>
    <row r="528" spans="13:32" ht="15.75" customHeight="1" x14ac:dyDescent="0.2">
      <c r="M528" s="3"/>
      <c r="N528" s="3"/>
      <c r="O528" s="3"/>
      <c r="P528" s="3"/>
      <c r="AD528" s="3"/>
      <c r="AE528" s="3"/>
      <c r="AF528" s="3"/>
    </row>
    <row r="529" spans="13:32" ht="15.75" customHeight="1" x14ac:dyDescent="0.2">
      <c r="M529" s="3"/>
      <c r="N529" s="3"/>
      <c r="O529" s="3"/>
      <c r="P529" s="3"/>
      <c r="AD529" s="3"/>
      <c r="AE529" s="3"/>
      <c r="AF529" s="3"/>
    </row>
    <row r="530" spans="13:32" ht="15.75" customHeight="1" x14ac:dyDescent="0.2">
      <c r="M530" s="3"/>
      <c r="N530" s="3"/>
      <c r="O530" s="3"/>
      <c r="P530" s="3"/>
      <c r="AD530" s="3"/>
      <c r="AE530" s="3"/>
      <c r="AF530" s="3"/>
    </row>
    <row r="531" spans="13:32" ht="15.75" customHeight="1" x14ac:dyDescent="0.2">
      <c r="M531" s="3"/>
      <c r="N531" s="3"/>
      <c r="O531" s="3"/>
      <c r="P531" s="3"/>
      <c r="AD531" s="3"/>
      <c r="AE531" s="3"/>
      <c r="AF531" s="3"/>
    </row>
    <row r="532" spans="13:32" ht="15.75" customHeight="1" x14ac:dyDescent="0.2">
      <c r="M532" s="3"/>
      <c r="N532" s="3"/>
      <c r="O532" s="3"/>
      <c r="P532" s="3"/>
      <c r="AD532" s="3"/>
      <c r="AE532" s="3"/>
      <c r="AF532" s="3"/>
    </row>
    <row r="533" spans="13:32" ht="15.75" customHeight="1" x14ac:dyDescent="0.2">
      <c r="M533" s="3"/>
      <c r="N533" s="3"/>
      <c r="O533" s="3"/>
      <c r="P533" s="3"/>
      <c r="AD533" s="3"/>
      <c r="AE533" s="3"/>
      <c r="AF533" s="3"/>
    </row>
    <row r="534" spans="13:32" ht="15.75" customHeight="1" x14ac:dyDescent="0.2">
      <c r="M534" s="3"/>
      <c r="N534" s="3"/>
      <c r="O534" s="3"/>
      <c r="P534" s="3"/>
      <c r="AD534" s="3"/>
      <c r="AE534" s="3"/>
      <c r="AF534" s="3"/>
    </row>
    <row r="535" spans="13:32" ht="15.75" customHeight="1" x14ac:dyDescent="0.2">
      <c r="M535" s="3"/>
      <c r="N535" s="3"/>
      <c r="O535" s="3"/>
      <c r="P535" s="3"/>
      <c r="AD535" s="3"/>
      <c r="AE535" s="3"/>
      <c r="AF535" s="3"/>
    </row>
    <row r="536" spans="13:32" ht="15.75" customHeight="1" x14ac:dyDescent="0.2">
      <c r="M536" s="3"/>
      <c r="N536" s="3"/>
      <c r="O536" s="3"/>
      <c r="P536" s="3"/>
      <c r="AD536" s="3"/>
      <c r="AE536" s="3"/>
      <c r="AF536" s="3"/>
    </row>
    <row r="537" spans="13:32" ht="15.75" customHeight="1" x14ac:dyDescent="0.2">
      <c r="M537" s="3"/>
      <c r="N537" s="3"/>
      <c r="O537" s="3"/>
      <c r="P537" s="3"/>
      <c r="AD537" s="3"/>
      <c r="AE537" s="3"/>
      <c r="AF537" s="3"/>
    </row>
    <row r="538" spans="13:32" ht="15.75" customHeight="1" x14ac:dyDescent="0.2">
      <c r="M538" s="3"/>
      <c r="N538" s="3"/>
      <c r="O538" s="3"/>
      <c r="P538" s="3"/>
      <c r="AD538" s="3"/>
      <c r="AE538" s="3"/>
      <c r="AF538" s="3"/>
    </row>
    <row r="539" spans="13:32" ht="15.75" customHeight="1" x14ac:dyDescent="0.2">
      <c r="M539" s="3"/>
      <c r="N539" s="3"/>
      <c r="O539" s="3"/>
      <c r="P539" s="3"/>
      <c r="AD539" s="3"/>
      <c r="AE539" s="3"/>
      <c r="AF539" s="3"/>
    </row>
    <row r="540" spans="13:32" ht="15.75" customHeight="1" x14ac:dyDescent="0.2">
      <c r="M540" s="3"/>
      <c r="N540" s="3"/>
      <c r="O540" s="3"/>
      <c r="P540" s="3"/>
      <c r="AD540" s="3"/>
      <c r="AE540" s="3"/>
      <c r="AF540" s="3"/>
    </row>
    <row r="541" spans="13:32" ht="15.75" customHeight="1" x14ac:dyDescent="0.2">
      <c r="M541" s="3"/>
      <c r="N541" s="3"/>
      <c r="O541" s="3"/>
      <c r="P541" s="3"/>
      <c r="AD541" s="3"/>
      <c r="AE541" s="3"/>
      <c r="AF541" s="3"/>
    </row>
    <row r="542" spans="13:32" ht="15.75" customHeight="1" x14ac:dyDescent="0.2">
      <c r="M542" s="3"/>
      <c r="N542" s="3"/>
      <c r="O542" s="3"/>
      <c r="P542" s="3"/>
      <c r="AD542" s="3"/>
      <c r="AE542" s="3"/>
      <c r="AF542" s="3"/>
    </row>
    <row r="543" spans="13:32" ht="15.75" customHeight="1" x14ac:dyDescent="0.2">
      <c r="M543" s="3"/>
      <c r="N543" s="3"/>
      <c r="O543" s="3"/>
      <c r="P543" s="3"/>
      <c r="AD543" s="3"/>
      <c r="AE543" s="3"/>
      <c r="AF543" s="3"/>
    </row>
    <row r="544" spans="13:32" ht="15.75" customHeight="1" x14ac:dyDescent="0.2">
      <c r="M544" s="3"/>
      <c r="N544" s="3"/>
      <c r="O544" s="3"/>
      <c r="P544" s="3"/>
      <c r="AD544" s="3"/>
      <c r="AE544" s="3"/>
      <c r="AF544" s="3"/>
    </row>
    <row r="545" spans="13:32" ht="15.75" customHeight="1" x14ac:dyDescent="0.2">
      <c r="M545" s="3"/>
      <c r="N545" s="3"/>
      <c r="O545" s="3"/>
      <c r="P545" s="3"/>
      <c r="AD545" s="3"/>
      <c r="AE545" s="3"/>
      <c r="AF545" s="3"/>
    </row>
    <row r="546" spans="13:32" ht="15.75" customHeight="1" x14ac:dyDescent="0.2">
      <c r="M546" s="3"/>
      <c r="N546" s="3"/>
      <c r="O546" s="3"/>
      <c r="P546" s="3"/>
      <c r="AD546" s="3"/>
      <c r="AE546" s="3"/>
      <c r="AF546" s="3"/>
    </row>
    <row r="547" spans="13:32" ht="15.75" customHeight="1" x14ac:dyDescent="0.2">
      <c r="M547" s="3"/>
      <c r="N547" s="3"/>
      <c r="O547" s="3"/>
      <c r="P547" s="3"/>
      <c r="AD547" s="3"/>
      <c r="AE547" s="3"/>
      <c r="AF547" s="3"/>
    </row>
    <row r="548" spans="13:32" ht="15.75" customHeight="1" x14ac:dyDescent="0.2">
      <c r="M548" s="3"/>
      <c r="N548" s="3"/>
      <c r="O548" s="3"/>
      <c r="P548" s="3"/>
      <c r="AD548" s="3"/>
      <c r="AE548" s="3"/>
      <c r="AF548" s="3"/>
    </row>
    <row r="549" spans="13:32" ht="15.75" customHeight="1" x14ac:dyDescent="0.2">
      <c r="M549" s="3"/>
      <c r="N549" s="3"/>
      <c r="O549" s="3"/>
      <c r="P549" s="3"/>
      <c r="AD549" s="3"/>
      <c r="AE549" s="3"/>
      <c r="AF549" s="3"/>
    </row>
    <row r="550" spans="13:32" ht="15.75" customHeight="1" x14ac:dyDescent="0.2">
      <c r="M550" s="3"/>
      <c r="N550" s="3"/>
      <c r="O550" s="3"/>
      <c r="P550" s="3"/>
      <c r="AD550" s="3"/>
      <c r="AE550" s="3"/>
      <c r="AF550" s="3"/>
    </row>
    <row r="551" spans="13:32" ht="15.75" customHeight="1" x14ac:dyDescent="0.2">
      <c r="M551" s="3"/>
      <c r="N551" s="3"/>
      <c r="O551" s="3"/>
      <c r="P551" s="3"/>
      <c r="AD551" s="3"/>
      <c r="AE551" s="3"/>
      <c r="AF551" s="3"/>
    </row>
    <row r="552" spans="13:32" ht="15.75" customHeight="1" x14ac:dyDescent="0.2">
      <c r="M552" s="3"/>
      <c r="N552" s="3"/>
      <c r="O552" s="3"/>
      <c r="P552" s="3"/>
      <c r="AD552" s="3"/>
      <c r="AE552" s="3"/>
      <c r="AF552" s="3"/>
    </row>
    <row r="553" spans="13:32" ht="15.75" customHeight="1" x14ac:dyDescent="0.2">
      <c r="M553" s="3"/>
      <c r="N553" s="3"/>
      <c r="O553" s="3"/>
      <c r="P553" s="3"/>
      <c r="AD553" s="3"/>
      <c r="AE553" s="3"/>
      <c r="AF553" s="3"/>
    </row>
    <row r="554" spans="13:32" ht="15.75" customHeight="1" x14ac:dyDescent="0.2">
      <c r="M554" s="3"/>
      <c r="N554" s="3"/>
      <c r="O554" s="3"/>
      <c r="P554" s="3"/>
      <c r="AD554" s="3"/>
      <c r="AE554" s="3"/>
      <c r="AF554" s="3"/>
    </row>
    <row r="555" spans="13:32" ht="15.75" customHeight="1" x14ac:dyDescent="0.2">
      <c r="M555" s="3"/>
      <c r="N555" s="3"/>
      <c r="O555" s="3"/>
      <c r="P555" s="3"/>
      <c r="AD555" s="3"/>
      <c r="AE555" s="3"/>
      <c r="AF555" s="3"/>
    </row>
    <row r="556" spans="13:32" ht="15.75" customHeight="1" x14ac:dyDescent="0.2">
      <c r="M556" s="3"/>
      <c r="N556" s="3"/>
      <c r="O556" s="3"/>
      <c r="P556" s="3"/>
      <c r="AD556" s="3"/>
      <c r="AE556" s="3"/>
      <c r="AF556" s="3"/>
    </row>
    <row r="557" spans="13:32" ht="15.75" customHeight="1" x14ac:dyDescent="0.2">
      <c r="M557" s="3"/>
      <c r="N557" s="3"/>
      <c r="O557" s="3"/>
      <c r="P557" s="3"/>
      <c r="AD557" s="3"/>
      <c r="AE557" s="3"/>
      <c r="AF557" s="3"/>
    </row>
    <row r="558" spans="13:32" ht="15.75" customHeight="1" x14ac:dyDescent="0.2">
      <c r="M558" s="3"/>
      <c r="N558" s="3"/>
      <c r="O558" s="3"/>
      <c r="P558" s="3"/>
      <c r="AD558" s="3"/>
      <c r="AE558" s="3"/>
      <c r="AF558" s="3"/>
    </row>
    <row r="559" spans="13:32" ht="15.75" customHeight="1" x14ac:dyDescent="0.2">
      <c r="M559" s="3"/>
      <c r="N559" s="3"/>
      <c r="O559" s="3"/>
      <c r="P559" s="3"/>
      <c r="AD559" s="3"/>
      <c r="AE559" s="3"/>
      <c r="AF559" s="3"/>
    </row>
    <row r="560" spans="13:32" ht="15.75" customHeight="1" x14ac:dyDescent="0.2">
      <c r="M560" s="3"/>
      <c r="N560" s="3"/>
      <c r="O560" s="3"/>
      <c r="P560" s="3"/>
      <c r="AD560" s="3"/>
      <c r="AE560" s="3"/>
      <c r="AF560" s="3"/>
    </row>
    <row r="561" spans="13:32" ht="15.75" customHeight="1" x14ac:dyDescent="0.2">
      <c r="M561" s="3"/>
      <c r="N561" s="3"/>
      <c r="O561" s="3"/>
      <c r="P561" s="3"/>
      <c r="AD561" s="3"/>
      <c r="AE561" s="3"/>
      <c r="AF561" s="3"/>
    </row>
    <row r="562" spans="13:32" ht="15.75" customHeight="1" x14ac:dyDescent="0.2">
      <c r="M562" s="3"/>
      <c r="N562" s="3"/>
      <c r="O562" s="3"/>
      <c r="P562" s="3"/>
      <c r="AD562" s="3"/>
      <c r="AE562" s="3"/>
      <c r="AF562" s="3"/>
    </row>
    <row r="563" spans="13:32" ht="15.75" customHeight="1" x14ac:dyDescent="0.2">
      <c r="M563" s="3"/>
      <c r="N563" s="3"/>
      <c r="O563" s="3"/>
      <c r="P563" s="3"/>
      <c r="AD563" s="3"/>
      <c r="AE563" s="3"/>
      <c r="AF563" s="3"/>
    </row>
    <row r="564" spans="13:32" ht="15.75" customHeight="1" x14ac:dyDescent="0.2">
      <c r="M564" s="3"/>
      <c r="N564" s="3"/>
      <c r="O564" s="3"/>
      <c r="P564" s="3"/>
      <c r="AD564" s="3"/>
      <c r="AE564" s="3"/>
      <c r="AF564" s="3"/>
    </row>
    <row r="565" spans="13:32" ht="15.75" customHeight="1" x14ac:dyDescent="0.2">
      <c r="M565" s="3"/>
      <c r="N565" s="3"/>
      <c r="O565" s="3"/>
      <c r="P565" s="3"/>
      <c r="AD565" s="3"/>
      <c r="AE565" s="3"/>
      <c r="AF565" s="3"/>
    </row>
    <row r="566" spans="13:32" ht="15.75" customHeight="1" x14ac:dyDescent="0.2">
      <c r="M566" s="3"/>
      <c r="N566" s="3"/>
      <c r="O566" s="3"/>
      <c r="P566" s="3"/>
      <c r="AD566" s="3"/>
      <c r="AE566" s="3"/>
      <c r="AF566" s="3"/>
    </row>
    <row r="567" spans="13:32" ht="15.75" customHeight="1" x14ac:dyDescent="0.2">
      <c r="M567" s="3"/>
      <c r="N567" s="3"/>
      <c r="O567" s="3"/>
      <c r="P567" s="3"/>
      <c r="AD567" s="3"/>
      <c r="AE567" s="3"/>
      <c r="AF567" s="3"/>
    </row>
    <row r="568" spans="13:32" ht="15.75" customHeight="1" x14ac:dyDescent="0.2">
      <c r="M568" s="3"/>
      <c r="N568" s="3"/>
      <c r="O568" s="3"/>
      <c r="P568" s="3"/>
      <c r="AD568" s="3"/>
      <c r="AE568" s="3"/>
      <c r="AF568" s="3"/>
    </row>
    <row r="569" spans="13:32" ht="15.75" customHeight="1" x14ac:dyDescent="0.2">
      <c r="M569" s="3"/>
      <c r="N569" s="3"/>
      <c r="O569" s="3"/>
      <c r="P569" s="3"/>
      <c r="AD569" s="3"/>
      <c r="AE569" s="3"/>
      <c r="AF569" s="3"/>
    </row>
    <row r="570" spans="13:32" ht="15.75" customHeight="1" x14ac:dyDescent="0.2">
      <c r="M570" s="3"/>
      <c r="N570" s="3"/>
      <c r="O570" s="3"/>
      <c r="P570" s="3"/>
      <c r="AD570" s="3"/>
      <c r="AE570" s="3"/>
      <c r="AF570" s="3"/>
    </row>
    <row r="571" spans="13:32" ht="15.75" customHeight="1" x14ac:dyDescent="0.2">
      <c r="M571" s="3"/>
      <c r="N571" s="3"/>
      <c r="O571" s="3"/>
      <c r="P571" s="3"/>
      <c r="AD571" s="3"/>
      <c r="AE571" s="3"/>
      <c r="AF571" s="3"/>
    </row>
    <row r="572" spans="13:32" ht="15.75" customHeight="1" x14ac:dyDescent="0.2">
      <c r="M572" s="3"/>
      <c r="N572" s="3"/>
      <c r="O572" s="3"/>
      <c r="P572" s="3"/>
      <c r="AD572" s="3"/>
      <c r="AE572" s="3"/>
      <c r="AF572" s="3"/>
    </row>
    <row r="573" spans="13:32" ht="15.75" customHeight="1" x14ac:dyDescent="0.2">
      <c r="M573" s="3"/>
      <c r="N573" s="3"/>
      <c r="O573" s="3"/>
      <c r="P573" s="3"/>
      <c r="AD573" s="3"/>
      <c r="AE573" s="3"/>
      <c r="AF573" s="3"/>
    </row>
    <row r="574" spans="13:32" ht="15.75" customHeight="1" x14ac:dyDescent="0.2">
      <c r="M574" s="3"/>
      <c r="N574" s="3"/>
      <c r="O574" s="3"/>
      <c r="P574" s="3"/>
      <c r="AD574" s="3"/>
      <c r="AE574" s="3"/>
      <c r="AF574" s="3"/>
    </row>
    <row r="575" spans="13:32" ht="15.75" customHeight="1" x14ac:dyDescent="0.2">
      <c r="M575" s="3"/>
      <c r="N575" s="3"/>
      <c r="O575" s="3"/>
      <c r="P575" s="3"/>
      <c r="AD575" s="3"/>
      <c r="AE575" s="3"/>
      <c r="AF575" s="3"/>
    </row>
    <row r="576" spans="13:32" ht="15.75" customHeight="1" x14ac:dyDescent="0.2">
      <c r="M576" s="3"/>
      <c r="N576" s="3"/>
      <c r="O576" s="3"/>
      <c r="P576" s="3"/>
      <c r="AD576" s="3"/>
      <c r="AE576" s="3"/>
      <c r="AF576" s="3"/>
    </row>
    <row r="577" spans="13:32" ht="15.75" customHeight="1" x14ac:dyDescent="0.2">
      <c r="M577" s="3"/>
      <c r="N577" s="3"/>
      <c r="O577" s="3"/>
      <c r="P577" s="3"/>
      <c r="AD577" s="3"/>
      <c r="AE577" s="3"/>
      <c r="AF577" s="3"/>
    </row>
    <row r="578" spans="13:32" ht="15.75" customHeight="1" x14ac:dyDescent="0.2">
      <c r="M578" s="3"/>
      <c r="N578" s="3"/>
      <c r="O578" s="3"/>
      <c r="P578" s="3"/>
      <c r="AD578" s="3"/>
      <c r="AE578" s="3"/>
      <c r="AF578" s="3"/>
    </row>
    <row r="579" spans="13:32" ht="15.75" customHeight="1" x14ac:dyDescent="0.2">
      <c r="M579" s="3"/>
      <c r="N579" s="3"/>
      <c r="O579" s="3"/>
      <c r="P579" s="3"/>
      <c r="AD579" s="3"/>
      <c r="AE579" s="3"/>
      <c r="AF579" s="3"/>
    </row>
    <row r="580" spans="13:32" ht="15.75" customHeight="1" x14ac:dyDescent="0.2">
      <c r="M580" s="3"/>
      <c r="N580" s="3"/>
      <c r="O580" s="3"/>
      <c r="P580" s="3"/>
      <c r="AD580" s="3"/>
      <c r="AE580" s="3"/>
      <c r="AF580" s="3"/>
    </row>
    <row r="581" spans="13:32" ht="15.75" customHeight="1" x14ac:dyDescent="0.2">
      <c r="M581" s="3"/>
      <c r="N581" s="3"/>
      <c r="O581" s="3"/>
      <c r="P581" s="3"/>
      <c r="AD581" s="3"/>
      <c r="AE581" s="3"/>
      <c r="AF581" s="3"/>
    </row>
    <row r="582" spans="13:32" ht="15.75" customHeight="1" x14ac:dyDescent="0.2">
      <c r="M582" s="3"/>
      <c r="N582" s="3"/>
      <c r="O582" s="3"/>
      <c r="P582" s="3"/>
      <c r="AD582" s="3"/>
      <c r="AE582" s="3"/>
      <c r="AF582" s="3"/>
    </row>
    <row r="583" spans="13:32" ht="15.75" customHeight="1" x14ac:dyDescent="0.2">
      <c r="M583" s="3"/>
      <c r="N583" s="3"/>
      <c r="O583" s="3"/>
      <c r="P583" s="3"/>
      <c r="AD583" s="3"/>
      <c r="AE583" s="3"/>
      <c r="AF583" s="3"/>
    </row>
    <row r="584" spans="13:32" ht="15.75" customHeight="1" x14ac:dyDescent="0.2">
      <c r="M584" s="3"/>
      <c r="N584" s="3"/>
      <c r="O584" s="3"/>
      <c r="P584" s="3"/>
      <c r="AD584" s="3"/>
      <c r="AE584" s="3"/>
      <c r="AF584" s="3"/>
    </row>
    <row r="585" spans="13:32" ht="15.75" customHeight="1" x14ac:dyDescent="0.2">
      <c r="M585" s="3"/>
      <c r="N585" s="3"/>
      <c r="O585" s="3"/>
      <c r="P585" s="3"/>
      <c r="AD585" s="3"/>
      <c r="AE585" s="3"/>
      <c r="AF585" s="3"/>
    </row>
    <row r="586" spans="13:32" ht="15.75" customHeight="1" x14ac:dyDescent="0.2">
      <c r="M586" s="3"/>
      <c r="N586" s="3"/>
      <c r="O586" s="3"/>
      <c r="P586" s="3"/>
      <c r="AD586" s="3"/>
      <c r="AE586" s="3"/>
      <c r="AF586" s="3"/>
    </row>
    <row r="587" spans="13:32" ht="15.75" customHeight="1" x14ac:dyDescent="0.2">
      <c r="M587" s="3"/>
      <c r="N587" s="3"/>
      <c r="O587" s="3"/>
      <c r="P587" s="3"/>
      <c r="AD587" s="3"/>
      <c r="AE587" s="3"/>
      <c r="AF587" s="3"/>
    </row>
    <row r="588" spans="13:32" ht="15.75" customHeight="1" x14ac:dyDescent="0.2">
      <c r="M588" s="3"/>
      <c r="N588" s="3"/>
      <c r="O588" s="3"/>
      <c r="P588" s="3"/>
      <c r="AD588" s="3"/>
      <c r="AE588" s="3"/>
      <c r="AF588" s="3"/>
    </row>
    <row r="589" spans="13:32" ht="15.75" customHeight="1" x14ac:dyDescent="0.2">
      <c r="M589" s="3"/>
      <c r="N589" s="3"/>
      <c r="O589" s="3"/>
      <c r="P589" s="3"/>
      <c r="AD589" s="3"/>
      <c r="AE589" s="3"/>
      <c r="AF589" s="3"/>
    </row>
    <row r="590" spans="13:32" ht="15.75" customHeight="1" x14ac:dyDescent="0.2">
      <c r="M590" s="3"/>
      <c r="N590" s="3"/>
      <c r="O590" s="3"/>
      <c r="P590" s="3"/>
      <c r="AD590" s="3"/>
      <c r="AE590" s="3"/>
      <c r="AF590" s="3"/>
    </row>
    <row r="591" spans="13:32" ht="15.75" customHeight="1" x14ac:dyDescent="0.2">
      <c r="M591" s="3"/>
      <c r="N591" s="3"/>
      <c r="O591" s="3"/>
      <c r="P591" s="3"/>
      <c r="AD591" s="3"/>
      <c r="AE591" s="3"/>
      <c r="AF591" s="3"/>
    </row>
    <row r="592" spans="13:32" ht="15.75" customHeight="1" x14ac:dyDescent="0.2">
      <c r="M592" s="3"/>
      <c r="N592" s="3"/>
      <c r="O592" s="3"/>
      <c r="P592" s="3"/>
      <c r="AD592" s="3"/>
      <c r="AE592" s="3"/>
      <c r="AF592" s="3"/>
    </row>
    <row r="593" spans="13:32" ht="15.75" customHeight="1" x14ac:dyDescent="0.2">
      <c r="M593" s="3"/>
      <c r="N593" s="3"/>
      <c r="O593" s="3"/>
      <c r="P593" s="3"/>
      <c r="AD593" s="3"/>
      <c r="AE593" s="3"/>
      <c r="AF593" s="3"/>
    </row>
    <row r="594" spans="13:32" ht="15.75" customHeight="1" x14ac:dyDescent="0.2">
      <c r="M594" s="3"/>
      <c r="N594" s="3"/>
      <c r="O594" s="3"/>
      <c r="P594" s="3"/>
      <c r="AD594" s="3"/>
      <c r="AE594" s="3"/>
      <c r="AF594" s="3"/>
    </row>
    <row r="595" spans="13:32" ht="15.75" customHeight="1" x14ac:dyDescent="0.2">
      <c r="M595" s="3"/>
      <c r="N595" s="3"/>
      <c r="O595" s="3"/>
      <c r="P595" s="3"/>
      <c r="AD595" s="3"/>
      <c r="AE595" s="3"/>
      <c r="AF595" s="3"/>
    </row>
    <row r="596" spans="13:32" ht="15.75" customHeight="1" x14ac:dyDescent="0.2">
      <c r="M596" s="3"/>
      <c r="N596" s="3"/>
      <c r="O596" s="3"/>
      <c r="P596" s="3"/>
      <c r="AD596" s="3"/>
      <c r="AE596" s="3"/>
      <c r="AF596" s="3"/>
    </row>
    <row r="597" spans="13:32" ht="15.75" customHeight="1" x14ac:dyDescent="0.2">
      <c r="M597" s="3"/>
      <c r="N597" s="3"/>
      <c r="O597" s="3"/>
      <c r="P597" s="3"/>
      <c r="AD597" s="3"/>
      <c r="AE597" s="3"/>
      <c r="AF597" s="3"/>
    </row>
    <row r="598" spans="13:32" ht="15.75" customHeight="1" x14ac:dyDescent="0.2">
      <c r="M598" s="3"/>
      <c r="N598" s="3"/>
      <c r="O598" s="3"/>
      <c r="P598" s="3"/>
      <c r="AD598" s="3"/>
      <c r="AE598" s="3"/>
      <c r="AF598" s="3"/>
    </row>
    <row r="599" spans="13:32" ht="15.75" customHeight="1" x14ac:dyDescent="0.2">
      <c r="M599" s="3"/>
      <c r="N599" s="3"/>
      <c r="O599" s="3"/>
      <c r="P599" s="3"/>
      <c r="AD599" s="3"/>
      <c r="AE599" s="3"/>
      <c r="AF599" s="3"/>
    </row>
    <row r="600" spans="13:32" ht="15.75" customHeight="1" x14ac:dyDescent="0.2">
      <c r="M600" s="3"/>
      <c r="N600" s="3"/>
      <c r="O600" s="3"/>
      <c r="P600" s="3"/>
      <c r="AD600" s="3"/>
      <c r="AE600" s="3"/>
      <c r="AF600" s="3"/>
    </row>
    <row r="601" spans="13:32" ht="15.75" customHeight="1" x14ac:dyDescent="0.2">
      <c r="M601" s="3"/>
      <c r="N601" s="3"/>
      <c r="O601" s="3"/>
      <c r="P601" s="3"/>
      <c r="AD601" s="3"/>
      <c r="AE601" s="3"/>
      <c r="AF601" s="3"/>
    </row>
    <row r="602" spans="13:32" ht="15.75" customHeight="1" x14ac:dyDescent="0.2">
      <c r="M602" s="3"/>
      <c r="N602" s="3"/>
      <c r="O602" s="3"/>
      <c r="P602" s="3"/>
      <c r="AD602" s="3"/>
      <c r="AE602" s="3"/>
      <c r="AF602" s="3"/>
    </row>
    <row r="603" spans="13:32" ht="15.75" customHeight="1" x14ac:dyDescent="0.2">
      <c r="M603" s="3"/>
      <c r="N603" s="3"/>
      <c r="O603" s="3"/>
      <c r="P603" s="3"/>
      <c r="AD603" s="3"/>
      <c r="AE603" s="3"/>
      <c r="AF603" s="3"/>
    </row>
    <row r="604" spans="13:32" ht="15.75" customHeight="1" x14ac:dyDescent="0.2">
      <c r="M604" s="3"/>
      <c r="N604" s="3"/>
      <c r="O604" s="3"/>
      <c r="P604" s="3"/>
      <c r="AD604" s="3"/>
      <c r="AE604" s="3"/>
      <c r="AF604" s="3"/>
    </row>
    <row r="605" spans="13:32" ht="15.75" customHeight="1" x14ac:dyDescent="0.2">
      <c r="M605" s="3"/>
      <c r="N605" s="3"/>
      <c r="O605" s="3"/>
      <c r="P605" s="3"/>
      <c r="AD605" s="3"/>
      <c r="AE605" s="3"/>
      <c r="AF605" s="3"/>
    </row>
    <row r="606" spans="13:32" ht="15.75" customHeight="1" x14ac:dyDescent="0.2">
      <c r="M606" s="3"/>
      <c r="N606" s="3"/>
      <c r="O606" s="3"/>
      <c r="P606" s="3"/>
      <c r="AD606" s="3"/>
      <c r="AE606" s="3"/>
      <c r="AF606" s="3"/>
    </row>
    <row r="607" spans="13:32" ht="15.75" customHeight="1" x14ac:dyDescent="0.2">
      <c r="M607" s="3"/>
      <c r="N607" s="3"/>
      <c r="O607" s="3"/>
      <c r="P607" s="3"/>
      <c r="AD607" s="3"/>
      <c r="AE607" s="3"/>
      <c r="AF607" s="3"/>
    </row>
    <row r="608" spans="13:32" ht="15.75" customHeight="1" x14ac:dyDescent="0.2">
      <c r="M608" s="3"/>
      <c r="N608" s="3"/>
      <c r="O608" s="3"/>
      <c r="P608" s="3"/>
      <c r="AD608" s="3"/>
      <c r="AE608" s="3"/>
      <c r="AF608" s="3"/>
    </row>
    <row r="609" spans="13:32" ht="15.75" customHeight="1" x14ac:dyDescent="0.2">
      <c r="M609" s="3"/>
      <c r="N609" s="3"/>
      <c r="O609" s="3"/>
      <c r="P609" s="3"/>
      <c r="AD609" s="3"/>
      <c r="AE609" s="3"/>
      <c r="AF609" s="3"/>
    </row>
    <row r="610" spans="13:32" ht="15.75" customHeight="1" x14ac:dyDescent="0.2">
      <c r="M610" s="3"/>
      <c r="N610" s="3"/>
      <c r="O610" s="3"/>
      <c r="P610" s="3"/>
      <c r="AD610" s="3"/>
      <c r="AE610" s="3"/>
      <c r="AF610" s="3"/>
    </row>
    <row r="611" spans="13:32" ht="15.75" customHeight="1" x14ac:dyDescent="0.2">
      <c r="M611" s="3"/>
      <c r="N611" s="3"/>
      <c r="O611" s="3"/>
      <c r="P611" s="3"/>
      <c r="AD611" s="3"/>
      <c r="AE611" s="3"/>
      <c r="AF611" s="3"/>
    </row>
    <row r="612" spans="13:32" ht="15.75" customHeight="1" x14ac:dyDescent="0.2">
      <c r="M612" s="3"/>
      <c r="N612" s="3"/>
      <c r="O612" s="3"/>
      <c r="P612" s="3"/>
      <c r="AD612" s="3"/>
      <c r="AE612" s="3"/>
      <c r="AF612" s="3"/>
    </row>
    <row r="613" spans="13:32" ht="15.75" customHeight="1" x14ac:dyDescent="0.2">
      <c r="M613" s="3"/>
      <c r="N613" s="3"/>
      <c r="O613" s="3"/>
      <c r="P613" s="3"/>
      <c r="AD613" s="3"/>
      <c r="AE613" s="3"/>
      <c r="AF613" s="3"/>
    </row>
    <row r="614" spans="13:32" ht="15.75" customHeight="1" x14ac:dyDescent="0.2">
      <c r="M614" s="3"/>
      <c r="N614" s="3"/>
      <c r="O614" s="3"/>
      <c r="P614" s="3"/>
      <c r="AD614" s="3"/>
      <c r="AE614" s="3"/>
      <c r="AF614" s="3"/>
    </row>
    <row r="615" spans="13:32" ht="15.75" customHeight="1" x14ac:dyDescent="0.2">
      <c r="M615" s="3"/>
      <c r="N615" s="3"/>
      <c r="O615" s="3"/>
      <c r="P615" s="3"/>
      <c r="AD615" s="3"/>
      <c r="AE615" s="3"/>
      <c r="AF615" s="3"/>
    </row>
    <row r="616" spans="13:32" ht="15.75" customHeight="1" x14ac:dyDescent="0.2">
      <c r="M616" s="3"/>
      <c r="N616" s="3"/>
      <c r="O616" s="3"/>
      <c r="P616" s="3"/>
      <c r="AD616" s="3"/>
      <c r="AE616" s="3"/>
      <c r="AF616" s="3"/>
    </row>
    <row r="617" spans="13:32" ht="15.75" customHeight="1" x14ac:dyDescent="0.2">
      <c r="M617" s="3"/>
      <c r="N617" s="3"/>
      <c r="O617" s="3"/>
      <c r="P617" s="3"/>
      <c r="AD617" s="3"/>
      <c r="AE617" s="3"/>
      <c r="AF617" s="3"/>
    </row>
    <row r="618" spans="13:32" ht="15.75" customHeight="1" x14ac:dyDescent="0.2">
      <c r="M618" s="3"/>
      <c r="N618" s="3"/>
      <c r="O618" s="3"/>
      <c r="P618" s="3"/>
      <c r="AD618" s="3"/>
      <c r="AE618" s="3"/>
      <c r="AF618" s="3"/>
    </row>
    <row r="619" spans="13:32" ht="15.75" customHeight="1" x14ac:dyDescent="0.2">
      <c r="M619" s="3"/>
      <c r="N619" s="3"/>
      <c r="O619" s="3"/>
      <c r="P619" s="3"/>
      <c r="AD619" s="3"/>
      <c r="AE619" s="3"/>
      <c r="AF619" s="3"/>
    </row>
    <row r="620" spans="13:32" ht="15.75" customHeight="1" x14ac:dyDescent="0.2">
      <c r="M620" s="3"/>
      <c r="N620" s="3"/>
      <c r="O620" s="3"/>
      <c r="P620" s="3"/>
      <c r="AD620" s="3"/>
      <c r="AE620" s="3"/>
      <c r="AF620" s="3"/>
    </row>
    <row r="621" spans="13:32" ht="15.75" customHeight="1" x14ac:dyDescent="0.2">
      <c r="M621" s="3"/>
      <c r="N621" s="3"/>
      <c r="O621" s="3"/>
      <c r="P621" s="3"/>
      <c r="AD621" s="3"/>
      <c r="AE621" s="3"/>
      <c r="AF621" s="3"/>
    </row>
    <row r="622" spans="13:32" ht="15.75" customHeight="1" x14ac:dyDescent="0.2">
      <c r="M622" s="3"/>
      <c r="N622" s="3"/>
      <c r="O622" s="3"/>
      <c r="P622" s="3"/>
      <c r="AD622" s="3"/>
      <c r="AE622" s="3"/>
      <c r="AF622" s="3"/>
    </row>
    <row r="623" spans="13:32" ht="15.75" customHeight="1" x14ac:dyDescent="0.2">
      <c r="M623" s="3"/>
      <c r="N623" s="3"/>
      <c r="O623" s="3"/>
      <c r="P623" s="3"/>
      <c r="AD623" s="3"/>
      <c r="AE623" s="3"/>
      <c r="AF623" s="3"/>
    </row>
    <row r="624" spans="13:32" ht="15.75" customHeight="1" x14ac:dyDescent="0.2">
      <c r="M624" s="3"/>
      <c r="N624" s="3"/>
      <c r="O624" s="3"/>
      <c r="P624" s="3"/>
      <c r="AD624" s="3"/>
      <c r="AE624" s="3"/>
      <c r="AF624" s="3"/>
    </row>
    <row r="625" spans="13:32" ht="15.75" customHeight="1" x14ac:dyDescent="0.2">
      <c r="M625" s="3"/>
      <c r="N625" s="3"/>
      <c r="O625" s="3"/>
      <c r="P625" s="3"/>
      <c r="AD625" s="3"/>
      <c r="AE625" s="3"/>
      <c r="AF625" s="3"/>
    </row>
    <row r="626" spans="13:32" ht="15.75" customHeight="1" x14ac:dyDescent="0.2">
      <c r="M626" s="3"/>
      <c r="N626" s="3"/>
      <c r="O626" s="3"/>
      <c r="P626" s="3"/>
      <c r="AD626" s="3"/>
      <c r="AE626" s="3"/>
      <c r="AF626" s="3"/>
    </row>
    <row r="627" spans="13:32" ht="15.75" customHeight="1" x14ac:dyDescent="0.2">
      <c r="M627" s="3"/>
      <c r="N627" s="3"/>
      <c r="O627" s="3"/>
      <c r="P627" s="3"/>
      <c r="AD627" s="3"/>
      <c r="AE627" s="3"/>
      <c r="AF627" s="3"/>
    </row>
    <row r="628" spans="13:32" ht="15.75" customHeight="1" x14ac:dyDescent="0.2">
      <c r="M628" s="3"/>
      <c r="N628" s="3"/>
      <c r="O628" s="3"/>
      <c r="P628" s="3"/>
      <c r="AD628" s="3"/>
      <c r="AE628" s="3"/>
      <c r="AF628" s="3"/>
    </row>
    <row r="629" spans="13:32" ht="15.75" customHeight="1" x14ac:dyDescent="0.2">
      <c r="M629" s="3"/>
      <c r="N629" s="3"/>
      <c r="O629" s="3"/>
      <c r="P629" s="3"/>
      <c r="AD629" s="3"/>
      <c r="AE629" s="3"/>
      <c r="AF629" s="3"/>
    </row>
    <row r="630" spans="13:32" ht="15.75" customHeight="1" x14ac:dyDescent="0.2">
      <c r="M630" s="3"/>
      <c r="N630" s="3"/>
      <c r="O630" s="3"/>
      <c r="P630" s="3"/>
      <c r="AD630" s="3"/>
      <c r="AE630" s="3"/>
      <c r="AF630" s="3"/>
    </row>
    <row r="631" spans="13:32" ht="15.75" customHeight="1" x14ac:dyDescent="0.2">
      <c r="M631" s="3"/>
      <c r="N631" s="3"/>
      <c r="O631" s="3"/>
      <c r="P631" s="3"/>
      <c r="AD631" s="3"/>
      <c r="AE631" s="3"/>
      <c r="AF631" s="3"/>
    </row>
    <row r="632" spans="13:32" ht="15.75" customHeight="1" x14ac:dyDescent="0.2">
      <c r="M632" s="3"/>
      <c r="N632" s="3"/>
      <c r="O632" s="3"/>
      <c r="P632" s="3"/>
      <c r="AD632" s="3"/>
      <c r="AE632" s="3"/>
      <c r="AF632" s="3"/>
    </row>
    <row r="633" spans="13:32" ht="15.75" customHeight="1" x14ac:dyDescent="0.2">
      <c r="M633" s="3"/>
      <c r="N633" s="3"/>
      <c r="O633" s="3"/>
      <c r="P633" s="3"/>
      <c r="AD633" s="3"/>
      <c r="AE633" s="3"/>
      <c r="AF633" s="3"/>
    </row>
    <row r="634" spans="13:32" ht="15.75" customHeight="1" x14ac:dyDescent="0.2">
      <c r="M634" s="3"/>
      <c r="N634" s="3"/>
      <c r="O634" s="3"/>
      <c r="P634" s="3"/>
      <c r="AD634" s="3"/>
      <c r="AE634" s="3"/>
      <c r="AF634" s="3"/>
    </row>
    <row r="635" spans="13:32" ht="15.75" customHeight="1" x14ac:dyDescent="0.2">
      <c r="M635" s="3"/>
      <c r="N635" s="3"/>
      <c r="O635" s="3"/>
      <c r="P635" s="3"/>
      <c r="AD635" s="3"/>
      <c r="AE635" s="3"/>
      <c r="AF635" s="3"/>
    </row>
    <row r="636" spans="13:32" ht="15.75" customHeight="1" x14ac:dyDescent="0.2">
      <c r="M636" s="3"/>
      <c r="N636" s="3"/>
      <c r="O636" s="3"/>
      <c r="P636" s="3"/>
      <c r="AD636" s="3"/>
      <c r="AE636" s="3"/>
      <c r="AF636" s="3"/>
    </row>
    <row r="637" spans="13:32" ht="15.75" customHeight="1" x14ac:dyDescent="0.2">
      <c r="M637" s="3"/>
      <c r="N637" s="3"/>
      <c r="O637" s="3"/>
      <c r="P637" s="3"/>
      <c r="AD637" s="3"/>
      <c r="AE637" s="3"/>
      <c r="AF637" s="3"/>
    </row>
    <row r="638" spans="13:32" ht="15.75" customHeight="1" x14ac:dyDescent="0.2">
      <c r="M638" s="3"/>
      <c r="N638" s="3"/>
      <c r="O638" s="3"/>
      <c r="P638" s="3"/>
      <c r="AD638" s="3"/>
      <c r="AE638" s="3"/>
      <c r="AF638" s="3"/>
    </row>
    <row r="639" spans="13:32" ht="15.75" customHeight="1" x14ac:dyDescent="0.2">
      <c r="M639" s="3"/>
      <c r="N639" s="3"/>
      <c r="O639" s="3"/>
      <c r="P639" s="3"/>
      <c r="AD639" s="3"/>
      <c r="AE639" s="3"/>
      <c r="AF639" s="3"/>
    </row>
    <row r="640" spans="13:32" ht="15.75" customHeight="1" x14ac:dyDescent="0.2">
      <c r="M640" s="3"/>
      <c r="N640" s="3"/>
      <c r="O640" s="3"/>
      <c r="P640" s="3"/>
      <c r="AD640" s="3"/>
      <c r="AE640" s="3"/>
      <c r="AF640" s="3"/>
    </row>
    <row r="641" spans="13:32" ht="15.75" customHeight="1" x14ac:dyDescent="0.2">
      <c r="M641" s="3"/>
      <c r="N641" s="3"/>
      <c r="O641" s="3"/>
      <c r="P641" s="3"/>
      <c r="AD641" s="3"/>
      <c r="AE641" s="3"/>
      <c r="AF641" s="3"/>
    </row>
    <row r="642" spans="13:32" ht="15.75" customHeight="1" x14ac:dyDescent="0.2">
      <c r="M642" s="3"/>
      <c r="N642" s="3"/>
      <c r="O642" s="3"/>
      <c r="P642" s="3"/>
      <c r="AD642" s="3"/>
      <c r="AE642" s="3"/>
      <c r="AF642" s="3"/>
    </row>
    <row r="643" spans="13:32" ht="15.75" customHeight="1" x14ac:dyDescent="0.2">
      <c r="M643" s="3"/>
      <c r="N643" s="3"/>
      <c r="O643" s="3"/>
      <c r="P643" s="3"/>
      <c r="AD643" s="3"/>
      <c r="AE643" s="3"/>
      <c r="AF643" s="3"/>
    </row>
    <row r="644" spans="13:32" ht="15.75" customHeight="1" x14ac:dyDescent="0.2">
      <c r="M644" s="3"/>
      <c r="N644" s="3"/>
      <c r="O644" s="3"/>
      <c r="P644" s="3"/>
      <c r="AD644" s="3"/>
      <c r="AE644" s="3"/>
      <c r="AF644" s="3"/>
    </row>
    <row r="645" spans="13:32" ht="15.75" customHeight="1" x14ac:dyDescent="0.2">
      <c r="M645" s="3"/>
      <c r="N645" s="3"/>
      <c r="O645" s="3"/>
      <c r="P645" s="3"/>
      <c r="AD645" s="3"/>
      <c r="AE645" s="3"/>
      <c r="AF645" s="3"/>
    </row>
    <row r="646" spans="13:32" ht="15.75" customHeight="1" x14ac:dyDescent="0.2">
      <c r="M646" s="3"/>
      <c r="N646" s="3"/>
      <c r="O646" s="3"/>
      <c r="P646" s="3"/>
      <c r="AD646" s="3"/>
      <c r="AE646" s="3"/>
      <c r="AF646" s="3"/>
    </row>
    <row r="647" spans="13:32" ht="15.75" customHeight="1" x14ac:dyDescent="0.2">
      <c r="M647" s="3"/>
      <c r="N647" s="3"/>
      <c r="O647" s="3"/>
      <c r="P647" s="3"/>
      <c r="AD647" s="3"/>
      <c r="AE647" s="3"/>
      <c r="AF647" s="3"/>
    </row>
    <row r="648" spans="13:32" ht="15.75" customHeight="1" x14ac:dyDescent="0.2">
      <c r="M648" s="3"/>
      <c r="N648" s="3"/>
      <c r="O648" s="3"/>
      <c r="P648" s="3"/>
      <c r="AD648" s="3"/>
      <c r="AE648" s="3"/>
      <c r="AF648" s="3"/>
    </row>
    <row r="649" spans="13:32" ht="15.75" customHeight="1" x14ac:dyDescent="0.2">
      <c r="M649" s="3"/>
      <c r="N649" s="3"/>
      <c r="O649" s="3"/>
      <c r="P649" s="3"/>
      <c r="AD649" s="3"/>
      <c r="AE649" s="3"/>
      <c r="AF649" s="3"/>
    </row>
    <row r="650" spans="13:32" ht="15.75" customHeight="1" x14ac:dyDescent="0.2">
      <c r="M650" s="3"/>
      <c r="N650" s="3"/>
      <c r="O650" s="3"/>
      <c r="P650" s="3"/>
      <c r="AD650" s="3"/>
      <c r="AE650" s="3"/>
      <c r="AF650" s="3"/>
    </row>
    <row r="651" spans="13:32" ht="15.75" customHeight="1" x14ac:dyDescent="0.2">
      <c r="M651" s="3"/>
      <c r="N651" s="3"/>
      <c r="O651" s="3"/>
      <c r="P651" s="3"/>
      <c r="AD651" s="3"/>
      <c r="AE651" s="3"/>
      <c r="AF651" s="3"/>
    </row>
    <row r="652" spans="13:32" ht="15.75" customHeight="1" x14ac:dyDescent="0.2">
      <c r="M652" s="3"/>
      <c r="N652" s="3"/>
      <c r="O652" s="3"/>
      <c r="P652" s="3"/>
      <c r="AD652" s="3"/>
      <c r="AE652" s="3"/>
      <c r="AF652" s="3"/>
    </row>
    <row r="653" spans="13:32" ht="15.75" customHeight="1" x14ac:dyDescent="0.2">
      <c r="M653" s="3"/>
      <c r="N653" s="3"/>
      <c r="O653" s="3"/>
      <c r="P653" s="3"/>
      <c r="AD653" s="3"/>
      <c r="AE653" s="3"/>
      <c r="AF653" s="3"/>
    </row>
    <row r="654" spans="13:32" ht="15.75" customHeight="1" x14ac:dyDescent="0.2">
      <c r="M654" s="3"/>
      <c r="N654" s="3"/>
      <c r="O654" s="3"/>
      <c r="P654" s="3"/>
      <c r="AD654" s="3"/>
      <c r="AE654" s="3"/>
      <c r="AF654" s="3"/>
    </row>
    <row r="655" spans="13:32" ht="15.75" customHeight="1" x14ac:dyDescent="0.2">
      <c r="M655" s="3"/>
      <c r="N655" s="3"/>
      <c r="O655" s="3"/>
      <c r="P655" s="3"/>
      <c r="AD655" s="3"/>
      <c r="AE655" s="3"/>
      <c r="AF655" s="3"/>
    </row>
    <row r="656" spans="13:32" ht="15.75" customHeight="1" x14ac:dyDescent="0.2">
      <c r="M656" s="3"/>
      <c r="N656" s="3"/>
      <c r="O656" s="3"/>
      <c r="P656" s="3"/>
      <c r="AD656" s="3"/>
      <c r="AE656" s="3"/>
      <c r="AF656" s="3"/>
    </row>
    <row r="657" spans="13:32" ht="15.75" customHeight="1" x14ac:dyDescent="0.2">
      <c r="M657" s="3"/>
      <c r="N657" s="3"/>
      <c r="O657" s="3"/>
      <c r="P657" s="3"/>
      <c r="AD657" s="3"/>
      <c r="AE657" s="3"/>
      <c r="AF657" s="3"/>
    </row>
    <row r="658" spans="13:32" ht="15.75" customHeight="1" x14ac:dyDescent="0.2">
      <c r="M658" s="3"/>
      <c r="N658" s="3"/>
      <c r="O658" s="3"/>
      <c r="P658" s="3"/>
      <c r="AD658" s="3"/>
      <c r="AE658" s="3"/>
      <c r="AF658" s="3"/>
    </row>
    <row r="659" spans="13:32" ht="15.75" customHeight="1" x14ac:dyDescent="0.2">
      <c r="M659" s="3"/>
      <c r="N659" s="3"/>
      <c r="O659" s="3"/>
      <c r="P659" s="3"/>
      <c r="AD659" s="3"/>
      <c r="AE659" s="3"/>
      <c r="AF659" s="3"/>
    </row>
    <row r="660" spans="13:32" ht="15.75" customHeight="1" x14ac:dyDescent="0.2">
      <c r="M660" s="3"/>
      <c r="N660" s="3"/>
      <c r="O660" s="3"/>
      <c r="P660" s="3"/>
      <c r="AD660" s="3"/>
      <c r="AE660" s="3"/>
      <c r="AF660" s="3"/>
    </row>
    <row r="661" spans="13:32" ht="15.75" customHeight="1" x14ac:dyDescent="0.2">
      <c r="M661" s="3"/>
      <c r="N661" s="3"/>
      <c r="O661" s="3"/>
      <c r="P661" s="3"/>
      <c r="AD661" s="3"/>
      <c r="AE661" s="3"/>
      <c r="AF661" s="3"/>
    </row>
    <row r="662" spans="13:32" ht="15.75" customHeight="1" x14ac:dyDescent="0.2">
      <c r="M662" s="3"/>
      <c r="N662" s="3"/>
      <c r="O662" s="3"/>
      <c r="P662" s="3"/>
      <c r="AD662" s="3"/>
      <c r="AE662" s="3"/>
      <c r="AF662" s="3"/>
    </row>
    <row r="663" spans="13:32" ht="15.75" customHeight="1" x14ac:dyDescent="0.2">
      <c r="M663" s="3"/>
      <c r="N663" s="3"/>
      <c r="O663" s="3"/>
      <c r="P663" s="3"/>
      <c r="AD663" s="3"/>
      <c r="AE663" s="3"/>
      <c r="AF663" s="3"/>
    </row>
    <row r="664" spans="13:32" ht="15.75" customHeight="1" x14ac:dyDescent="0.2">
      <c r="M664" s="3"/>
      <c r="N664" s="3"/>
      <c r="O664" s="3"/>
      <c r="P664" s="3"/>
      <c r="AD664" s="3"/>
      <c r="AE664" s="3"/>
      <c r="AF664" s="3"/>
    </row>
    <row r="665" spans="13:32" ht="15.75" customHeight="1" x14ac:dyDescent="0.2">
      <c r="M665" s="3"/>
      <c r="N665" s="3"/>
      <c r="O665" s="3"/>
      <c r="P665" s="3"/>
      <c r="AD665" s="3"/>
      <c r="AE665" s="3"/>
      <c r="AF665" s="3"/>
    </row>
    <row r="666" spans="13:32" ht="15.75" customHeight="1" x14ac:dyDescent="0.2">
      <c r="M666" s="3"/>
      <c r="N666" s="3"/>
      <c r="O666" s="3"/>
      <c r="P666" s="3"/>
      <c r="AD666" s="3"/>
      <c r="AE666" s="3"/>
      <c r="AF666" s="3"/>
    </row>
    <row r="667" spans="13:32" ht="15.75" customHeight="1" x14ac:dyDescent="0.2">
      <c r="M667" s="3"/>
      <c r="N667" s="3"/>
      <c r="O667" s="3"/>
      <c r="P667" s="3"/>
      <c r="AD667" s="3"/>
      <c r="AE667" s="3"/>
      <c r="AF667" s="3"/>
    </row>
    <row r="668" spans="13:32" ht="15.75" customHeight="1" x14ac:dyDescent="0.2">
      <c r="M668" s="3"/>
      <c r="N668" s="3"/>
      <c r="O668" s="3"/>
      <c r="P668" s="3"/>
      <c r="AD668" s="3"/>
      <c r="AE668" s="3"/>
      <c r="AF668" s="3"/>
    </row>
    <row r="669" spans="13:32" ht="15.75" customHeight="1" x14ac:dyDescent="0.2">
      <c r="M669" s="3"/>
      <c r="N669" s="3"/>
      <c r="O669" s="3"/>
      <c r="P669" s="3"/>
      <c r="AD669" s="3"/>
      <c r="AE669" s="3"/>
      <c r="AF669" s="3"/>
    </row>
    <row r="670" spans="13:32" ht="15.75" customHeight="1" x14ac:dyDescent="0.2">
      <c r="M670" s="3"/>
      <c r="N670" s="3"/>
      <c r="O670" s="3"/>
      <c r="P670" s="3"/>
      <c r="AD670" s="3"/>
      <c r="AE670" s="3"/>
      <c r="AF670" s="3"/>
    </row>
    <row r="671" spans="13:32" ht="15.75" customHeight="1" x14ac:dyDescent="0.2">
      <c r="M671" s="3"/>
      <c r="N671" s="3"/>
      <c r="O671" s="3"/>
      <c r="P671" s="3"/>
      <c r="AD671" s="3"/>
      <c r="AE671" s="3"/>
      <c r="AF671" s="3"/>
    </row>
    <row r="672" spans="13:32" ht="15.75" customHeight="1" x14ac:dyDescent="0.2">
      <c r="M672" s="3"/>
      <c r="N672" s="3"/>
      <c r="O672" s="3"/>
      <c r="P672" s="3"/>
      <c r="AD672" s="3"/>
      <c r="AE672" s="3"/>
      <c r="AF672" s="3"/>
    </row>
    <row r="673" spans="13:32" ht="15.75" customHeight="1" x14ac:dyDescent="0.2">
      <c r="M673" s="3"/>
      <c r="N673" s="3"/>
      <c r="O673" s="3"/>
      <c r="P673" s="3"/>
      <c r="AD673" s="3"/>
      <c r="AE673" s="3"/>
      <c r="AF673" s="3"/>
    </row>
    <row r="674" spans="13:32" ht="15.75" customHeight="1" x14ac:dyDescent="0.2">
      <c r="M674" s="3"/>
      <c r="N674" s="3"/>
      <c r="O674" s="3"/>
      <c r="P674" s="3"/>
      <c r="AD674" s="3"/>
      <c r="AE674" s="3"/>
      <c r="AF674" s="3"/>
    </row>
    <row r="675" spans="13:32" ht="15.75" customHeight="1" x14ac:dyDescent="0.2">
      <c r="M675" s="3"/>
      <c r="N675" s="3"/>
      <c r="O675" s="3"/>
      <c r="P675" s="3"/>
      <c r="AD675" s="3"/>
      <c r="AE675" s="3"/>
      <c r="AF675" s="3"/>
    </row>
    <row r="676" spans="13:32" ht="15.75" customHeight="1" x14ac:dyDescent="0.2">
      <c r="M676" s="3"/>
      <c r="N676" s="3"/>
      <c r="O676" s="3"/>
      <c r="P676" s="3"/>
      <c r="AD676" s="3"/>
      <c r="AE676" s="3"/>
      <c r="AF676" s="3"/>
    </row>
    <row r="677" spans="13:32" ht="15.75" customHeight="1" x14ac:dyDescent="0.2">
      <c r="M677" s="3"/>
      <c r="N677" s="3"/>
      <c r="O677" s="3"/>
      <c r="P677" s="3"/>
      <c r="AD677" s="3"/>
      <c r="AE677" s="3"/>
      <c r="AF677" s="3"/>
    </row>
    <row r="678" spans="13:32" ht="15.75" customHeight="1" x14ac:dyDescent="0.2">
      <c r="M678" s="3"/>
      <c r="N678" s="3"/>
      <c r="O678" s="3"/>
      <c r="P678" s="3"/>
      <c r="AD678" s="3"/>
      <c r="AE678" s="3"/>
      <c r="AF678" s="3"/>
    </row>
    <row r="679" spans="13:32" ht="15.75" customHeight="1" x14ac:dyDescent="0.2">
      <c r="M679" s="3"/>
      <c r="N679" s="3"/>
      <c r="O679" s="3"/>
      <c r="P679" s="3"/>
      <c r="AD679" s="3"/>
      <c r="AE679" s="3"/>
      <c r="AF679" s="3"/>
    </row>
    <row r="680" spans="13:32" ht="15.75" customHeight="1" x14ac:dyDescent="0.2">
      <c r="M680" s="3"/>
      <c r="N680" s="3"/>
      <c r="O680" s="3"/>
      <c r="P680" s="3"/>
      <c r="AD680" s="3"/>
      <c r="AE680" s="3"/>
      <c r="AF680" s="3"/>
    </row>
    <row r="681" spans="13:32" ht="15.75" customHeight="1" x14ac:dyDescent="0.2">
      <c r="M681" s="3"/>
      <c r="N681" s="3"/>
      <c r="O681" s="3"/>
      <c r="P681" s="3"/>
      <c r="AD681" s="3"/>
      <c r="AE681" s="3"/>
      <c r="AF681" s="3"/>
    </row>
    <row r="682" spans="13:32" ht="15.75" customHeight="1" x14ac:dyDescent="0.2">
      <c r="M682" s="3"/>
      <c r="N682" s="3"/>
      <c r="O682" s="3"/>
      <c r="P682" s="3"/>
      <c r="AD682" s="3"/>
      <c r="AE682" s="3"/>
      <c r="AF682" s="3"/>
    </row>
    <row r="683" spans="13:32" ht="15.75" customHeight="1" x14ac:dyDescent="0.2">
      <c r="M683" s="3"/>
      <c r="N683" s="3"/>
      <c r="O683" s="3"/>
      <c r="P683" s="3"/>
      <c r="AD683" s="3"/>
      <c r="AE683" s="3"/>
      <c r="AF683" s="3"/>
    </row>
    <row r="684" spans="13:32" ht="15.75" customHeight="1" x14ac:dyDescent="0.2">
      <c r="M684" s="3"/>
      <c r="N684" s="3"/>
      <c r="O684" s="3"/>
      <c r="P684" s="3"/>
      <c r="AD684" s="3"/>
      <c r="AE684" s="3"/>
      <c r="AF684" s="3"/>
    </row>
    <row r="685" spans="13:32" ht="15.75" customHeight="1" x14ac:dyDescent="0.2">
      <c r="M685" s="3"/>
      <c r="N685" s="3"/>
      <c r="O685" s="3"/>
      <c r="P685" s="3"/>
      <c r="AD685" s="3"/>
      <c r="AE685" s="3"/>
      <c r="AF685" s="3"/>
    </row>
    <row r="686" spans="13:32" ht="15.75" customHeight="1" x14ac:dyDescent="0.2">
      <c r="M686" s="3"/>
      <c r="N686" s="3"/>
      <c r="O686" s="3"/>
      <c r="P686" s="3"/>
      <c r="AD686" s="3"/>
      <c r="AE686" s="3"/>
      <c r="AF686" s="3"/>
    </row>
    <row r="687" spans="13:32" ht="15.75" customHeight="1" x14ac:dyDescent="0.2">
      <c r="M687" s="3"/>
      <c r="N687" s="3"/>
      <c r="O687" s="3"/>
      <c r="P687" s="3"/>
      <c r="AD687" s="3"/>
      <c r="AE687" s="3"/>
      <c r="AF687" s="3"/>
    </row>
    <row r="688" spans="13:32" ht="15.75" customHeight="1" x14ac:dyDescent="0.2">
      <c r="M688" s="3"/>
      <c r="N688" s="3"/>
      <c r="O688" s="3"/>
      <c r="P688" s="3"/>
      <c r="AD688" s="3"/>
      <c r="AE688" s="3"/>
      <c r="AF688" s="3"/>
    </row>
    <row r="689" spans="13:32" ht="15.75" customHeight="1" x14ac:dyDescent="0.2">
      <c r="M689" s="3"/>
      <c r="N689" s="3"/>
      <c r="O689" s="3"/>
      <c r="P689" s="3"/>
      <c r="AD689" s="3"/>
      <c r="AE689" s="3"/>
      <c r="AF689" s="3"/>
    </row>
    <row r="690" spans="13:32" ht="15.75" customHeight="1" x14ac:dyDescent="0.2">
      <c r="M690" s="3"/>
      <c r="N690" s="3"/>
      <c r="O690" s="3"/>
      <c r="P690" s="3"/>
      <c r="AD690" s="3"/>
      <c r="AE690" s="3"/>
      <c r="AF690" s="3"/>
    </row>
    <row r="691" spans="13:32" ht="15.75" customHeight="1" x14ac:dyDescent="0.2">
      <c r="M691" s="3"/>
      <c r="N691" s="3"/>
      <c r="O691" s="3"/>
      <c r="P691" s="3"/>
      <c r="AD691" s="3"/>
      <c r="AE691" s="3"/>
      <c r="AF691" s="3"/>
    </row>
    <row r="692" spans="13:32" ht="15.75" customHeight="1" x14ac:dyDescent="0.2">
      <c r="M692" s="3"/>
      <c r="N692" s="3"/>
      <c r="O692" s="3"/>
      <c r="P692" s="3"/>
      <c r="AD692" s="3"/>
      <c r="AE692" s="3"/>
      <c r="AF692" s="3"/>
    </row>
    <row r="693" spans="13:32" ht="15.75" customHeight="1" x14ac:dyDescent="0.2">
      <c r="M693" s="3"/>
      <c r="N693" s="3"/>
      <c r="O693" s="3"/>
      <c r="P693" s="3"/>
      <c r="AD693" s="3"/>
      <c r="AE693" s="3"/>
      <c r="AF693" s="3"/>
    </row>
    <row r="694" spans="13:32" ht="15.75" customHeight="1" x14ac:dyDescent="0.2">
      <c r="M694" s="3"/>
      <c r="N694" s="3"/>
      <c r="O694" s="3"/>
      <c r="P694" s="3"/>
      <c r="AD694" s="3"/>
      <c r="AE694" s="3"/>
      <c r="AF694" s="3"/>
    </row>
    <row r="695" spans="13:32" ht="15.75" customHeight="1" x14ac:dyDescent="0.2">
      <c r="M695" s="3"/>
      <c r="N695" s="3"/>
      <c r="O695" s="3"/>
      <c r="P695" s="3"/>
      <c r="AD695" s="3"/>
      <c r="AE695" s="3"/>
      <c r="AF695" s="3"/>
    </row>
    <row r="696" spans="13:32" ht="15.75" customHeight="1" x14ac:dyDescent="0.2">
      <c r="M696" s="3"/>
      <c r="N696" s="3"/>
      <c r="O696" s="3"/>
      <c r="P696" s="3"/>
      <c r="AD696" s="3"/>
      <c r="AE696" s="3"/>
      <c r="AF696" s="3"/>
    </row>
    <row r="697" spans="13:32" ht="15.75" customHeight="1" x14ac:dyDescent="0.2">
      <c r="M697" s="3"/>
      <c r="N697" s="3"/>
      <c r="O697" s="3"/>
      <c r="P697" s="3"/>
      <c r="AD697" s="3"/>
      <c r="AE697" s="3"/>
      <c r="AF697" s="3"/>
    </row>
    <row r="698" spans="13:32" ht="15.75" customHeight="1" x14ac:dyDescent="0.2">
      <c r="M698" s="3"/>
      <c r="N698" s="3"/>
      <c r="O698" s="3"/>
      <c r="P698" s="3"/>
      <c r="AD698" s="3"/>
      <c r="AE698" s="3"/>
      <c r="AF698" s="3"/>
    </row>
    <row r="699" spans="13:32" ht="15.75" customHeight="1" x14ac:dyDescent="0.2">
      <c r="M699" s="3"/>
      <c r="N699" s="3"/>
      <c r="O699" s="3"/>
      <c r="P699" s="3"/>
      <c r="AD699" s="3"/>
      <c r="AE699" s="3"/>
      <c r="AF699" s="3"/>
    </row>
    <row r="700" spans="13:32" ht="15.75" customHeight="1" x14ac:dyDescent="0.2">
      <c r="M700" s="3"/>
      <c r="N700" s="3"/>
      <c r="O700" s="3"/>
      <c r="P700" s="3"/>
      <c r="AD700" s="3"/>
      <c r="AE700" s="3"/>
      <c r="AF700" s="3"/>
    </row>
    <row r="701" spans="13:32" ht="15.75" customHeight="1" x14ac:dyDescent="0.2">
      <c r="M701" s="3"/>
      <c r="N701" s="3"/>
      <c r="O701" s="3"/>
      <c r="P701" s="3"/>
      <c r="AD701" s="3"/>
      <c r="AE701" s="3"/>
      <c r="AF701" s="3"/>
    </row>
    <row r="702" spans="13:32" ht="15.75" customHeight="1" x14ac:dyDescent="0.2">
      <c r="M702" s="3"/>
      <c r="N702" s="3"/>
      <c r="O702" s="3"/>
      <c r="P702" s="3"/>
      <c r="AD702" s="3"/>
      <c r="AE702" s="3"/>
      <c r="AF702" s="3"/>
    </row>
    <row r="703" spans="13:32" ht="15.75" customHeight="1" x14ac:dyDescent="0.2">
      <c r="M703" s="3"/>
      <c r="N703" s="3"/>
      <c r="O703" s="3"/>
      <c r="P703" s="3"/>
      <c r="AD703" s="3"/>
      <c r="AE703" s="3"/>
      <c r="AF703" s="3"/>
    </row>
    <row r="704" spans="13:32" ht="15.75" customHeight="1" x14ac:dyDescent="0.2">
      <c r="M704" s="3"/>
      <c r="N704" s="3"/>
      <c r="O704" s="3"/>
      <c r="P704" s="3"/>
      <c r="AD704" s="3"/>
      <c r="AE704" s="3"/>
      <c r="AF704" s="3"/>
    </row>
    <row r="705" spans="13:32" ht="15.75" customHeight="1" x14ac:dyDescent="0.2">
      <c r="M705" s="3"/>
      <c r="N705" s="3"/>
      <c r="O705" s="3"/>
      <c r="P705" s="3"/>
      <c r="AD705" s="3"/>
      <c r="AE705" s="3"/>
      <c r="AF705" s="3"/>
    </row>
    <row r="706" spans="13:32" ht="15.75" customHeight="1" x14ac:dyDescent="0.2">
      <c r="M706" s="3"/>
      <c r="N706" s="3"/>
      <c r="O706" s="3"/>
      <c r="P706" s="3"/>
      <c r="AD706" s="3"/>
      <c r="AE706" s="3"/>
      <c r="AF706" s="3"/>
    </row>
    <row r="707" spans="13:32" ht="15.75" customHeight="1" x14ac:dyDescent="0.2">
      <c r="M707" s="3"/>
      <c r="N707" s="3"/>
      <c r="O707" s="3"/>
      <c r="P707" s="3"/>
      <c r="AD707" s="3"/>
      <c r="AE707" s="3"/>
      <c r="AF707" s="3"/>
    </row>
    <row r="708" spans="13:32" ht="15.75" customHeight="1" x14ac:dyDescent="0.2">
      <c r="M708" s="3"/>
      <c r="N708" s="3"/>
      <c r="O708" s="3"/>
      <c r="P708" s="3"/>
      <c r="AD708" s="3"/>
      <c r="AE708" s="3"/>
      <c r="AF708" s="3"/>
    </row>
    <row r="709" spans="13:32" ht="15.75" customHeight="1" x14ac:dyDescent="0.2">
      <c r="M709" s="3"/>
      <c r="N709" s="3"/>
      <c r="O709" s="3"/>
      <c r="P709" s="3"/>
      <c r="AD709" s="3"/>
      <c r="AE709" s="3"/>
      <c r="AF709" s="3"/>
    </row>
    <row r="710" spans="13:32" ht="15.75" customHeight="1" x14ac:dyDescent="0.2">
      <c r="M710" s="3"/>
      <c r="N710" s="3"/>
      <c r="O710" s="3"/>
      <c r="P710" s="3"/>
      <c r="AD710" s="3"/>
      <c r="AE710" s="3"/>
      <c r="AF710" s="3"/>
    </row>
    <row r="711" spans="13:32" ht="15.75" customHeight="1" x14ac:dyDescent="0.2">
      <c r="M711" s="3"/>
      <c r="N711" s="3"/>
      <c r="O711" s="3"/>
      <c r="P711" s="3"/>
      <c r="AD711" s="3"/>
      <c r="AE711" s="3"/>
      <c r="AF711" s="3"/>
    </row>
    <row r="712" spans="13:32" ht="15.75" customHeight="1" x14ac:dyDescent="0.2">
      <c r="M712" s="3"/>
      <c r="N712" s="3"/>
      <c r="O712" s="3"/>
      <c r="P712" s="3"/>
      <c r="AD712" s="3"/>
      <c r="AE712" s="3"/>
      <c r="AF712" s="3"/>
    </row>
    <row r="713" spans="13:32" ht="15.75" customHeight="1" x14ac:dyDescent="0.2">
      <c r="M713" s="3"/>
      <c r="N713" s="3"/>
      <c r="O713" s="3"/>
      <c r="P713" s="3"/>
      <c r="AD713" s="3"/>
      <c r="AE713" s="3"/>
      <c r="AF713" s="3"/>
    </row>
    <row r="714" spans="13:32" ht="15.75" customHeight="1" x14ac:dyDescent="0.2">
      <c r="M714" s="3"/>
      <c r="N714" s="3"/>
      <c r="O714" s="3"/>
      <c r="P714" s="3"/>
      <c r="AD714" s="3"/>
      <c r="AE714" s="3"/>
      <c r="AF714" s="3"/>
    </row>
    <row r="715" spans="13:32" ht="15.75" customHeight="1" x14ac:dyDescent="0.2">
      <c r="M715" s="3"/>
      <c r="N715" s="3"/>
      <c r="O715" s="3"/>
      <c r="P715" s="3"/>
      <c r="AD715" s="3"/>
      <c r="AE715" s="3"/>
      <c r="AF715" s="3"/>
    </row>
    <row r="716" spans="13:32" ht="15.75" customHeight="1" x14ac:dyDescent="0.2">
      <c r="M716" s="3"/>
      <c r="N716" s="3"/>
      <c r="O716" s="3"/>
      <c r="P716" s="3"/>
      <c r="AD716" s="3"/>
      <c r="AE716" s="3"/>
      <c r="AF716" s="3"/>
    </row>
    <row r="717" spans="13:32" ht="15.75" customHeight="1" x14ac:dyDescent="0.2">
      <c r="M717" s="3"/>
      <c r="N717" s="3"/>
      <c r="O717" s="3"/>
      <c r="P717" s="3"/>
      <c r="AD717" s="3"/>
      <c r="AE717" s="3"/>
      <c r="AF717" s="3"/>
    </row>
    <row r="718" spans="13:32" ht="15.75" customHeight="1" x14ac:dyDescent="0.2">
      <c r="M718" s="3"/>
      <c r="N718" s="3"/>
      <c r="O718" s="3"/>
      <c r="P718" s="3"/>
      <c r="AD718" s="3"/>
      <c r="AE718" s="3"/>
      <c r="AF718" s="3"/>
    </row>
    <row r="719" spans="13:32" ht="15.75" customHeight="1" x14ac:dyDescent="0.2">
      <c r="M719" s="3"/>
      <c r="N719" s="3"/>
      <c r="O719" s="3"/>
      <c r="P719" s="3"/>
      <c r="AD719" s="3"/>
      <c r="AE719" s="3"/>
      <c r="AF719" s="3"/>
    </row>
    <row r="720" spans="13:32" ht="15.75" customHeight="1" x14ac:dyDescent="0.2">
      <c r="M720" s="3"/>
      <c r="N720" s="3"/>
      <c r="O720" s="3"/>
      <c r="P720" s="3"/>
      <c r="AD720" s="3"/>
      <c r="AE720" s="3"/>
      <c r="AF720" s="3"/>
    </row>
    <row r="721" spans="13:32" ht="15.75" customHeight="1" x14ac:dyDescent="0.2">
      <c r="M721" s="3"/>
      <c r="N721" s="3"/>
      <c r="O721" s="3"/>
      <c r="P721" s="3"/>
      <c r="AD721" s="3"/>
      <c r="AE721" s="3"/>
      <c r="AF721" s="3"/>
    </row>
    <row r="722" spans="13:32" ht="15.75" customHeight="1" x14ac:dyDescent="0.2">
      <c r="M722" s="3"/>
      <c r="N722" s="3"/>
      <c r="O722" s="3"/>
      <c r="P722" s="3"/>
      <c r="AD722" s="3"/>
      <c r="AE722" s="3"/>
      <c r="AF722" s="3"/>
    </row>
    <row r="723" spans="13:32" ht="15.75" customHeight="1" x14ac:dyDescent="0.2">
      <c r="M723" s="3"/>
      <c r="N723" s="3"/>
      <c r="O723" s="3"/>
      <c r="P723" s="3"/>
      <c r="AD723" s="3"/>
      <c r="AE723" s="3"/>
      <c r="AF723" s="3"/>
    </row>
    <row r="724" spans="13:32" ht="15.75" customHeight="1" x14ac:dyDescent="0.2">
      <c r="M724" s="3"/>
      <c r="N724" s="3"/>
      <c r="O724" s="3"/>
      <c r="P724" s="3"/>
      <c r="AD724" s="3"/>
      <c r="AE724" s="3"/>
      <c r="AF724" s="3"/>
    </row>
    <row r="725" spans="13:32" ht="15.75" customHeight="1" x14ac:dyDescent="0.2">
      <c r="M725" s="3"/>
      <c r="N725" s="3"/>
      <c r="O725" s="3"/>
      <c r="P725" s="3"/>
      <c r="AD725" s="3"/>
      <c r="AE725" s="3"/>
      <c r="AF725" s="3"/>
    </row>
    <row r="726" spans="13:32" ht="15.75" customHeight="1" x14ac:dyDescent="0.2">
      <c r="M726" s="3"/>
      <c r="N726" s="3"/>
      <c r="O726" s="3"/>
      <c r="P726" s="3"/>
      <c r="AD726" s="3"/>
      <c r="AE726" s="3"/>
      <c r="AF726" s="3"/>
    </row>
    <row r="727" spans="13:32" ht="15.75" customHeight="1" x14ac:dyDescent="0.2">
      <c r="M727" s="3"/>
      <c r="N727" s="3"/>
      <c r="O727" s="3"/>
      <c r="P727" s="3"/>
      <c r="AD727" s="3"/>
      <c r="AE727" s="3"/>
      <c r="AF727" s="3"/>
    </row>
    <row r="728" spans="13:32" ht="15.75" customHeight="1" x14ac:dyDescent="0.2">
      <c r="M728" s="3"/>
      <c r="N728" s="3"/>
      <c r="O728" s="3"/>
      <c r="P728" s="3"/>
      <c r="AD728" s="3"/>
      <c r="AE728" s="3"/>
      <c r="AF728" s="3"/>
    </row>
    <row r="729" spans="13:32" ht="15.75" customHeight="1" x14ac:dyDescent="0.2">
      <c r="M729" s="3"/>
      <c r="N729" s="3"/>
      <c r="O729" s="3"/>
      <c r="P729" s="3"/>
      <c r="AD729" s="3"/>
      <c r="AE729" s="3"/>
      <c r="AF729" s="3"/>
    </row>
    <row r="730" spans="13:32" ht="15.75" customHeight="1" x14ac:dyDescent="0.2">
      <c r="M730" s="3"/>
      <c r="N730" s="3"/>
      <c r="O730" s="3"/>
      <c r="P730" s="3"/>
      <c r="AD730" s="3"/>
      <c r="AE730" s="3"/>
      <c r="AF730" s="3"/>
    </row>
    <row r="731" spans="13:32" ht="15.75" customHeight="1" x14ac:dyDescent="0.2">
      <c r="M731" s="3"/>
      <c r="N731" s="3"/>
      <c r="O731" s="3"/>
      <c r="P731" s="3"/>
      <c r="AD731" s="3"/>
      <c r="AE731" s="3"/>
      <c r="AF731" s="3"/>
    </row>
    <row r="732" spans="13:32" ht="15.75" customHeight="1" x14ac:dyDescent="0.2">
      <c r="M732" s="3"/>
      <c r="N732" s="3"/>
      <c r="O732" s="3"/>
      <c r="P732" s="3"/>
      <c r="AD732" s="3"/>
      <c r="AE732" s="3"/>
      <c r="AF732" s="3"/>
    </row>
    <row r="733" spans="13:32" ht="15.75" customHeight="1" x14ac:dyDescent="0.2">
      <c r="M733" s="3"/>
      <c r="N733" s="3"/>
      <c r="O733" s="3"/>
      <c r="P733" s="3"/>
      <c r="AD733" s="3"/>
      <c r="AE733" s="3"/>
      <c r="AF733" s="3"/>
    </row>
    <row r="734" spans="13:32" ht="15.75" customHeight="1" x14ac:dyDescent="0.2">
      <c r="M734" s="3"/>
      <c r="N734" s="3"/>
      <c r="O734" s="3"/>
      <c r="P734" s="3"/>
      <c r="AD734" s="3"/>
      <c r="AE734" s="3"/>
      <c r="AF734" s="3"/>
    </row>
    <row r="735" spans="13:32" ht="15.75" customHeight="1" x14ac:dyDescent="0.2">
      <c r="M735" s="3"/>
      <c r="N735" s="3"/>
      <c r="O735" s="3"/>
      <c r="P735" s="3"/>
      <c r="AD735" s="3"/>
      <c r="AE735" s="3"/>
      <c r="AF735" s="3"/>
    </row>
    <row r="736" spans="13:32" ht="15.75" customHeight="1" x14ac:dyDescent="0.2">
      <c r="M736" s="3"/>
      <c r="N736" s="3"/>
      <c r="O736" s="3"/>
      <c r="P736" s="3"/>
      <c r="AD736" s="3"/>
      <c r="AE736" s="3"/>
      <c r="AF736" s="3"/>
    </row>
    <row r="737" spans="13:32" ht="15.75" customHeight="1" x14ac:dyDescent="0.2">
      <c r="M737" s="3"/>
      <c r="N737" s="3"/>
      <c r="O737" s="3"/>
      <c r="P737" s="3"/>
      <c r="AD737" s="3"/>
      <c r="AE737" s="3"/>
      <c r="AF737" s="3"/>
    </row>
    <row r="738" spans="13:32" ht="15.75" customHeight="1" x14ac:dyDescent="0.2">
      <c r="M738" s="3"/>
      <c r="N738" s="3"/>
      <c r="O738" s="3"/>
      <c r="P738" s="3"/>
      <c r="AD738" s="3"/>
      <c r="AE738" s="3"/>
      <c r="AF738" s="3"/>
    </row>
    <row r="739" spans="13:32" ht="15.75" customHeight="1" x14ac:dyDescent="0.2">
      <c r="M739" s="3"/>
      <c r="N739" s="3"/>
      <c r="O739" s="3"/>
      <c r="P739" s="3"/>
      <c r="AD739" s="3"/>
      <c r="AE739" s="3"/>
      <c r="AF739" s="3"/>
    </row>
    <row r="740" spans="13:32" ht="15.75" customHeight="1" x14ac:dyDescent="0.2">
      <c r="M740" s="3"/>
      <c r="N740" s="3"/>
      <c r="O740" s="3"/>
      <c r="P740" s="3"/>
      <c r="AD740" s="3"/>
      <c r="AE740" s="3"/>
      <c r="AF740" s="3"/>
    </row>
    <row r="741" spans="13:32" ht="15.75" customHeight="1" x14ac:dyDescent="0.2">
      <c r="M741" s="3"/>
      <c r="N741" s="3"/>
      <c r="O741" s="3"/>
      <c r="P741" s="3"/>
      <c r="AD741" s="3"/>
      <c r="AE741" s="3"/>
      <c r="AF741" s="3"/>
    </row>
    <row r="742" spans="13:32" ht="15.75" customHeight="1" x14ac:dyDescent="0.2">
      <c r="M742" s="3"/>
      <c r="N742" s="3"/>
      <c r="O742" s="3"/>
      <c r="P742" s="3"/>
      <c r="AD742" s="3"/>
      <c r="AE742" s="3"/>
      <c r="AF742" s="3"/>
    </row>
    <row r="743" spans="13:32" ht="15.75" customHeight="1" x14ac:dyDescent="0.2">
      <c r="M743" s="3"/>
      <c r="N743" s="3"/>
      <c r="O743" s="3"/>
      <c r="P743" s="3"/>
      <c r="AD743" s="3"/>
      <c r="AE743" s="3"/>
      <c r="AF743" s="3"/>
    </row>
    <row r="744" spans="13:32" ht="15.75" customHeight="1" x14ac:dyDescent="0.2">
      <c r="M744" s="3"/>
      <c r="N744" s="3"/>
      <c r="O744" s="3"/>
      <c r="P744" s="3"/>
      <c r="AD744" s="3"/>
      <c r="AE744" s="3"/>
      <c r="AF744" s="3"/>
    </row>
    <row r="745" spans="13:32" ht="15.75" customHeight="1" x14ac:dyDescent="0.2">
      <c r="M745" s="3"/>
      <c r="N745" s="3"/>
      <c r="O745" s="3"/>
      <c r="P745" s="3"/>
      <c r="AD745" s="3"/>
      <c r="AE745" s="3"/>
      <c r="AF745" s="3"/>
    </row>
    <row r="746" spans="13:32" ht="15.75" customHeight="1" x14ac:dyDescent="0.2">
      <c r="M746" s="3"/>
      <c r="N746" s="3"/>
      <c r="O746" s="3"/>
      <c r="P746" s="3"/>
      <c r="AD746" s="3"/>
      <c r="AE746" s="3"/>
      <c r="AF746" s="3"/>
    </row>
    <row r="747" spans="13:32" ht="15.75" customHeight="1" x14ac:dyDescent="0.2">
      <c r="M747" s="3"/>
      <c r="N747" s="3"/>
      <c r="O747" s="3"/>
      <c r="P747" s="3"/>
      <c r="AD747" s="3"/>
      <c r="AE747" s="3"/>
      <c r="AF747" s="3"/>
    </row>
    <row r="748" spans="13:32" ht="15.75" customHeight="1" x14ac:dyDescent="0.2">
      <c r="M748" s="3"/>
      <c r="N748" s="3"/>
      <c r="O748" s="3"/>
      <c r="P748" s="3"/>
      <c r="AD748" s="3"/>
      <c r="AE748" s="3"/>
      <c r="AF748" s="3"/>
    </row>
    <row r="749" spans="13:32" ht="15.75" customHeight="1" x14ac:dyDescent="0.2">
      <c r="M749" s="3"/>
      <c r="N749" s="3"/>
      <c r="O749" s="3"/>
      <c r="P749" s="3"/>
      <c r="AD749" s="3"/>
      <c r="AE749" s="3"/>
      <c r="AF749" s="3"/>
    </row>
    <row r="750" spans="13:32" ht="15.75" customHeight="1" x14ac:dyDescent="0.2">
      <c r="M750" s="3"/>
      <c r="N750" s="3"/>
      <c r="O750" s="3"/>
      <c r="P750" s="3"/>
      <c r="AD750" s="3"/>
      <c r="AE750" s="3"/>
      <c r="AF750" s="3"/>
    </row>
    <row r="751" spans="13:32" ht="15.75" customHeight="1" x14ac:dyDescent="0.2">
      <c r="M751" s="3"/>
      <c r="N751" s="3"/>
      <c r="O751" s="3"/>
      <c r="P751" s="3"/>
      <c r="AD751" s="3"/>
      <c r="AE751" s="3"/>
      <c r="AF751" s="3"/>
    </row>
    <row r="752" spans="13:32" ht="15.75" customHeight="1" x14ac:dyDescent="0.2">
      <c r="M752" s="3"/>
      <c r="N752" s="3"/>
      <c r="O752" s="3"/>
      <c r="P752" s="3"/>
      <c r="AD752" s="3"/>
      <c r="AE752" s="3"/>
      <c r="AF752" s="3"/>
    </row>
    <row r="753" spans="13:32" ht="15.75" customHeight="1" x14ac:dyDescent="0.2">
      <c r="M753" s="3"/>
      <c r="N753" s="3"/>
      <c r="O753" s="3"/>
      <c r="P753" s="3"/>
      <c r="AD753" s="3"/>
      <c r="AE753" s="3"/>
      <c r="AF753" s="3"/>
    </row>
    <row r="754" spans="13:32" ht="15.75" customHeight="1" x14ac:dyDescent="0.2">
      <c r="M754" s="3"/>
      <c r="N754" s="3"/>
      <c r="O754" s="3"/>
      <c r="P754" s="3"/>
      <c r="AD754" s="3"/>
      <c r="AE754" s="3"/>
      <c r="AF754" s="3"/>
    </row>
    <row r="755" spans="13:32" ht="15.75" customHeight="1" x14ac:dyDescent="0.2">
      <c r="M755" s="3"/>
      <c r="N755" s="3"/>
      <c r="O755" s="3"/>
      <c r="P755" s="3"/>
      <c r="AD755" s="3"/>
      <c r="AE755" s="3"/>
      <c r="AF755" s="3"/>
    </row>
    <row r="756" spans="13:32" ht="15.75" customHeight="1" x14ac:dyDescent="0.2">
      <c r="M756" s="3"/>
      <c r="N756" s="3"/>
      <c r="O756" s="3"/>
      <c r="P756" s="3"/>
      <c r="AD756" s="3"/>
      <c r="AE756" s="3"/>
      <c r="AF756" s="3"/>
    </row>
    <row r="757" spans="13:32" ht="15.75" customHeight="1" x14ac:dyDescent="0.2">
      <c r="M757" s="3"/>
      <c r="N757" s="3"/>
      <c r="O757" s="3"/>
      <c r="P757" s="3"/>
      <c r="AD757" s="3"/>
      <c r="AE757" s="3"/>
      <c r="AF757" s="3"/>
    </row>
    <row r="758" spans="13:32" ht="15.75" customHeight="1" x14ac:dyDescent="0.2">
      <c r="M758" s="3"/>
      <c r="N758" s="3"/>
      <c r="O758" s="3"/>
      <c r="P758" s="3"/>
      <c r="AD758" s="3"/>
      <c r="AE758" s="3"/>
      <c r="AF758" s="3"/>
    </row>
    <row r="759" spans="13:32" ht="15.75" customHeight="1" x14ac:dyDescent="0.2">
      <c r="M759" s="3"/>
      <c r="N759" s="3"/>
      <c r="O759" s="3"/>
      <c r="P759" s="3"/>
      <c r="AD759" s="3"/>
      <c r="AE759" s="3"/>
      <c r="AF759" s="3"/>
    </row>
    <row r="760" spans="13:32" ht="15.75" customHeight="1" x14ac:dyDescent="0.2">
      <c r="M760" s="3"/>
      <c r="N760" s="3"/>
      <c r="O760" s="3"/>
      <c r="P760" s="3"/>
      <c r="AD760" s="3"/>
      <c r="AE760" s="3"/>
      <c r="AF760" s="3"/>
    </row>
    <row r="761" spans="13:32" ht="15.75" customHeight="1" x14ac:dyDescent="0.2">
      <c r="M761" s="3"/>
      <c r="N761" s="3"/>
      <c r="O761" s="3"/>
      <c r="P761" s="3"/>
      <c r="AD761" s="3"/>
      <c r="AE761" s="3"/>
      <c r="AF761" s="3"/>
    </row>
    <row r="762" spans="13:32" ht="15.75" customHeight="1" x14ac:dyDescent="0.2">
      <c r="M762" s="3"/>
      <c r="N762" s="3"/>
      <c r="O762" s="3"/>
      <c r="P762" s="3"/>
      <c r="AD762" s="3"/>
      <c r="AE762" s="3"/>
      <c r="AF762" s="3"/>
    </row>
    <row r="763" spans="13:32" ht="15.75" customHeight="1" x14ac:dyDescent="0.2">
      <c r="M763" s="3"/>
      <c r="N763" s="3"/>
      <c r="O763" s="3"/>
      <c r="P763" s="3"/>
      <c r="AD763" s="3"/>
      <c r="AE763" s="3"/>
      <c r="AF763" s="3"/>
    </row>
    <row r="764" spans="13:32" ht="15.75" customHeight="1" x14ac:dyDescent="0.2">
      <c r="M764" s="3"/>
      <c r="N764" s="3"/>
      <c r="O764" s="3"/>
      <c r="P764" s="3"/>
      <c r="AD764" s="3"/>
      <c r="AE764" s="3"/>
      <c r="AF764" s="3"/>
    </row>
    <row r="765" spans="13:32" ht="15.75" customHeight="1" x14ac:dyDescent="0.2">
      <c r="M765" s="3"/>
      <c r="N765" s="3"/>
      <c r="O765" s="3"/>
      <c r="P765" s="3"/>
      <c r="AD765" s="3"/>
      <c r="AE765" s="3"/>
      <c r="AF765" s="3"/>
    </row>
    <row r="766" spans="13:32" ht="15.75" customHeight="1" x14ac:dyDescent="0.2">
      <c r="M766" s="3"/>
      <c r="N766" s="3"/>
      <c r="O766" s="3"/>
      <c r="P766" s="3"/>
      <c r="AD766" s="3"/>
      <c r="AE766" s="3"/>
      <c r="AF766" s="3"/>
    </row>
    <row r="767" spans="13:32" ht="15.75" customHeight="1" x14ac:dyDescent="0.2">
      <c r="M767" s="3"/>
      <c r="N767" s="3"/>
      <c r="O767" s="3"/>
      <c r="P767" s="3"/>
      <c r="AD767" s="3"/>
      <c r="AE767" s="3"/>
      <c r="AF767" s="3"/>
    </row>
    <row r="768" spans="13:32" ht="15.75" customHeight="1" x14ac:dyDescent="0.2">
      <c r="M768" s="3"/>
      <c r="N768" s="3"/>
      <c r="O768" s="3"/>
      <c r="P768" s="3"/>
      <c r="AD768" s="3"/>
      <c r="AE768" s="3"/>
      <c r="AF768" s="3"/>
    </row>
    <row r="769" spans="13:32" ht="15.75" customHeight="1" x14ac:dyDescent="0.2">
      <c r="M769" s="3"/>
      <c r="N769" s="3"/>
      <c r="O769" s="3"/>
      <c r="P769" s="3"/>
      <c r="AD769" s="3"/>
      <c r="AE769" s="3"/>
      <c r="AF769" s="3"/>
    </row>
    <row r="770" spans="13:32" ht="15.75" customHeight="1" x14ac:dyDescent="0.2">
      <c r="M770" s="3"/>
      <c r="N770" s="3"/>
      <c r="O770" s="3"/>
      <c r="P770" s="3"/>
      <c r="AD770" s="3"/>
      <c r="AE770" s="3"/>
      <c r="AF770" s="3"/>
    </row>
    <row r="771" spans="13:32" ht="15.75" customHeight="1" x14ac:dyDescent="0.2">
      <c r="M771" s="3"/>
      <c r="N771" s="3"/>
      <c r="O771" s="3"/>
      <c r="P771" s="3"/>
      <c r="AD771" s="3"/>
      <c r="AE771" s="3"/>
      <c r="AF771" s="3"/>
    </row>
    <row r="772" spans="13:32" ht="15.75" customHeight="1" x14ac:dyDescent="0.2">
      <c r="M772" s="3"/>
      <c r="N772" s="3"/>
      <c r="O772" s="3"/>
      <c r="P772" s="3"/>
      <c r="AD772" s="3"/>
      <c r="AE772" s="3"/>
      <c r="AF772" s="3"/>
    </row>
    <row r="773" spans="13:32" ht="15.75" customHeight="1" x14ac:dyDescent="0.2">
      <c r="M773" s="3"/>
      <c r="N773" s="3"/>
      <c r="O773" s="3"/>
      <c r="P773" s="3"/>
      <c r="AD773" s="3"/>
      <c r="AE773" s="3"/>
      <c r="AF773" s="3"/>
    </row>
    <row r="774" spans="13:32" ht="15.75" customHeight="1" x14ac:dyDescent="0.2">
      <c r="M774" s="3"/>
      <c r="N774" s="3"/>
      <c r="O774" s="3"/>
      <c r="P774" s="3"/>
      <c r="AD774" s="3"/>
      <c r="AE774" s="3"/>
      <c r="AF774" s="3"/>
    </row>
    <row r="775" spans="13:32" ht="15.75" customHeight="1" x14ac:dyDescent="0.2">
      <c r="M775" s="3"/>
      <c r="N775" s="3"/>
      <c r="O775" s="3"/>
      <c r="P775" s="3"/>
      <c r="AD775" s="3"/>
      <c r="AE775" s="3"/>
      <c r="AF775" s="3"/>
    </row>
    <row r="776" spans="13:32" ht="15.75" customHeight="1" x14ac:dyDescent="0.2">
      <c r="M776" s="3"/>
      <c r="N776" s="3"/>
      <c r="O776" s="3"/>
      <c r="P776" s="3"/>
      <c r="AD776" s="3"/>
      <c r="AE776" s="3"/>
      <c r="AF776" s="3"/>
    </row>
    <row r="777" spans="13:32" ht="15.75" customHeight="1" x14ac:dyDescent="0.2">
      <c r="M777" s="3"/>
      <c r="N777" s="3"/>
      <c r="O777" s="3"/>
      <c r="P777" s="3"/>
      <c r="AD777" s="3"/>
      <c r="AE777" s="3"/>
      <c r="AF777" s="3"/>
    </row>
    <row r="778" spans="13:32" ht="15.75" customHeight="1" x14ac:dyDescent="0.2">
      <c r="M778" s="3"/>
      <c r="N778" s="3"/>
      <c r="O778" s="3"/>
      <c r="P778" s="3"/>
      <c r="AD778" s="3"/>
      <c r="AE778" s="3"/>
      <c r="AF778" s="3"/>
    </row>
    <row r="779" spans="13:32" ht="15.75" customHeight="1" x14ac:dyDescent="0.2">
      <c r="M779" s="3"/>
      <c r="N779" s="3"/>
      <c r="O779" s="3"/>
      <c r="P779" s="3"/>
      <c r="AD779" s="3"/>
      <c r="AE779" s="3"/>
      <c r="AF779" s="3"/>
    </row>
    <row r="780" spans="13:32" ht="15.75" customHeight="1" x14ac:dyDescent="0.2">
      <c r="M780" s="3"/>
      <c r="N780" s="3"/>
      <c r="O780" s="3"/>
      <c r="P780" s="3"/>
      <c r="AD780" s="3"/>
      <c r="AE780" s="3"/>
      <c r="AF780" s="3"/>
    </row>
    <row r="781" spans="13:32" ht="15.75" customHeight="1" x14ac:dyDescent="0.2">
      <c r="M781" s="3"/>
      <c r="N781" s="3"/>
      <c r="O781" s="3"/>
      <c r="P781" s="3"/>
      <c r="AD781" s="3"/>
      <c r="AE781" s="3"/>
      <c r="AF781" s="3"/>
    </row>
    <row r="782" spans="13:32" ht="15.75" customHeight="1" x14ac:dyDescent="0.2">
      <c r="M782" s="3"/>
      <c r="N782" s="3"/>
      <c r="O782" s="3"/>
      <c r="P782" s="3"/>
      <c r="AD782" s="3"/>
      <c r="AE782" s="3"/>
      <c r="AF782" s="3"/>
    </row>
    <row r="783" spans="13:32" ht="15.75" customHeight="1" x14ac:dyDescent="0.2">
      <c r="M783" s="3"/>
      <c r="N783" s="3"/>
      <c r="O783" s="3"/>
      <c r="P783" s="3"/>
      <c r="AD783" s="3"/>
      <c r="AE783" s="3"/>
      <c r="AF783" s="3"/>
    </row>
    <row r="784" spans="13:32" ht="15.75" customHeight="1" x14ac:dyDescent="0.2">
      <c r="M784" s="3"/>
      <c r="N784" s="3"/>
      <c r="O784" s="3"/>
      <c r="P784" s="3"/>
      <c r="AD784" s="3"/>
      <c r="AE784" s="3"/>
      <c r="AF784" s="3"/>
    </row>
    <row r="785" spans="13:32" ht="15.75" customHeight="1" x14ac:dyDescent="0.2">
      <c r="M785" s="3"/>
      <c r="N785" s="3"/>
      <c r="O785" s="3"/>
      <c r="P785" s="3"/>
      <c r="AD785" s="3"/>
      <c r="AE785" s="3"/>
      <c r="AF785" s="3"/>
    </row>
    <row r="786" spans="13:32" ht="15.75" customHeight="1" x14ac:dyDescent="0.2">
      <c r="M786" s="3"/>
      <c r="N786" s="3"/>
      <c r="O786" s="3"/>
      <c r="P786" s="3"/>
      <c r="AD786" s="3"/>
      <c r="AE786" s="3"/>
      <c r="AF786" s="3"/>
    </row>
    <row r="787" spans="13:32" ht="15.75" customHeight="1" x14ac:dyDescent="0.2">
      <c r="M787" s="3"/>
      <c r="N787" s="3"/>
      <c r="O787" s="3"/>
      <c r="P787" s="3"/>
      <c r="AD787" s="3"/>
      <c r="AE787" s="3"/>
      <c r="AF787" s="3"/>
    </row>
    <row r="788" spans="13:32" ht="15.75" customHeight="1" x14ac:dyDescent="0.2">
      <c r="M788" s="3"/>
      <c r="N788" s="3"/>
      <c r="O788" s="3"/>
      <c r="P788" s="3"/>
      <c r="AD788" s="3"/>
      <c r="AE788" s="3"/>
      <c r="AF788" s="3"/>
    </row>
    <row r="789" spans="13:32" ht="15.75" customHeight="1" x14ac:dyDescent="0.2">
      <c r="M789" s="3"/>
      <c r="N789" s="3"/>
      <c r="O789" s="3"/>
      <c r="P789" s="3"/>
      <c r="AD789" s="3"/>
      <c r="AE789" s="3"/>
      <c r="AF789" s="3"/>
    </row>
    <row r="790" spans="13:32" ht="15.75" customHeight="1" x14ac:dyDescent="0.2">
      <c r="M790" s="3"/>
      <c r="N790" s="3"/>
      <c r="O790" s="3"/>
      <c r="P790" s="3"/>
      <c r="AD790" s="3"/>
      <c r="AE790" s="3"/>
      <c r="AF790" s="3"/>
    </row>
    <row r="791" spans="13:32" ht="15.75" customHeight="1" x14ac:dyDescent="0.2">
      <c r="M791" s="3"/>
      <c r="N791" s="3"/>
      <c r="O791" s="3"/>
      <c r="P791" s="3"/>
      <c r="AD791" s="3"/>
      <c r="AE791" s="3"/>
      <c r="AF791" s="3"/>
    </row>
    <row r="792" spans="13:32" ht="15.75" customHeight="1" x14ac:dyDescent="0.2">
      <c r="M792" s="3"/>
      <c r="N792" s="3"/>
      <c r="O792" s="3"/>
      <c r="P792" s="3"/>
      <c r="AD792" s="3"/>
      <c r="AE792" s="3"/>
      <c r="AF792" s="3"/>
    </row>
    <row r="793" spans="13:32" ht="15.75" customHeight="1" x14ac:dyDescent="0.2">
      <c r="M793" s="3"/>
      <c r="N793" s="3"/>
      <c r="O793" s="3"/>
      <c r="P793" s="3"/>
      <c r="AD793" s="3"/>
      <c r="AE793" s="3"/>
      <c r="AF793" s="3"/>
    </row>
    <row r="794" spans="13:32" ht="15.75" customHeight="1" x14ac:dyDescent="0.2">
      <c r="M794" s="3"/>
      <c r="N794" s="3"/>
      <c r="O794" s="3"/>
      <c r="P794" s="3"/>
      <c r="AD794" s="3"/>
      <c r="AE794" s="3"/>
      <c r="AF794" s="3"/>
    </row>
    <row r="795" spans="13:32" ht="15.75" customHeight="1" x14ac:dyDescent="0.2">
      <c r="M795" s="3"/>
      <c r="N795" s="3"/>
      <c r="O795" s="3"/>
      <c r="P795" s="3"/>
      <c r="AD795" s="3"/>
      <c r="AE795" s="3"/>
      <c r="AF795" s="3"/>
    </row>
    <row r="796" spans="13:32" ht="15.75" customHeight="1" x14ac:dyDescent="0.2">
      <c r="M796" s="3"/>
      <c r="N796" s="3"/>
      <c r="O796" s="3"/>
      <c r="P796" s="3"/>
      <c r="AD796" s="3"/>
      <c r="AE796" s="3"/>
      <c r="AF796" s="3"/>
    </row>
    <row r="797" spans="13:32" ht="15.75" customHeight="1" x14ac:dyDescent="0.2">
      <c r="M797" s="3"/>
      <c r="N797" s="3"/>
      <c r="O797" s="3"/>
      <c r="P797" s="3"/>
      <c r="AD797" s="3"/>
      <c r="AE797" s="3"/>
      <c r="AF797" s="3"/>
    </row>
    <row r="798" spans="13:32" ht="15.75" customHeight="1" x14ac:dyDescent="0.2">
      <c r="M798" s="3"/>
      <c r="N798" s="3"/>
      <c r="O798" s="3"/>
      <c r="P798" s="3"/>
      <c r="AD798" s="3"/>
      <c r="AE798" s="3"/>
      <c r="AF798" s="3"/>
    </row>
    <row r="799" spans="13:32" ht="15.75" customHeight="1" x14ac:dyDescent="0.2">
      <c r="M799" s="3"/>
      <c r="N799" s="3"/>
      <c r="O799" s="3"/>
      <c r="P799" s="3"/>
      <c r="AD799" s="3"/>
      <c r="AE799" s="3"/>
      <c r="AF799" s="3"/>
    </row>
    <row r="800" spans="13:32" ht="15.75" customHeight="1" x14ac:dyDescent="0.2">
      <c r="M800" s="3"/>
      <c r="N800" s="3"/>
      <c r="O800" s="3"/>
      <c r="P800" s="3"/>
      <c r="AD800" s="3"/>
      <c r="AE800" s="3"/>
      <c r="AF800" s="3"/>
    </row>
    <row r="801" spans="13:32" ht="15.75" customHeight="1" x14ac:dyDescent="0.2">
      <c r="M801" s="3"/>
      <c r="N801" s="3"/>
      <c r="O801" s="3"/>
      <c r="P801" s="3"/>
      <c r="AD801" s="3"/>
      <c r="AE801" s="3"/>
      <c r="AF801" s="3"/>
    </row>
    <row r="802" spans="13:32" ht="15.75" customHeight="1" x14ac:dyDescent="0.2">
      <c r="M802" s="3"/>
      <c r="N802" s="3"/>
      <c r="O802" s="3"/>
      <c r="P802" s="3"/>
      <c r="AD802" s="3"/>
      <c r="AE802" s="3"/>
      <c r="AF802" s="3"/>
    </row>
    <row r="803" spans="13:32" ht="15.75" customHeight="1" x14ac:dyDescent="0.2">
      <c r="M803" s="3"/>
      <c r="N803" s="3"/>
      <c r="O803" s="3"/>
      <c r="P803" s="3"/>
      <c r="AD803" s="3"/>
      <c r="AE803" s="3"/>
      <c r="AF803" s="3"/>
    </row>
    <row r="804" spans="13:32" ht="15.75" customHeight="1" x14ac:dyDescent="0.2">
      <c r="M804" s="3"/>
      <c r="N804" s="3"/>
      <c r="O804" s="3"/>
      <c r="P804" s="3"/>
      <c r="AD804" s="3"/>
      <c r="AE804" s="3"/>
      <c r="AF804" s="3"/>
    </row>
    <row r="805" spans="13:32" ht="15.75" customHeight="1" x14ac:dyDescent="0.2">
      <c r="M805" s="3"/>
      <c r="N805" s="3"/>
      <c r="O805" s="3"/>
      <c r="P805" s="3"/>
      <c r="AD805" s="3"/>
      <c r="AE805" s="3"/>
      <c r="AF805" s="3"/>
    </row>
    <row r="806" spans="13:32" ht="15.75" customHeight="1" x14ac:dyDescent="0.2">
      <c r="M806" s="3"/>
      <c r="N806" s="3"/>
      <c r="O806" s="3"/>
      <c r="P806" s="3"/>
      <c r="AD806" s="3"/>
      <c r="AE806" s="3"/>
      <c r="AF806" s="3"/>
    </row>
    <row r="807" spans="13:32" ht="15.75" customHeight="1" x14ac:dyDescent="0.2">
      <c r="M807" s="3"/>
      <c r="N807" s="3"/>
      <c r="O807" s="3"/>
      <c r="P807" s="3"/>
      <c r="AD807" s="3"/>
      <c r="AE807" s="3"/>
      <c r="AF807" s="3"/>
    </row>
    <row r="808" spans="13:32" ht="15.75" customHeight="1" x14ac:dyDescent="0.2">
      <c r="M808" s="3"/>
      <c r="N808" s="3"/>
      <c r="O808" s="3"/>
      <c r="P808" s="3"/>
      <c r="AD808" s="3"/>
      <c r="AE808" s="3"/>
      <c r="AF808" s="3"/>
    </row>
    <row r="809" spans="13:32" ht="15.75" customHeight="1" x14ac:dyDescent="0.2">
      <c r="M809" s="3"/>
      <c r="N809" s="3"/>
      <c r="O809" s="3"/>
      <c r="P809" s="3"/>
      <c r="AD809" s="3"/>
      <c r="AE809" s="3"/>
      <c r="AF809" s="3"/>
    </row>
    <row r="810" spans="13:32" ht="15.75" customHeight="1" x14ac:dyDescent="0.2">
      <c r="M810" s="3"/>
      <c r="N810" s="3"/>
      <c r="O810" s="3"/>
      <c r="P810" s="3"/>
      <c r="AD810" s="3"/>
      <c r="AE810" s="3"/>
      <c r="AF810" s="3"/>
    </row>
    <row r="811" spans="13:32" ht="15.75" customHeight="1" x14ac:dyDescent="0.2">
      <c r="M811" s="3"/>
      <c r="N811" s="3"/>
      <c r="O811" s="3"/>
      <c r="P811" s="3"/>
      <c r="AD811" s="3"/>
      <c r="AE811" s="3"/>
      <c r="AF811" s="3"/>
    </row>
    <row r="812" spans="13:32" ht="15.75" customHeight="1" x14ac:dyDescent="0.2">
      <c r="M812" s="3"/>
      <c r="N812" s="3"/>
      <c r="O812" s="3"/>
      <c r="P812" s="3"/>
      <c r="AD812" s="3"/>
      <c r="AE812" s="3"/>
      <c r="AF812" s="3"/>
    </row>
    <row r="813" spans="13:32" ht="15.75" customHeight="1" x14ac:dyDescent="0.2">
      <c r="M813" s="3"/>
      <c r="N813" s="3"/>
      <c r="O813" s="3"/>
      <c r="P813" s="3"/>
      <c r="AD813" s="3"/>
      <c r="AE813" s="3"/>
      <c r="AF813" s="3"/>
    </row>
    <row r="814" spans="13:32" ht="15.75" customHeight="1" x14ac:dyDescent="0.2">
      <c r="M814" s="3"/>
      <c r="N814" s="3"/>
      <c r="O814" s="3"/>
      <c r="P814" s="3"/>
      <c r="AD814" s="3"/>
      <c r="AE814" s="3"/>
      <c r="AF814" s="3"/>
    </row>
    <row r="815" spans="13:32" ht="15.75" customHeight="1" x14ac:dyDescent="0.2">
      <c r="M815" s="3"/>
      <c r="N815" s="3"/>
      <c r="O815" s="3"/>
      <c r="P815" s="3"/>
      <c r="AD815" s="3"/>
      <c r="AE815" s="3"/>
      <c r="AF815" s="3"/>
    </row>
    <row r="816" spans="13:32" ht="15.75" customHeight="1" x14ac:dyDescent="0.2">
      <c r="M816" s="3"/>
      <c r="N816" s="3"/>
      <c r="O816" s="3"/>
      <c r="P816" s="3"/>
      <c r="AD816" s="3"/>
      <c r="AE816" s="3"/>
      <c r="AF816" s="3"/>
    </row>
    <row r="817" spans="13:32" ht="15.75" customHeight="1" x14ac:dyDescent="0.2">
      <c r="M817" s="3"/>
      <c r="N817" s="3"/>
      <c r="O817" s="3"/>
      <c r="P817" s="3"/>
      <c r="AD817" s="3"/>
      <c r="AE817" s="3"/>
      <c r="AF817" s="3"/>
    </row>
    <row r="818" spans="13:32" ht="15.75" customHeight="1" x14ac:dyDescent="0.2">
      <c r="M818" s="3"/>
      <c r="N818" s="3"/>
      <c r="O818" s="3"/>
      <c r="P818" s="3"/>
      <c r="AD818" s="3"/>
      <c r="AE818" s="3"/>
      <c r="AF818" s="3"/>
    </row>
    <row r="819" spans="13:32" ht="15.75" customHeight="1" x14ac:dyDescent="0.2">
      <c r="M819" s="3"/>
      <c r="N819" s="3"/>
      <c r="O819" s="3"/>
      <c r="P819" s="3"/>
      <c r="AD819" s="3"/>
      <c r="AE819" s="3"/>
      <c r="AF819" s="3"/>
    </row>
    <row r="820" spans="13:32" ht="15.75" customHeight="1" x14ac:dyDescent="0.2">
      <c r="M820" s="3"/>
      <c r="N820" s="3"/>
      <c r="O820" s="3"/>
      <c r="P820" s="3"/>
      <c r="AD820" s="3"/>
      <c r="AE820" s="3"/>
      <c r="AF820" s="3"/>
    </row>
    <row r="821" spans="13:32" ht="15.75" customHeight="1" x14ac:dyDescent="0.2">
      <c r="M821" s="3"/>
      <c r="N821" s="3"/>
      <c r="O821" s="3"/>
      <c r="P821" s="3"/>
      <c r="AD821" s="3"/>
      <c r="AE821" s="3"/>
      <c r="AF821" s="3"/>
    </row>
    <row r="822" spans="13:32" ht="15.75" customHeight="1" x14ac:dyDescent="0.2">
      <c r="M822" s="3"/>
      <c r="N822" s="3"/>
      <c r="O822" s="3"/>
      <c r="P822" s="3"/>
      <c r="AD822" s="3"/>
      <c r="AE822" s="3"/>
      <c r="AF822" s="3"/>
    </row>
    <row r="823" spans="13:32" ht="15.75" customHeight="1" x14ac:dyDescent="0.2">
      <c r="M823" s="3"/>
      <c r="N823" s="3"/>
      <c r="O823" s="3"/>
      <c r="P823" s="3"/>
      <c r="AD823" s="3"/>
      <c r="AE823" s="3"/>
      <c r="AF823" s="3"/>
    </row>
    <row r="824" spans="13:32" ht="15.75" customHeight="1" x14ac:dyDescent="0.2">
      <c r="M824" s="3"/>
      <c r="N824" s="3"/>
      <c r="O824" s="3"/>
      <c r="P824" s="3"/>
      <c r="AD824" s="3"/>
      <c r="AE824" s="3"/>
      <c r="AF824" s="3"/>
    </row>
    <row r="825" spans="13:32" ht="15.75" customHeight="1" x14ac:dyDescent="0.2">
      <c r="M825" s="3"/>
      <c r="N825" s="3"/>
      <c r="O825" s="3"/>
      <c r="P825" s="3"/>
      <c r="AD825" s="3"/>
      <c r="AE825" s="3"/>
      <c r="AF825" s="3"/>
    </row>
    <row r="826" spans="13:32" ht="15.75" customHeight="1" x14ac:dyDescent="0.2">
      <c r="M826" s="3"/>
      <c r="N826" s="3"/>
      <c r="O826" s="3"/>
      <c r="P826" s="3"/>
      <c r="AD826" s="3"/>
      <c r="AE826" s="3"/>
      <c r="AF826" s="3"/>
    </row>
    <row r="827" spans="13:32" ht="15.75" customHeight="1" x14ac:dyDescent="0.2">
      <c r="M827" s="3"/>
      <c r="N827" s="3"/>
      <c r="O827" s="3"/>
      <c r="P827" s="3"/>
      <c r="AD827" s="3"/>
      <c r="AE827" s="3"/>
      <c r="AF827" s="3"/>
    </row>
    <row r="828" spans="13:32" ht="15.75" customHeight="1" x14ac:dyDescent="0.2">
      <c r="M828" s="3"/>
      <c r="N828" s="3"/>
      <c r="O828" s="3"/>
      <c r="P828" s="3"/>
      <c r="AD828" s="3"/>
      <c r="AE828" s="3"/>
      <c r="AF828" s="3"/>
    </row>
    <row r="829" spans="13:32" ht="15.75" customHeight="1" x14ac:dyDescent="0.2">
      <c r="M829" s="3"/>
      <c r="N829" s="3"/>
      <c r="O829" s="3"/>
      <c r="P829" s="3"/>
      <c r="AD829" s="3"/>
      <c r="AE829" s="3"/>
      <c r="AF829" s="3"/>
    </row>
    <row r="830" spans="13:32" ht="15.75" customHeight="1" x14ac:dyDescent="0.2">
      <c r="M830" s="3"/>
      <c r="N830" s="3"/>
      <c r="O830" s="3"/>
      <c r="P830" s="3"/>
      <c r="AD830" s="3"/>
      <c r="AE830" s="3"/>
      <c r="AF830" s="3"/>
    </row>
    <row r="831" spans="13:32" ht="15.75" customHeight="1" x14ac:dyDescent="0.2">
      <c r="M831" s="3"/>
      <c r="N831" s="3"/>
      <c r="O831" s="3"/>
      <c r="P831" s="3"/>
      <c r="AD831" s="3"/>
      <c r="AE831" s="3"/>
      <c r="AF831" s="3"/>
    </row>
    <row r="832" spans="13:32" ht="15.75" customHeight="1" x14ac:dyDescent="0.2">
      <c r="M832" s="3"/>
      <c r="N832" s="3"/>
      <c r="O832" s="3"/>
      <c r="P832" s="3"/>
      <c r="AD832" s="3"/>
      <c r="AE832" s="3"/>
      <c r="AF832" s="3"/>
    </row>
    <row r="833" spans="13:32" ht="15.75" customHeight="1" x14ac:dyDescent="0.2">
      <c r="M833" s="3"/>
      <c r="N833" s="3"/>
      <c r="O833" s="3"/>
      <c r="P833" s="3"/>
      <c r="AD833" s="3"/>
      <c r="AE833" s="3"/>
      <c r="AF833" s="3"/>
    </row>
    <row r="834" spans="13:32" ht="15.75" customHeight="1" x14ac:dyDescent="0.2">
      <c r="M834" s="3"/>
      <c r="N834" s="3"/>
      <c r="O834" s="3"/>
      <c r="P834" s="3"/>
      <c r="AD834" s="3"/>
      <c r="AE834" s="3"/>
      <c r="AF834" s="3"/>
    </row>
    <row r="835" spans="13:32" ht="15.75" customHeight="1" x14ac:dyDescent="0.2">
      <c r="M835" s="3"/>
      <c r="N835" s="3"/>
      <c r="O835" s="3"/>
      <c r="P835" s="3"/>
      <c r="AD835" s="3"/>
      <c r="AE835" s="3"/>
      <c r="AF835" s="3"/>
    </row>
    <row r="836" spans="13:32" ht="15.75" customHeight="1" x14ac:dyDescent="0.2">
      <c r="M836" s="3"/>
      <c r="N836" s="3"/>
      <c r="O836" s="3"/>
      <c r="P836" s="3"/>
      <c r="AD836" s="3"/>
      <c r="AE836" s="3"/>
      <c r="AF836" s="3"/>
    </row>
    <row r="837" spans="13:32" ht="15.75" customHeight="1" x14ac:dyDescent="0.2">
      <c r="M837" s="3"/>
      <c r="N837" s="3"/>
      <c r="O837" s="3"/>
      <c r="P837" s="3"/>
      <c r="AD837" s="3"/>
      <c r="AE837" s="3"/>
      <c r="AF837" s="3"/>
    </row>
    <row r="838" spans="13:32" ht="15.75" customHeight="1" x14ac:dyDescent="0.2">
      <c r="M838" s="3"/>
      <c r="N838" s="3"/>
      <c r="O838" s="3"/>
      <c r="P838" s="3"/>
      <c r="AD838" s="3"/>
      <c r="AE838" s="3"/>
      <c r="AF838" s="3"/>
    </row>
    <row r="839" spans="13:32" ht="15.75" customHeight="1" x14ac:dyDescent="0.2">
      <c r="M839" s="3"/>
      <c r="N839" s="3"/>
      <c r="O839" s="3"/>
      <c r="P839" s="3"/>
      <c r="AD839" s="3"/>
      <c r="AE839" s="3"/>
      <c r="AF839" s="3"/>
    </row>
    <row r="840" spans="13:32" ht="15.75" customHeight="1" x14ac:dyDescent="0.2">
      <c r="M840" s="3"/>
      <c r="N840" s="3"/>
      <c r="O840" s="3"/>
      <c r="P840" s="3"/>
      <c r="AD840" s="3"/>
      <c r="AE840" s="3"/>
      <c r="AF840" s="3"/>
    </row>
    <row r="841" spans="13:32" ht="15.75" customHeight="1" x14ac:dyDescent="0.2">
      <c r="M841" s="3"/>
      <c r="N841" s="3"/>
      <c r="O841" s="3"/>
      <c r="P841" s="3"/>
      <c r="AD841" s="3"/>
      <c r="AE841" s="3"/>
      <c r="AF841" s="3"/>
    </row>
    <row r="842" spans="13:32" ht="15.75" customHeight="1" x14ac:dyDescent="0.2">
      <c r="M842" s="3"/>
      <c r="N842" s="3"/>
      <c r="O842" s="3"/>
      <c r="P842" s="3"/>
      <c r="AD842" s="3"/>
      <c r="AE842" s="3"/>
      <c r="AF842" s="3"/>
    </row>
    <row r="843" spans="13:32" ht="15.75" customHeight="1" x14ac:dyDescent="0.2">
      <c r="M843" s="3"/>
      <c r="N843" s="3"/>
      <c r="O843" s="3"/>
      <c r="P843" s="3"/>
      <c r="AD843" s="3"/>
      <c r="AE843" s="3"/>
      <c r="AF843" s="3"/>
    </row>
    <row r="844" spans="13:32" ht="15.75" customHeight="1" x14ac:dyDescent="0.2">
      <c r="M844" s="3"/>
      <c r="N844" s="3"/>
      <c r="O844" s="3"/>
      <c r="P844" s="3"/>
      <c r="AD844" s="3"/>
      <c r="AE844" s="3"/>
      <c r="AF844" s="3"/>
    </row>
    <row r="845" spans="13:32" ht="15.75" customHeight="1" x14ac:dyDescent="0.2">
      <c r="M845" s="3"/>
      <c r="N845" s="3"/>
      <c r="O845" s="3"/>
      <c r="P845" s="3"/>
      <c r="AD845" s="3"/>
      <c r="AE845" s="3"/>
      <c r="AF845" s="3"/>
    </row>
    <row r="846" spans="13:32" ht="15.75" customHeight="1" x14ac:dyDescent="0.2">
      <c r="M846" s="3"/>
      <c r="N846" s="3"/>
      <c r="O846" s="3"/>
      <c r="P846" s="3"/>
      <c r="AD846" s="3"/>
      <c r="AE846" s="3"/>
      <c r="AF846" s="3"/>
    </row>
    <row r="847" spans="13:32" ht="15.75" customHeight="1" x14ac:dyDescent="0.2">
      <c r="M847" s="3"/>
      <c r="N847" s="3"/>
      <c r="O847" s="3"/>
      <c r="P847" s="3"/>
      <c r="AD847" s="3"/>
      <c r="AE847" s="3"/>
      <c r="AF847" s="3"/>
    </row>
    <row r="848" spans="13:32" ht="15.75" customHeight="1" x14ac:dyDescent="0.2">
      <c r="M848" s="3"/>
      <c r="N848" s="3"/>
      <c r="O848" s="3"/>
      <c r="P848" s="3"/>
      <c r="AD848" s="3"/>
      <c r="AE848" s="3"/>
      <c r="AF848" s="3"/>
    </row>
    <row r="849" spans="13:32" ht="15.75" customHeight="1" x14ac:dyDescent="0.2">
      <c r="M849" s="3"/>
      <c r="N849" s="3"/>
      <c r="O849" s="3"/>
      <c r="P849" s="3"/>
      <c r="AD849" s="3"/>
      <c r="AE849" s="3"/>
      <c r="AF849" s="3"/>
    </row>
    <row r="850" spans="13:32" ht="15.75" customHeight="1" x14ac:dyDescent="0.2">
      <c r="M850" s="3"/>
      <c r="N850" s="3"/>
      <c r="O850" s="3"/>
      <c r="P850" s="3"/>
      <c r="AD850" s="3"/>
      <c r="AE850" s="3"/>
      <c r="AF850" s="3"/>
    </row>
    <row r="851" spans="13:32" ht="15.75" customHeight="1" x14ac:dyDescent="0.2">
      <c r="M851" s="3"/>
      <c r="N851" s="3"/>
      <c r="O851" s="3"/>
      <c r="P851" s="3"/>
      <c r="AD851" s="3"/>
      <c r="AE851" s="3"/>
      <c r="AF851" s="3"/>
    </row>
    <row r="852" spans="13:32" ht="15.75" customHeight="1" x14ac:dyDescent="0.2">
      <c r="M852" s="3"/>
      <c r="N852" s="3"/>
      <c r="O852" s="3"/>
      <c r="P852" s="3"/>
      <c r="AD852" s="3"/>
      <c r="AE852" s="3"/>
      <c r="AF852" s="3"/>
    </row>
    <row r="853" spans="13:32" ht="15.75" customHeight="1" x14ac:dyDescent="0.2">
      <c r="M853" s="3"/>
      <c r="N853" s="3"/>
      <c r="O853" s="3"/>
      <c r="P853" s="3"/>
      <c r="AD853" s="3"/>
      <c r="AE853" s="3"/>
      <c r="AF853" s="3"/>
    </row>
    <row r="854" spans="13:32" ht="15.75" customHeight="1" x14ac:dyDescent="0.2">
      <c r="M854" s="3"/>
      <c r="N854" s="3"/>
      <c r="O854" s="3"/>
      <c r="P854" s="3"/>
      <c r="AD854" s="3"/>
      <c r="AE854" s="3"/>
      <c r="AF854" s="3"/>
    </row>
    <row r="855" spans="13:32" ht="15.75" customHeight="1" x14ac:dyDescent="0.2">
      <c r="M855" s="3"/>
      <c r="N855" s="3"/>
      <c r="O855" s="3"/>
      <c r="P855" s="3"/>
      <c r="AD855" s="3"/>
      <c r="AE855" s="3"/>
      <c r="AF855" s="3"/>
    </row>
    <row r="856" spans="13:32" ht="15.75" customHeight="1" x14ac:dyDescent="0.2">
      <c r="M856" s="3"/>
      <c r="N856" s="3"/>
      <c r="O856" s="3"/>
      <c r="P856" s="3"/>
      <c r="AD856" s="3"/>
      <c r="AE856" s="3"/>
      <c r="AF856" s="3"/>
    </row>
    <row r="857" spans="13:32" ht="15.75" customHeight="1" x14ac:dyDescent="0.2">
      <c r="M857" s="3"/>
      <c r="N857" s="3"/>
      <c r="O857" s="3"/>
      <c r="P857" s="3"/>
      <c r="AD857" s="3"/>
      <c r="AE857" s="3"/>
      <c r="AF857" s="3"/>
    </row>
    <row r="858" spans="13:32" ht="15.75" customHeight="1" x14ac:dyDescent="0.2">
      <c r="M858" s="3"/>
      <c r="N858" s="3"/>
      <c r="O858" s="3"/>
      <c r="P858" s="3"/>
      <c r="AD858" s="3"/>
      <c r="AE858" s="3"/>
      <c r="AF858" s="3"/>
    </row>
    <row r="859" spans="13:32" ht="15.75" customHeight="1" x14ac:dyDescent="0.2">
      <c r="M859" s="3"/>
      <c r="N859" s="3"/>
      <c r="O859" s="3"/>
      <c r="P859" s="3"/>
      <c r="AD859" s="3"/>
      <c r="AE859" s="3"/>
      <c r="AF859" s="3"/>
    </row>
    <row r="860" spans="13:32" ht="15.75" customHeight="1" x14ac:dyDescent="0.2">
      <c r="M860" s="3"/>
      <c r="N860" s="3"/>
      <c r="O860" s="3"/>
      <c r="P860" s="3"/>
      <c r="AD860" s="3"/>
      <c r="AE860" s="3"/>
      <c r="AF860" s="3"/>
    </row>
    <row r="861" spans="13:32" ht="15.75" customHeight="1" x14ac:dyDescent="0.2">
      <c r="M861" s="3"/>
      <c r="N861" s="3"/>
      <c r="O861" s="3"/>
      <c r="P861" s="3"/>
      <c r="AD861" s="3"/>
      <c r="AE861" s="3"/>
      <c r="AF861" s="3"/>
    </row>
    <row r="862" spans="13:32" ht="15.75" customHeight="1" x14ac:dyDescent="0.2">
      <c r="M862" s="3"/>
      <c r="N862" s="3"/>
      <c r="O862" s="3"/>
      <c r="P862" s="3"/>
      <c r="AD862" s="3"/>
      <c r="AE862" s="3"/>
      <c r="AF862" s="3"/>
    </row>
    <row r="863" spans="13:32" ht="15.75" customHeight="1" x14ac:dyDescent="0.2">
      <c r="M863" s="3"/>
      <c r="N863" s="3"/>
      <c r="O863" s="3"/>
      <c r="P863" s="3"/>
      <c r="AD863" s="3"/>
      <c r="AE863" s="3"/>
      <c r="AF863" s="3"/>
    </row>
    <row r="864" spans="13:32" ht="15.75" customHeight="1" x14ac:dyDescent="0.2">
      <c r="M864" s="3"/>
      <c r="N864" s="3"/>
      <c r="O864" s="3"/>
      <c r="P864" s="3"/>
      <c r="AD864" s="3"/>
      <c r="AE864" s="3"/>
      <c r="AF864" s="3"/>
    </row>
    <row r="865" spans="13:32" ht="15.75" customHeight="1" x14ac:dyDescent="0.2">
      <c r="M865" s="3"/>
      <c r="N865" s="3"/>
      <c r="O865" s="3"/>
      <c r="P865" s="3"/>
      <c r="AD865" s="3"/>
      <c r="AE865" s="3"/>
      <c r="AF865" s="3"/>
    </row>
    <row r="866" spans="13:32" ht="15.75" customHeight="1" x14ac:dyDescent="0.2">
      <c r="M866" s="3"/>
      <c r="N866" s="3"/>
      <c r="O866" s="3"/>
      <c r="P866" s="3"/>
      <c r="AD866" s="3"/>
      <c r="AE866" s="3"/>
      <c r="AF866" s="3"/>
    </row>
    <row r="867" spans="13:32" ht="15.75" customHeight="1" x14ac:dyDescent="0.2">
      <c r="M867" s="3"/>
      <c r="N867" s="3"/>
      <c r="O867" s="3"/>
      <c r="P867" s="3"/>
      <c r="AD867" s="3"/>
      <c r="AE867" s="3"/>
      <c r="AF867" s="3"/>
    </row>
    <row r="868" spans="13:32" ht="15.75" customHeight="1" x14ac:dyDescent="0.2">
      <c r="M868" s="3"/>
      <c r="N868" s="3"/>
      <c r="O868" s="3"/>
      <c r="P868" s="3"/>
      <c r="AD868" s="3"/>
      <c r="AE868" s="3"/>
      <c r="AF868" s="3"/>
    </row>
    <row r="869" spans="13:32" ht="15.75" customHeight="1" x14ac:dyDescent="0.2">
      <c r="M869" s="3"/>
      <c r="N869" s="3"/>
      <c r="O869" s="3"/>
      <c r="P869" s="3"/>
      <c r="AD869" s="3"/>
      <c r="AE869" s="3"/>
      <c r="AF869" s="3"/>
    </row>
    <row r="870" spans="13:32" ht="15.75" customHeight="1" x14ac:dyDescent="0.2">
      <c r="M870" s="3"/>
      <c r="N870" s="3"/>
      <c r="O870" s="3"/>
      <c r="P870" s="3"/>
      <c r="AD870" s="3"/>
      <c r="AE870" s="3"/>
      <c r="AF870" s="3"/>
    </row>
    <row r="871" spans="13:32" ht="15.75" customHeight="1" x14ac:dyDescent="0.2">
      <c r="M871" s="3"/>
      <c r="N871" s="3"/>
      <c r="O871" s="3"/>
      <c r="P871" s="3"/>
      <c r="AD871" s="3"/>
      <c r="AE871" s="3"/>
      <c r="AF871" s="3"/>
    </row>
    <row r="872" spans="13:32" ht="15.75" customHeight="1" x14ac:dyDescent="0.2">
      <c r="M872" s="3"/>
      <c r="N872" s="3"/>
      <c r="O872" s="3"/>
      <c r="P872" s="3"/>
      <c r="AD872" s="3"/>
      <c r="AE872" s="3"/>
      <c r="AF872" s="3"/>
    </row>
    <row r="873" spans="13:32" ht="15.75" customHeight="1" x14ac:dyDescent="0.2">
      <c r="M873" s="3"/>
      <c r="N873" s="3"/>
      <c r="O873" s="3"/>
      <c r="P873" s="3"/>
      <c r="AD873" s="3"/>
      <c r="AE873" s="3"/>
      <c r="AF873" s="3"/>
    </row>
    <row r="874" spans="13:32" ht="15.75" customHeight="1" x14ac:dyDescent="0.2">
      <c r="M874" s="3"/>
      <c r="N874" s="3"/>
      <c r="O874" s="3"/>
      <c r="P874" s="3"/>
      <c r="AD874" s="3"/>
      <c r="AE874" s="3"/>
      <c r="AF874" s="3"/>
    </row>
    <row r="875" spans="13:32" ht="15.75" customHeight="1" x14ac:dyDescent="0.2">
      <c r="M875" s="3"/>
      <c r="N875" s="3"/>
      <c r="O875" s="3"/>
      <c r="P875" s="3"/>
      <c r="AD875" s="3"/>
      <c r="AE875" s="3"/>
      <c r="AF875" s="3"/>
    </row>
    <row r="876" spans="13:32" ht="15.75" customHeight="1" x14ac:dyDescent="0.2">
      <c r="M876" s="3"/>
      <c r="N876" s="3"/>
      <c r="O876" s="3"/>
      <c r="P876" s="3"/>
      <c r="AD876" s="3"/>
      <c r="AE876" s="3"/>
      <c r="AF876" s="3"/>
    </row>
    <row r="877" spans="13:32" ht="15.75" customHeight="1" x14ac:dyDescent="0.2">
      <c r="M877" s="3"/>
      <c r="N877" s="3"/>
      <c r="O877" s="3"/>
      <c r="P877" s="3"/>
      <c r="AD877" s="3"/>
      <c r="AE877" s="3"/>
      <c r="AF877" s="3"/>
    </row>
    <row r="878" spans="13:32" ht="15.75" customHeight="1" x14ac:dyDescent="0.2">
      <c r="M878" s="3"/>
      <c r="N878" s="3"/>
      <c r="O878" s="3"/>
      <c r="P878" s="3"/>
      <c r="AD878" s="3"/>
      <c r="AE878" s="3"/>
      <c r="AF878" s="3"/>
    </row>
    <row r="879" spans="13:32" ht="15.75" customHeight="1" x14ac:dyDescent="0.2">
      <c r="M879" s="3"/>
      <c r="N879" s="3"/>
      <c r="O879" s="3"/>
      <c r="P879" s="3"/>
      <c r="AD879" s="3"/>
      <c r="AE879" s="3"/>
      <c r="AF879" s="3"/>
    </row>
    <row r="880" spans="13:32" ht="15.75" customHeight="1" x14ac:dyDescent="0.2">
      <c r="M880" s="3"/>
      <c r="N880" s="3"/>
      <c r="O880" s="3"/>
      <c r="P880" s="3"/>
      <c r="AD880" s="3"/>
      <c r="AE880" s="3"/>
      <c r="AF880" s="3"/>
    </row>
    <row r="881" spans="13:32" ht="15.75" customHeight="1" x14ac:dyDescent="0.2">
      <c r="M881" s="3"/>
      <c r="N881" s="3"/>
      <c r="O881" s="3"/>
      <c r="P881" s="3"/>
      <c r="AD881" s="3"/>
      <c r="AE881" s="3"/>
      <c r="AF881" s="3"/>
    </row>
    <row r="882" spans="13:32" ht="15.75" customHeight="1" x14ac:dyDescent="0.2">
      <c r="M882" s="3"/>
      <c r="N882" s="3"/>
      <c r="O882" s="3"/>
      <c r="P882" s="3"/>
      <c r="AD882" s="3"/>
      <c r="AE882" s="3"/>
      <c r="AF882" s="3"/>
    </row>
    <row r="883" spans="13:32" ht="15.75" customHeight="1" x14ac:dyDescent="0.2">
      <c r="M883" s="3"/>
      <c r="N883" s="3"/>
      <c r="O883" s="3"/>
      <c r="P883" s="3"/>
      <c r="AD883" s="3"/>
      <c r="AE883" s="3"/>
      <c r="AF883" s="3"/>
    </row>
    <row r="884" spans="13:32" ht="15.75" customHeight="1" x14ac:dyDescent="0.2">
      <c r="M884" s="3"/>
      <c r="N884" s="3"/>
      <c r="O884" s="3"/>
      <c r="P884" s="3"/>
      <c r="AD884" s="3"/>
      <c r="AE884" s="3"/>
      <c r="AF884" s="3"/>
    </row>
    <row r="885" spans="13:32" ht="15.75" customHeight="1" x14ac:dyDescent="0.2">
      <c r="M885" s="3"/>
      <c r="N885" s="3"/>
      <c r="O885" s="3"/>
      <c r="P885" s="3"/>
      <c r="AD885" s="3"/>
      <c r="AE885" s="3"/>
      <c r="AF885" s="3"/>
    </row>
    <row r="886" spans="13:32" ht="15.75" customHeight="1" x14ac:dyDescent="0.2">
      <c r="M886" s="3"/>
      <c r="N886" s="3"/>
      <c r="O886" s="3"/>
      <c r="P886" s="3"/>
      <c r="AD886" s="3"/>
      <c r="AE886" s="3"/>
      <c r="AF886" s="3"/>
    </row>
    <row r="887" spans="13:32" ht="15.75" customHeight="1" x14ac:dyDescent="0.2">
      <c r="M887" s="3"/>
      <c r="N887" s="3"/>
      <c r="O887" s="3"/>
      <c r="P887" s="3"/>
      <c r="AD887" s="3"/>
      <c r="AE887" s="3"/>
      <c r="AF887" s="3"/>
    </row>
    <row r="888" spans="13:32" ht="15.75" customHeight="1" x14ac:dyDescent="0.2">
      <c r="M888" s="3"/>
      <c r="N888" s="3"/>
      <c r="O888" s="3"/>
      <c r="P888" s="3"/>
      <c r="AD888" s="3"/>
      <c r="AE888" s="3"/>
      <c r="AF888" s="3"/>
    </row>
    <row r="889" spans="13:32" ht="15.75" customHeight="1" x14ac:dyDescent="0.2">
      <c r="M889" s="3"/>
      <c r="N889" s="3"/>
      <c r="O889" s="3"/>
      <c r="P889" s="3"/>
      <c r="AD889" s="3"/>
      <c r="AE889" s="3"/>
      <c r="AF889" s="3"/>
    </row>
    <row r="890" spans="13:32" ht="15.75" customHeight="1" x14ac:dyDescent="0.2">
      <c r="M890" s="3"/>
      <c r="N890" s="3"/>
      <c r="O890" s="3"/>
      <c r="P890" s="3"/>
      <c r="AD890" s="3"/>
      <c r="AE890" s="3"/>
      <c r="AF890" s="3"/>
    </row>
    <row r="891" spans="13:32" ht="15.75" customHeight="1" x14ac:dyDescent="0.2">
      <c r="M891" s="3"/>
      <c r="N891" s="3"/>
      <c r="O891" s="3"/>
      <c r="P891" s="3"/>
      <c r="AD891" s="3"/>
      <c r="AE891" s="3"/>
      <c r="AF891" s="3"/>
    </row>
    <row r="892" spans="13:32" ht="15.75" customHeight="1" x14ac:dyDescent="0.2">
      <c r="M892" s="3"/>
      <c r="N892" s="3"/>
      <c r="O892" s="3"/>
      <c r="P892" s="3"/>
      <c r="AD892" s="3"/>
      <c r="AE892" s="3"/>
      <c r="AF892" s="3"/>
    </row>
    <row r="893" spans="13:32" ht="15.75" customHeight="1" x14ac:dyDescent="0.2">
      <c r="M893" s="3"/>
      <c r="N893" s="3"/>
      <c r="O893" s="3"/>
      <c r="P893" s="3"/>
      <c r="AD893" s="3"/>
      <c r="AE893" s="3"/>
      <c r="AF893" s="3"/>
    </row>
    <row r="894" spans="13:32" ht="15.75" customHeight="1" x14ac:dyDescent="0.2">
      <c r="M894" s="3"/>
      <c r="N894" s="3"/>
      <c r="O894" s="3"/>
      <c r="P894" s="3"/>
      <c r="AD894" s="3"/>
      <c r="AE894" s="3"/>
      <c r="AF894" s="3"/>
    </row>
    <row r="895" spans="13:32" ht="15.75" customHeight="1" x14ac:dyDescent="0.2">
      <c r="M895" s="3"/>
      <c r="N895" s="3"/>
      <c r="O895" s="3"/>
      <c r="P895" s="3"/>
      <c r="AD895" s="3"/>
      <c r="AE895" s="3"/>
      <c r="AF895" s="3"/>
    </row>
    <row r="896" spans="13:32" ht="15.75" customHeight="1" x14ac:dyDescent="0.2">
      <c r="M896" s="3"/>
      <c r="N896" s="3"/>
      <c r="O896" s="3"/>
      <c r="P896" s="3"/>
      <c r="AD896" s="3"/>
      <c r="AE896" s="3"/>
      <c r="AF896" s="3"/>
    </row>
    <row r="897" spans="13:32" ht="15.75" customHeight="1" x14ac:dyDescent="0.2">
      <c r="M897" s="3"/>
      <c r="N897" s="3"/>
      <c r="O897" s="3"/>
      <c r="P897" s="3"/>
      <c r="AD897" s="3"/>
      <c r="AE897" s="3"/>
      <c r="AF897" s="3"/>
    </row>
    <row r="898" spans="13:32" ht="15.75" customHeight="1" x14ac:dyDescent="0.2">
      <c r="M898" s="3"/>
      <c r="N898" s="3"/>
      <c r="O898" s="3"/>
      <c r="P898" s="3"/>
      <c r="AD898" s="3"/>
      <c r="AE898" s="3"/>
      <c r="AF898" s="3"/>
    </row>
    <row r="899" spans="13:32" ht="15.75" customHeight="1" x14ac:dyDescent="0.2">
      <c r="M899" s="3"/>
      <c r="N899" s="3"/>
      <c r="O899" s="3"/>
      <c r="P899" s="3"/>
      <c r="AD899" s="3"/>
      <c r="AE899" s="3"/>
      <c r="AF899" s="3"/>
    </row>
    <row r="900" spans="13:32" ht="15.75" customHeight="1" x14ac:dyDescent="0.2">
      <c r="M900" s="3"/>
      <c r="N900" s="3"/>
      <c r="O900" s="3"/>
      <c r="P900" s="3"/>
      <c r="AD900" s="3"/>
      <c r="AE900" s="3"/>
      <c r="AF900" s="3"/>
    </row>
    <row r="901" spans="13:32" ht="15.75" customHeight="1" x14ac:dyDescent="0.2">
      <c r="M901" s="3"/>
      <c r="N901" s="3"/>
      <c r="O901" s="3"/>
      <c r="P901" s="3"/>
      <c r="AD901" s="3"/>
      <c r="AE901" s="3"/>
      <c r="AF901" s="3"/>
    </row>
    <row r="902" spans="13:32" ht="15.75" customHeight="1" x14ac:dyDescent="0.2">
      <c r="M902" s="3"/>
      <c r="N902" s="3"/>
      <c r="O902" s="3"/>
      <c r="P902" s="3"/>
      <c r="AD902" s="3"/>
      <c r="AE902" s="3"/>
      <c r="AF902" s="3"/>
    </row>
    <row r="903" spans="13:32" ht="15.75" customHeight="1" x14ac:dyDescent="0.2">
      <c r="M903" s="3"/>
      <c r="N903" s="3"/>
      <c r="O903" s="3"/>
      <c r="P903" s="3"/>
      <c r="AD903" s="3"/>
      <c r="AE903" s="3"/>
      <c r="AF903" s="3"/>
    </row>
    <row r="904" spans="13:32" ht="15.75" customHeight="1" x14ac:dyDescent="0.2">
      <c r="M904" s="3"/>
      <c r="N904" s="3"/>
      <c r="O904" s="3"/>
      <c r="P904" s="3"/>
      <c r="AD904" s="3"/>
      <c r="AE904" s="3"/>
      <c r="AF904" s="3"/>
    </row>
    <row r="905" spans="13:32" ht="15.75" customHeight="1" x14ac:dyDescent="0.2">
      <c r="M905" s="3"/>
      <c r="N905" s="3"/>
      <c r="O905" s="3"/>
      <c r="P905" s="3"/>
      <c r="AD905" s="3"/>
      <c r="AE905" s="3"/>
      <c r="AF905" s="3"/>
    </row>
    <row r="906" spans="13:32" ht="15.75" customHeight="1" x14ac:dyDescent="0.2">
      <c r="M906" s="3"/>
      <c r="N906" s="3"/>
      <c r="O906" s="3"/>
      <c r="P906" s="3"/>
      <c r="AD906" s="3"/>
      <c r="AE906" s="3"/>
      <c r="AF906" s="3"/>
    </row>
    <row r="907" spans="13:32" ht="15.75" customHeight="1" x14ac:dyDescent="0.2">
      <c r="M907" s="3"/>
      <c r="N907" s="3"/>
      <c r="O907" s="3"/>
      <c r="P907" s="3"/>
      <c r="AD907" s="3"/>
      <c r="AE907" s="3"/>
      <c r="AF907" s="3"/>
    </row>
    <row r="908" spans="13:32" ht="15.75" customHeight="1" x14ac:dyDescent="0.2">
      <c r="M908" s="3"/>
      <c r="N908" s="3"/>
      <c r="O908" s="3"/>
      <c r="P908" s="3"/>
      <c r="AD908" s="3"/>
      <c r="AE908" s="3"/>
      <c r="AF908" s="3"/>
    </row>
    <row r="909" spans="13:32" ht="15.75" customHeight="1" x14ac:dyDescent="0.2">
      <c r="M909" s="3"/>
      <c r="N909" s="3"/>
      <c r="O909" s="3"/>
      <c r="P909" s="3"/>
      <c r="AD909" s="3"/>
      <c r="AE909" s="3"/>
      <c r="AF909" s="3"/>
    </row>
    <row r="910" spans="13:32" ht="15.75" customHeight="1" x14ac:dyDescent="0.2">
      <c r="M910" s="3"/>
      <c r="N910" s="3"/>
      <c r="O910" s="3"/>
      <c r="P910" s="3"/>
      <c r="AD910" s="3"/>
      <c r="AE910" s="3"/>
      <c r="AF910" s="3"/>
    </row>
    <row r="911" spans="13:32" ht="15.75" customHeight="1" x14ac:dyDescent="0.2">
      <c r="M911" s="3"/>
      <c r="N911" s="3"/>
      <c r="O911" s="3"/>
      <c r="P911" s="3"/>
      <c r="AD911" s="3"/>
      <c r="AE911" s="3"/>
      <c r="AF911" s="3"/>
    </row>
    <row r="912" spans="13:32" ht="15.75" customHeight="1" x14ac:dyDescent="0.2">
      <c r="M912" s="3"/>
      <c r="N912" s="3"/>
      <c r="O912" s="3"/>
      <c r="P912" s="3"/>
      <c r="AD912" s="3"/>
      <c r="AE912" s="3"/>
      <c r="AF912" s="3"/>
    </row>
    <row r="913" spans="13:32" ht="15.75" customHeight="1" x14ac:dyDescent="0.2">
      <c r="M913" s="3"/>
      <c r="N913" s="3"/>
      <c r="O913" s="3"/>
      <c r="P913" s="3"/>
      <c r="AD913" s="3"/>
      <c r="AE913" s="3"/>
      <c r="AF913" s="3"/>
    </row>
    <row r="914" spans="13:32" ht="15.75" customHeight="1" x14ac:dyDescent="0.2">
      <c r="M914" s="3"/>
      <c r="N914" s="3"/>
      <c r="O914" s="3"/>
      <c r="P914" s="3"/>
      <c r="AD914" s="3"/>
      <c r="AE914" s="3"/>
      <c r="AF914" s="3"/>
    </row>
    <row r="915" spans="13:32" ht="15.75" customHeight="1" x14ac:dyDescent="0.2">
      <c r="M915" s="3"/>
      <c r="N915" s="3"/>
      <c r="O915" s="3"/>
      <c r="P915" s="3"/>
      <c r="AD915" s="3"/>
      <c r="AE915" s="3"/>
      <c r="AF915" s="3"/>
    </row>
    <row r="916" spans="13:32" ht="15.75" customHeight="1" x14ac:dyDescent="0.2">
      <c r="M916" s="3"/>
      <c r="N916" s="3"/>
      <c r="O916" s="3"/>
      <c r="P916" s="3"/>
      <c r="AD916" s="3"/>
      <c r="AE916" s="3"/>
      <c r="AF916" s="3"/>
    </row>
    <row r="917" spans="13:32" ht="15.75" customHeight="1" x14ac:dyDescent="0.2">
      <c r="M917" s="3"/>
      <c r="N917" s="3"/>
      <c r="O917" s="3"/>
      <c r="P917" s="3"/>
      <c r="AD917" s="3"/>
      <c r="AE917" s="3"/>
      <c r="AF917" s="3"/>
    </row>
    <row r="918" spans="13:32" ht="15.75" customHeight="1" x14ac:dyDescent="0.2">
      <c r="M918" s="3"/>
      <c r="N918" s="3"/>
      <c r="O918" s="3"/>
      <c r="P918" s="3"/>
      <c r="AD918" s="3"/>
      <c r="AE918" s="3"/>
      <c r="AF918" s="3"/>
    </row>
    <row r="919" spans="13:32" ht="15.75" customHeight="1" x14ac:dyDescent="0.2">
      <c r="M919" s="3"/>
      <c r="N919" s="3"/>
      <c r="O919" s="3"/>
      <c r="P919" s="3"/>
      <c r="AD919" s="3"/>
      <c r="AE919" s="3"/>
      <c r="AF919" s="3"/>
    </row>
    <row r="920" spans="13:32" ht="15.75" customHeight="1" x14ac:dyDescent="0.2">
      <c r="M920" s="3"/>
      <c r="N920" s="3"/>
      <c r="O920" s="3"/>
      <c r="P920" s="3"/>
      <c r="AD920" s="3"/>
      <c r="AE920" s="3"/>
      <c r="AF920" s="3"/>
    </row>
    <row r="921" spans="13:32" ht="15.75" customHeight="1" x14ac:dyDescent="0.2">
      <c r="M921" s="3"/>
      <c r="N921" s="3"/>
      <c r="O921" s="3"/>
      <c r="P921" s="3"/>
      <c r="AD921" s="3"/>
      <c r="AE921" s="3"/>
      <c r="AF921" s="3"/>
    </row>
    <row r="922" spans="13:32" ht="15.75" customHeight="1" x14ac:dyDescent="0.2">
      <c r="M922" s="3"/>
      <c r="N922" s="3"/>
      <c r="O922" s="3"/>
      <c r="P922" s="3"/>
      <c r="AD922" s="3"/>
      <c r="AE922" s="3"/>
      <c r="AF922" s="3"/>
    </row>
    <row r="923" spans="13:32" ht="15.75" customHeight="1" x14ac:dyDescent="0.2">
      <c r="M923" s="3"/>
      <c r="N923" s="3"/>
      <c r="O923" s="3"/>
      <c r="P923" s="3"/>
      <c r="AD923" s="3"/>
      <c r="AE923" s="3"/>
      <c r="AF923" s="3"/>
    </row>
    <row r="924" spans="13:32" ht="15.75" customHeight="1" x14ac:dyDescent="0.2">
      <c r="M924" s="3"/>
      <c r="N924" s="3"/>
      <c r="O924" s="3"/>
      <c r="P924" s="3"/>
      <c r="AD924" s="3"/>
      <c r="AE924" s="3"/>
      <c r="AF924" s="3"/>
    </row>
    <row r="925" spans="13:32" ht="15.75" customHeight="1" x14ac:dyDescent="0.2">
      <c r="M925" s="3"/>
      <c r="N925" s="3"/>
      <c r="O925" s="3"/>
      <c r="P925" s="3"/>
      <c r="AD925" s="3"/>
      <c r="AE925" s="3"/>
      <c r="AF925" s="3"/>
    </row>
    <row r="926" spans="13:32" ht="15.75" customHeight="1" x14ac:dyDescent="0.2">
      <c r="M926" s="3"/>
      <c r="N926" s="3"/>
      <c r="O926" s="3"/>
      <c r="P926" s="3"/>
      <c r="AD926" s="3"/>
      <c r="AE926" s="3"/>
      <c r="AF926" s="3"/>
    </row>
    <row r="927" spans="13:32" ht="15.75" customHeight="1" x14ac:dyDescent="0.2">
      <c r="M927" s="3"/>
      <c r="N927" s="3"/>
      <c r="O927" s="3"/>
      <c r="P927" s="3"/>
      <c r="AD927" s="3"/>
      <c r="AE927" s="3"/>
      <c r="AF927" s="3"/>
    </row>
    <row r="928" spans="13:32" ht="15.75" customHeight="1" x14ac:dyDescent="0.2">
      <c r="M928" s="3"/>
      <c r="N928" s="3"/>
      <c r="O928" s="3"/>
      <c r="P928" s="3"/>
      <c r="AD928" s="3"/>
      <c r="AE928" s="3"/>
      <c r="AF928" s="3"/>
    </row>
    <row r="929" spans="13:32" ht="15.75" customHeight="1" x14ac:dyDescent="0.2">
      <c r="M929" s="3"/>
      <c r="N929" s="3"/>
      <c r="O929" s="3"/>
      <c r="P929" s="3"/>
      <c r="AD929" s="3"/>
      <c r="AE929" s="3"/>
      <c r="AF929" s="3"/>
    </row>
    <row r="930" spans="13:32" ht="15.75" customHeight="1" x14ac:dyDescent="0.2">
      <c r="M930" s="3"/>
      <c r="N930" s="3"/>
      <c r="O930" s="3"/>
      <c r="P930" s="3"/>
      <c r="AD930" s="3"/>
      <c r="AE930" s="3"/>
      <c r="AF930" s="3"/>
    </row>
    <row r="931" spans="13:32" ht="15.75" customHeight="1" x14ac:dyDescent="0.2">
      <c r="M931" s="3"/>
      <c r="N931" s="3"/>
      <c r="O931" s="3"/>
      <c r="P931" s="3"/>
      <c r="AD931" s="3"/>
      <c r="AE931" s="3"/>
      <c r="AF931" s="3"/>
    </row>
    <row r="932" spans="13:32" ht="15.75" customHeight="1" x14ac:dyDescent="0.2">
      <c r="M932" s="3"/>
      <c r="N932" s="3"/>
      <c r="O932" s="3"/>
      <c r="P932" s="3"/>
      <c r="AD932" s="3"/>
      <c r="AE932" s="3"/>
      <c r="AF932" s="3"/>
    </row>
    <row r="933" spans="13:32" ht="15.75" customHeight="1" x14ac:dyDescent="0.2">
      <c r="M933" s="3"/>
      <c r="N933" s="3"/>
      <c r="O933" s="3"/>
      <c r="P933" s="3"/>
      <c r="AD933" s="3"/>
      <c r="AE933" s="3"/>
      <c r="AF933" s="3"/>
    </row>
    <row r="934" spans="13:32" ht="15.75" customHeight="1" x14ac:dyDescent="0.2">
      <c r="M934" s="3"/>
      <c r="N934" s="3"/>
      <c r="O934" s="3"/>
      <c r="P934" s="3"/>
      <c r="AD934" s="3"/>
      <c r="AE934" s="3"/>
      <c r="AF934" s="3"/>
    </row>
    <row r="935" spans="13:32" ht="15.75" customHeight="1" x14ac:dyDescent="0.2">
      <c r="M935" s="3"/>
      <c r="N935" s="3"/>
      <c r="O935" s="3"/>
      <c r="P935" s="3"/>
      <c r="AD935" s="3"/>
      <c r="AE935" s="3"/>
      <c r="AF935" s="3"/>
    </row>
    <row r="936" spans="13:32" ht="15.75" customHeight="1" x14ac:dyDescent="0.2">
      <c r="M936" s="3"/>
      <c r="N936" s="3"/>
      <c r="O936" s="3"/>
      <c r="P936" s="3"/>
      <c r="AD936" s="3"/>
      <c r="AE936" s="3"/>
      <c r="AF936" s="3"/>
    </row>
    <row r="937" spans="13:32" ht="15.75" customHeight="1" x14ac:dyDescent="0.2">
      <c r="M937" s="3"/>
      <c r="N937" s="3"/>
      <c r="O937" s="3"/>
      <c r="P937" s="3"/>
      <c r="AD937" s="3"/>
      <c r="AE937" s="3"/>
      <c r="AF937" s="3"/>
    </row>
    <row r="938" spans="13:32" ht="15.75" customHeight="1" x14ac:dyDescent="0.2">
      <c r="M938" s="3"/>
      <c r="N938" s="3"/>
      <c r="O938" s="3"/>
      <c r="P938" s="3"/>
      <c r="AD938" s="3"/>
      <c r="AE938" s="3"/>
      <c r="AF938" s="3"/>
    </row>
    <row r="939" spans="13:32" ht="15.75" customHeight="1" x14ac:dyDescent="0.2">
      <c r="M939" s="3"/>
      <c r="N939" s="3"/>
      <c r="O939" s="3"/>
      <c r="P939" s="3"/>
      <c r="AD939" s="3"/>
      <c r="AE939" s="3"/>
      <c r="AF939" s="3"/>
    </row>
    <row r="940" spans="13:32" ht="15.75" customHeight="1" x14ac:dyDescent="0.2">
      <c r="M940" s="3"/>
      <c r="N940" s="3"/>
      <c r="O940" s="3"/>
      <c r="P940" s="3"/>
      <c r="AD940" s="3"/>
      <c r="AE940" s="3"/>
      <c r="AF940" s="3"/>
    </row>
    <row r="941" spans="13:32" ht="15.75" customHeight="1" x14ac:dyDescent="0.2">
      <c r="M941" s="3"/>
      <c r="N941" s="3"/>
      <c r="O941" s="3"/>
      <c r="P941" s="3"/>
      <c r="AD941" s="3"/>
      <c r="AE941" s="3"/>
      <c r="AF941" s="3"/>
    </row>
    <row r="942" spans="13:32" ht="15.75" customHeight="1" x14ac:dyDescent="0.2">
      <c r="M942" s="3"/>
      <c r="N942" s="3"/>
      <c r="O942" s="3"/>
      <c r="P942" s="3"/>
      <c r="AD942" s="3"/>
      <c r="AE942" s="3"/>
      <c r="AF942" s="3"/>
    </row>
    <row r="943" spans="13:32" ht="15.75" customHeight="1" x14ac:dyDescent="0.2">
      <c r="M943" s="3"/>
      <c r="N943" s="3"/>
      <c r="O943" s="3"/>
      <c r="P943" s="3"/>
      <c r="AD943" s="3"/>
      <c r="AE943" s="3"/>
      <c r="AF943" s="3"/>
    </row>
    <row r="944" spans="13:32" ht="15.75" customHeight="1" x14ac:dyDescent="0.2">
      <c r="M944" s="3"/>
      <c r="N944" s="3"/>
      <c r="O944" s="3"/>
      <c r="P944" s="3"/>
      <c r="AD944" s="3"/>
      <c r="AE944" s="3"/>
      <c r="AF944" s="3"/>
    </row>
    <row r="945" spans="13:32" ht="15.75" customHeight="1" x14ac:dyDescent="0.2">
      <c r="M945" s="3"/>
      <c r="N945" s="3"/>
      <c r="O945" s="3"/>
      <c r="P945" s="3"/>
      <c r="AD945" s="3"/>
      <c r="AE945" s="3"/>
      <c r="AF945" s="3"/>
    </row>
    <row r="946" spans="13:32" ht="15.75" customHeight="1" x14ac:dyDescent="0.2">
      <c r="M946" s="3"/>
      <c r="N946" s="3"/>
      <c r="O946" s="3"/>
      <c r="P946" s="3"/>
      <c r="AD946" s="3"/>
      <c r="AE946" s="3"/>
      <c r="AF946" s="3"/>
    </row>
    <row r="947" spans="13:32" ht="15.75" customHeight="1" x14ac:dyDescent="0.2">
      <c r="M947" s="3"/>
      <c r="N947" s="3"/>
      <c r="O947" s="3"/>
      <c r="P947" s="3"/>
      <c r="AD947" s="3"/>
      <c r="AE947" s="3"/>
      <c r="AF947" s="3"/>
    </row>
    <row r="948" spans="13:32" ht="15.75" customHeight="1" x14ac:dyDescent="0.2">
      <c r="M948" s="3"/>
      <c r="N948" s="3"/>
      <c r="O948" s="3"/>
      <c r="P948" s="3"/>
      <c r="AD948" s="3"/>
      <c r="AE948" s="3"/>
      <c r="AF948" s="3"/>
    </row>
    <row r="949" spans="13:32" ht="15.75" customHeight="1" x14ac:dyDescent="0.2">
      <c r="M949" s="3"/>
      <c r="N949" s="3"/>
      <c r="O949" s="3"/>
      <c r="P949" s="3"/>
      <c r="AD949" s="3"/>
      <c r="AE949" s="3"/>
      <c r="AF949" s="3"/>
    </row>
    <row r="950" spans="13:32" ht="15.75" customHeight="1" x14ac:dyDescent="0.2">
      <c r="M950" s="3"/>
      <c r="N950" s="3"/>
      <c r="O950" s="3"/>
      <c r="P950" s="3"/>
      <c r="AD950" s="3"/>
      <c r="AE950" s="3"/>
      <c r="AF950" s="3"/>
    </row>
    <row r="951" spans="13:32" ht="15.75" customHeight="1" x14ac:dyDescent="0.2">
      <c r="M951" s="3"/>
      <c r="N951" s="3"/>
      <c r="O951" s="3"/>
      <c r="P951" s="3"/>
      <c r="AD951" s="3"/>
      <c r="AE951" s="3"/>
      <c r="AF951" s="3"/>
    </row>
    <row r="952" spans="13:32" ht="15.75" customHeight="1" x14ac:dyDescent="0.2">
      <c r="M952" s="3"/>
      <c r="N952" s="3"/>
      <c r="O952" s="3"/>
      <c r="P952" s="3"/>
      <c r="AD952" s="3"/>
      <c r="AE952" s="3"/>
      <c r="AF952" s="3"/>
    </row>
    <row r="953" spans="13:32" ht="15.75" customHeight="1" x14ac:dyDescent="0.2">
      <c r="M953" s="3"/>
      <c r="N953" s="3"/>
      <c r="O953" s="3"/>
      <c r="P953" s="3"/>
      <c r="AD953" s="3"/>
      <c r="AE953" s="3"/>
      <c r="AF953" s="3"/>
    </row>
    <row r="954" spans="13:32" ht="15.75" customHeight="1" x14ac:dyDescent="0.2">
      <c r="M954" s="3"/>
      <c r="N954" s="3"/>
      <c r="O954" s="3"/>
      <c r="P954" s="3"/>
      <c r="AD954" s="3"/>
      <c r="AE954" s="3"/>
      <c r="AF954" s="3"/>
    </row>
    <row r="955" spans="13:32" ht="15.75" customHeight="1" x14ac:dyDescent="0.2">
      <c r="M955" s="3"/>
      <c r="N955" s="3"/>
      <c r="O955" s="3"/>
      <c r="P955" s="3"/>
      <c r="AD955" s="3"/>
      <c r="AE955" s="3"/>
      <c r="AF955" s="3"/>
    </row>
    <row r="956" spans="13:32" ht="15.75" customHeight="1" x14ac:dyDescent="0.2">
      <c r="M956" s="3"/>
      <c r="N956" s="3"/>
      <c r="O956" s="3"/>
      <c r="P956" s="3"/>
      <c r="AD956" s="3"/>
      <c r="AE956" s="3"/>
      <c r="AF956" s="3"/>
    </row>
    <row r="957" spans="13:32" ht="15.75" customHeight="1" x14ac:dyDescent="0.2">
      <c r="M957" s="3"/>
      <c r="N957" s="3"/>
      <c r="O957" s="3"/>
      <c r="P957" s="3"/>
      <c r="AD957" s="3"/>
      <c r="AE957" s="3"/>
      <c r="AF957" s="3"/>
    </row>
    <row r="958" spans="13:32" ht="15.75" customHeight="1" x14ac:dyDescent="0.2">
      <c r="M958" s="3"/>
      <c r="N958" s="3"/>
      <c r="O958" s="3"/>
      <c r="P958" s="3"/>
      <c r="AD958" s="3"/>
      <c r="AE958" s="3"/>
      <c r="AF958" s="3"/>
    </row>
    <row r="959" spans="13:32" ht="15.75" customHeight="1" x14ac:dyDescent="0.2">
      <c r="M959" s="3"/>
      <c r="N959" s="3"/>
      <c r="O959" s="3"/>
      <c r="P959" s="3"/>
      <c r="AD959" s="3"/>
      <c r="AE959" s="3"/>
      <c r="AF959" s="3"/>
    </row>
    <row r="960" spans="13:32" ht="15.75" customHeight="1" x14ac:dyDescent="0.2">
      <c r="M960" s="3"/>
      <c r="N960" s="3"/>
      <c r="O960" s="3"/>
      <c r="P960" s="3"/>
      <c r="AD960" s="3"/>
      <c r="AE960" s="3"/>
      <c r="AF960" s="3"/>
    </row>
    <row r="961" spans="13:32" ht="15.75" customHeight="1" x14ac:dyDescent="0.2">
      <c r="M961" s="3"/>
      <c r="N961" s="3"/>
      <c r="O961" s="3"/>
      <c r="P961" s="3"/>
      <c r="AD961" s="3"/>
      <c r="AE961" s="3"/>
      <c r="AF961" s="3"/>
    </row>
    <row r="962" spans="13:32" ht="15.75" customHeight="1" x14ac:dyDescent="0.2">
      <c r="M962" s="3"/>
      <c r="N962" s="3"/>
      <c r="O962" s="3"/>
      <c r="P962" s="3"/>
      <c r="AD962" s="3"/>
      <c r="AE962" s="3"/>
      <c r="AF962" s="3"/>
    </row>
    <row r="963" spans="13:32" ht="15.75" customHeight="1" x14ac:dyDescent="0.2">
      <c r="M963" s="3"/>
      <c r="N963" s="3"/>
      <c r="O963" s="3"/>
      <c r="P963" s="3"/>
      <c r="AD963" s="3"/>
      <c r="AE963" s="3"/>
      <c r="AF963" s="3"/>
    </row>
    <row r="964" spans="13:32" ht="15.75" customHeight="1" x14ac:dyDescent="0.2">
      <c r="M964" s="3"/>
      <c r="N964" s="3"/>
      <c r="O964" s="3"/>
      <c r="P964" s="3"/>
      <c r="AD964" s="3"/>
      <c r="AE964" s="3"/>
      <c r="AF964" s="3"/>
    </row>
    <row r="965" spans="13:32" ht="15.75" customHeight="1" x14ac:dyDescent="0.2">
      <c r="M965" s="3"/>
      <c r="N965" s="3"/>
      <c r="O965" s="3"/>
      <c r="P965" s="3"/>
      <c r="AD965" s="3"/>
      <c r="AE965" s="3"/>
      <c r="AF965" s="3"/>
    </row>
    <row r="966" spans="13:32" ht="15.75" customHeight="1" x14ac:dyDescent="0.2">
      <c r="M966" s="3"/>
      <c r="N966" s="3"/>
      <c r="O966" s="3"/>
      <c r="P966" s="3"/>
      <c r="AD966" s="3"/>
      <c r="AE966" s="3"/>
      <c r="AF966" s="3"/>
    </row>
    <row r="967" spans="13:32" ht="15.75" customHeight="1" x14ac:dyDescent="0.2">
      <c r="M967" s="3"/>
      <c r="N967" s="3"/>
      <c r="O967" s="3"/>
      <c r="P967" s="3"/>
      <c r="AD967" s="3"/>
      <c r="AE967" s="3"/>
      <c r="AF967" s="3"/>
    </row>
    <row r="968" spans="13:32" ht="15.75" customHeight="1" x14ac:dyDescent="0.2">
      <c r="M968" s="3"/>
      <c r="N968" s="3"/>
      <c r="O968" s="3"/>
      <c r="P968" s="3"/>
      <c r="AD968" s="3"/>
      <c r="AE968" s="3"/>
      <c r="AF968" s="3"/>
    </row>
    <row r="969" spans="13:32" ht="15.75" customHeight="1" x14ac:dyDescent="0.2">
      <c r="M969" s="3"/>
      <c r="N969" s="3"/>
      <c r="O969" s="3"/>
      <c r="P969" s="3"/>
      <c r="AD969" s="3"/>
      <c r="AE969" s="3"/>
      <c r="AF969" s="3"/>
    </row>
    <row r="970" spans="13:32" ht="15.75" customHeight="1" x14ac:dyDescent="0.2">
      <c r="M970" s="3"/>
      <c r="N970" s="3"/>
      <c r="O970" s="3"/>
      <c r="P970" s="3"/>
      <c r="AD970" s="3"/>
      <c r="AE970" s="3"/>
      <c r="AF970" s="3"/>
    </row>
    <row r="971" spans="13:32" ht="15.75" customHeight="1" x14ac:dyDescent="0.2">
      <c r="M971" s="3"/>
      <c r="N971" s="3"/>
      <c r="O971" s="3"/>
      <c r="P971" s="3"/>
      <c r="AD971" s="3"/>
      <c r="AE971" s="3"/>
      <c r="AF971" s="3"/>
    </row>
    <row r="972" spans="13:32" ht="15.75" customHeight="1" x14ac:dyDescent="0.2">
      <c r="M972" s="3"/>
      <c r="N972" s="3"/>
      <c r="O972" s="3"/>
      <c r="P972" s="3"/>
      <c r="AD972" s="3"/>
      <c r="AE972" s="3"/>
      <c r="AF972" s="3"/>
    </row>
    <row r="973" spans="13:32" ht="15.75" customHeight="1" x14ac:dyDescent="0.2">
      <c r="M973" s="3"/>
      <c r="N973" s="3"/>
      <c r="O973" s="3"/>
      <c r="P973" s="3"/>
      <c r="AD973" s="3"/>
      <c r="AE973" s="3"/>
      <c r="AF973" s="3"/>
    </row>
    <row r="974" spans="13:32" ht="15.75" customHeight="1" x14ac:dyDescent="0.2">
      <c r="M974" s="3"/>
      <c r="N974" s="3"/>
      <c r="O974" s="3"/>
      <c r="P974" s="3"/>
      <c r="AD974" s="3"/>
      <c r="AE974" s="3"/>
      <c r="AF974" s="3"/>
    </row>
    <row r="975" spans="13:32" ht="15.75" customHeight="1" x14ac:dyDescent="0.2">
      <c r="M975" s="3"/>
      <c r="N975" s="3"/>
      <c r="O975" s="3"/>
      <c r="P975" s="3"/>
      <c r="AD975" s="3"/>
      <c r="AE975" s="3"/>
      <c r="AF975" s="3"/>
    </row>
    <row r="976" spans="13:32" ht="15.75" customHeight="1" x14ac:dyDescent="0.2">
      <c r="M976" s="3"/>
      <c r="N976" s="3"/>
      <c r="O976" s="3"/>
      <c r="P976" s="3"/>
      <c r="AD976" s="3"/>
      <c r="AE976" s="3"/>
      <c r="AF976" s="3"/>
    </row>
    <row r="977" spans="13:32" ht="15.75" customHeight="1" x14ac:dyDescent="0.2">
      <c r="M977" s="3"/>
      <c r="N977" s="3"/>
      <c r="O977" s="3"/>
      <c r="P977" s="3"/>
      <c r="AD977" s="3"/>
      <c r="AE977" s="3"/>
      <c r="AF977" s="3"/>
    </row>
    <row r="978" spans="13:32" ht="15.75" customHeight="1" x14ac:dyDescent="0.2">
      <c r="M978" s="3"/>
      <c r="N978" s="3"/>
      <c r="O978" s="3"/>
      <c r="P978" s="3"/>
      <c r="AD978" s="3"/>
      <c r="AE978" s="3"/>
      <c r="AF978" s="3"/>
    </row>
    <row r="979" spans="13:32" ht="15.75" customHeight="1" x14ac:dyDescent="0.2">
      <c r="M979" s="3"/>
      <c r="N979" s="3"/>
      <c r="O979" s="3"/>
      <c r="P979" s="3"/>
      <c r="AD979" s="3"/>
      <c r="AE979" s="3"/>
      <c r="AF979" s="3"/>
    </row>
    <row r="980" spans="13:32" ht="15.75" customHeight="1" x14ac:dyDescent="0.2">
      <c r="M980" s="3"/>
      <c r="N980" s="3"/>
      <c r="O980" s="3"/>
      <c r="P980" s="3"/>
      <c r="AD980" s="3"/>
      <c r="AE980" s="3"/>
      <c r="AF980" s="3"/>
    </row>
    <row r="981" spans="13:32" ht="15.75" customHeight="1" x14ac:dyDescent="0.2">
      <c r="M981" s="3"/>
      <c r="N981" s="3"/>
      <c r="O981" s="3"/>
      <c r="P981" s="3"/>
      <c r="AD981" s="3"/>
      <c r="AE981" s="3"/>
      <c r="AF981" s="3"/>
    </row>
    <row r="982" spans="13:32" ht="15.75" customHeight="1" x14ac:dyDescent="0.2">
      <c r="M982" s="3"/>
      <c r="N982" s="3"/>
      <c r="O982" s="3"/>
      <c r="P982" s="3"/>
      <c r="AD982" s="3"/>
      <c r="AE982" s="3"/>
      <c r="AF982" s="3"/>
    </row>
    <row r="983" spans="13:32" ht="15.75" customHeight="1" x14ac:dyDescent="0.2">
      <c r="M983" s="3"/>
      <c r="N983" s="3"/>
      <c r="O983" s="3"/>
      <c r="P983" s="3"/>
      <c r="AD983" s="3"/>
      <c r="AE983" s="3"/>
      <c r="AF983" s="3"/>
    </row>
    <row r="984" spans="13:32" ht="15.75" customHeight="1" x14ac:dyDescent="0.2">
      <c r="M984" s="3"/>
      <c r="N984" s="3"/>
      <c r="O984" s="3"/>
      <c r="P984" s="3"/>
      <c r="AD984" s="3"/>
      <c r="AE984" s="3"/>
      <c r="AF984" s="3"/>
    </row>
    <row r="985" spans="13:32" ht="15.75" customHeight="1" x14ac:dyDescent="0.2">
      <c r="M985" s="3"/>
      <c r="N985" s="3"/>
      <c r="O985" s="3"/>
      <c r="P985" s="3"/>
      <c r="AD985" s="3"/>
      <c r="AE985" s="3"/>
      <c r="AF985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tabSelected="1" workbookViewId="0">
      <selection activeCell="F22" sqref="F22"/>
    </sheetView>
  </sheetViews>
  <sheetFormatPr baseColWidth="10" defaultColWidth="11.1640625" defaultRowHeight="15" customHeight="1" x14ac:dyDescent="0.2"/>
  <cols>
    <col min="1" max="25" width="13.5" customWidth="1"/>
    <col min="26" max="32" width="10.5" customWidth="1"/>
  </cols>
  <sheetData>
    <row r="1" spans="1:32" ht="15.75" customHeight="1" x14ac:dyDescent="0.2">
      <c r="A1" s="9" t="s">
        <v>19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3"/>
      <c r="N1" s="9" t="s">
        <v>20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3"/>
      <c r="Z1" s="3"/>
      <c r="AA1" s="3"/>
    </row>
    <row r="2" spans="1:32" ht="34.5" customHeight="1" x14ac:dyDescent="0.2">
      <c r="A2" s="1" t="s">
        <v>0</v>
      </c>
      <c r="B2" s="1" t="s">
        <v>1</v>
      </c>
      <c r="C2" s="1" t="s">
        <v>2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/>
      <c r="N2" s="1" t="s">
        <v>0</v>
      </c>
      <c r="O2" s="1" t="s">
        <v>1</v>
      </c>
      <c r="P2" s="1" t="s">
        <v>2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5"/>
      <c r="AA2" s="1"/>
      <c r="AB2" s="5"/>
      <c r="AC2" s="1"/>
      <c r="AD2" s="5"/>
      <c r="AE2" s="5"/>
      <c r="AF2" s="5"/>
    </row>
    <row r="3" spans="1:32" ht="15.75" customHeight="1" x14ac:dyDescent="0.2">
      <c r="A3" s="2">
        <v>15</v>
      </c>
      <c r="B3" s="2">
        <v>1</v>
      </c>
      <c r="C3" s="2">
        <v>1</v>
      </c>
      <c r="D3" s="2" t="s">
        <v>15</v>
      </c>
      <c r="E3" s="2">
        <v>5.4</v>
      </c>
      <c r="F3" s="2">
        <v>678.92019096462502</v>
      </c>
      <c r="G3" s="2">
        <f t="shared" ref="G3:G26" si="0">F3*(E3/1000)</f>
        <v>3.6661690312089754</v>
      </c>
      <c r="H3" s="2">
        <f t="shared" ref="H3:J3" si="1">LN(E3)</f>
        <v>1.6863989535702288</v>
      </c>
      <c r="I3" s="2">
        <f t="shared" si="1"/>
        <v>6.520503581570356</v>
      </c>
      <c r="J3" s="2">
        <f t="shared" si="1"/>
        <v>1.2991472561584478</v>
      </c>
      <c r="K3" s="2">
        <f t="shared" ref="K3:K26" si="2">((GEOMEAN($E$3:$E$46))^(0.943-1))*(E3^(1-0.943))*F3</f>
        <v>620.03329811475737</v>
      </c>
      <c r="L3" s="3">
        <f t="shared" ref="L3:L26" si="3">J3-((0.9431*H3)+LN(0.7129))</f>
        <v>4.7118523904919218E-2</v>
      </c>
      <c r="N3" s="2">
        <v>20</v>
      </c>
      <c r="O3" s="2">
        <v>1</v>
      </c>
      <c r="P3" s="2">
        <v>1</v>
      </c>
      <c r="Q3" s="2" t="s">
        <v>15</v>
      </c>
      <c r="R3" s="2">
        <v>6</v>
      </c>
      <c r="S3" s="6"/>
      <c r="T3" s="2"/>
      <c r="U3" s="2"/>
      <c r="V3" s="2"/>
      <c r="W3" s="2"/>
      <c r="X3" s="2"/>
      <c r="Y3" s="3"/>
      <c r="AA3" s="2"/>
      <c r="AB3" s="2"/>
      <c r="AC3" s="2"/>
    </row>
    <row r="4" spans="1:32" ht="15.75" customHeight="1" x14ac:dyDescent="0.2">
      <c r="A4" s="2">
        <v>15</v>
      </c>
      <c r="B4" s="2">
        <v>1</v>
      </c>
      <c r="C4" s="2">
        <v>2</v>
      </c>
      <c r="D4" s="2" t="s">
        <v>15</v>
      </c>
      <c r="E4" s="2">
        <v>5.5</v>
      </c>
      <c r="F4" s="2">
        <v>648.22119823817604</v>
      </c>
      <c r="G4" s="2">
        <f t="shared" si="0"/>
        <v>3.565216590309968</v>
      </c>
      <c r="H4" s="2">
        <f t="shared" ref="H4:J4" si="4">LN(E4)</f>
        <v>1.7047480922384253</v>
      </c>
      <c r="I4" s="2">
        <f t="shared" si="4"/>
        <v>6.4742319934096351</v>
      </c>
      <c r="J4" s="2">
        <f t="shared" si="4"/>
        <v>1.2712248066659229</v>
      </c>
      <c r="K4" s="2">
        <f t="shared" si="2"/>
        <v>592.61651056235621</v>
      </c>
      <c r="L4" s="3">
        <f t="shared" si="3"/>
        <v>1.8910017344182517E-3</v>
      </c>
      <c r="N4" s="2">
        <v>20</v>
      </c>
      <c r="O4" s="2">
        <v>1</v>
      </c>
      <c r="P4" s="2">
        <v>2</v>
      </c>
      <c r="Q4" s="2" t="s">
        <v>15</v>
      </c>
      <c r="R4" s="2">
        <v>7</v>
      </c>
      <c r="S4" s="2">
        <v>685.85086362227696</v>
      </c>
      <c r="T4" s="2">
        <f t="shared" ref="T4:T46" si="5">S4*(R4/1000)</f>
        <v>4.8009560453559388</v>
      </c>
      <c r="U4" s="2">
        <f t="shared" ref="U4:W4" si="6">LN(R4)</f>
        <v>1.9459101490553132</v>
      </c>
      <c r="V4" s="2">
        <f t="shared" si="6"/>
        <v>6.5306602041235609</v>
      </c>
      <c r="W4" s="2">
        <f t="shared" si="6"/>
        <v>1.5688150741967368</v>
      </c>
      <c r="X4" s="2">
        <f t="shared" ref="X4:X46" si="7">((GEOMEAN($R$3:$R$46))^(0.882-1))*(R4^(1-0.882))*S4</f>
        <v>602.84439199782901</v>
      </c>
      <c r="Y4" s="3">
        <f t="shared" ref="Y4:Y46" si="8">W4-((0.8824*U4)+LN(0.8016))</f>
        <v>7.2889507321865388E-2</v>
      </c>
      <c r="AA4" s="2"/>
      <c r="AB4" s="2"/>
      <c r="AC4" s="2"/>
    </row>
    <row r="5" spans="1:32" ht="15.75" customHeight="1" x14ac:dyDescent="0.2">
      <c r="A5" s="2">
        <v>15</v>
      </c>
      <c r="B5" s="2">
        <v>1</v>
      </c>
      <c r="C5" s="2">
        <v>3</v>
      </c>
      <c r="D5" s="2" t="s">
        <v>15</v>
      </c>
      <c r="E5" s="2">
        <v>7.7</v>
      </c>
      <c r="F5" s="2">
        <v>687.885880021155</v>
      </c>
      <c r="G5" s="2">
        <f t="shared" si="0"/>
        <v>5.2967212761628941</v>
      </c>
      <c r="H5" s="2">
        <f t="shared" ref="H5:J5" si="9">LN(E5)</f>
        <v>2.0412203288596382</v>
      </c>
      <c r="I5" s="2">
        <f t="shared" si="9"/>
        <v>6.5336229521127773</v>
      </c>
      <c r="J5" s="2">
        <f t="shared" si="9"/>
        <v>1.6670880019902783</v>
      </c>
      <c r="K5" s="2">
        <f t="shared" si="2"/>
        <v>641.05635615053484</v>
      </c>
      <c r="L5" s="3">
        <f t="shared" si="3"/>
        <v>8.0427230701307639E-2</v>
      </c>
      <c r="N5" s="2">
        <v>20</v>
      </c>
      <c r="O5" s="2">
        <v>1</v>
      </c>
      <c r="P5" s="2">
        <v>3</v>
      </c>
      <c r="Q5" s="2" t="s">
        <v>15</v>
      </c>
      <c r="R5" s="2">
        <v>6.3</v>
      </c>
      <c r="S5" s="2">
        <v>534.16522710201104</v>
      </c>
      <c r="T5" s="2">
        <f t="shared" si="5"/>
        <v>3.3652409307426696</v>
      </c>
      <c r="U5" s="2">
        <f t="shared" ref="U5:W5" si="10">LN(R5)</f>
        <v>1.8405496333974869</v>
      </c>
      <c r="V5" s="2">
        <f t="shared" si="10"/>
        <v>6.2807052051502499</v>
      </c>
      <c r="W5" s="2">
        <f t="shared" si="10"/>
        <v>1.2134995595655997</v>
      </c>
      <c r="X5" s="2">
        <f t="shared" si="7"/>
        <v>463.71566211140441</v>
      </c>
      <c r="Y5" s="3">
        <f t="shared" si="8"/>
        <v>-0.18945588829280591</v>
      </c>
      <c r="AA5" s="2"/>
      <c r="AB5" s="2"/>
      <c r="AC5" s="2"/>
    </row>
    <row r="6" spans="1:32" ht="15.75" customHeight="1" x14ac:dyDescent="0.2">
      <c r="A6" s="2">
        <v>15</v>
      </c>
      <c r="B6" s="2">
        <v>1</v>
      </c>
      <c r="C6" s="2">
        <v>4</v>
      </c>
      <c r="D6" s="2" t="s">
        <v>15</v>
      </c>
      <c r="E6" s="2">
        <v>5.0999999999999996</v>
      </c>
      <c r="F6" s="2">
        <v>671.85692416791403</v>
      </c>
      <c r="G6" s="2">
        <f t="shared" si="0"/>
        <v>3.4264703132563614</v>
      </c>
      <c r="H6" s="2">
        <f t="shared" ref="H6:J6" si="11">LN(E6)</f>
        <v>1.62924053973028</v>
      </c>
      <c r="I6" s="2">
        <f t="shared" si="11"/>
        <v>6.5100454073900851</v>
      </c>
      <c r="J6" s="2">
        <f t="shared" si="11"/>
        <v>1.2315306681382283</v>
      </c>
      <c r="K6" s="2">
        <f t="shared" si="2"/>
        <v>611.58685404981838</v>
      </c>
      <c r="L6" s="3">
        <f t="shared" si="3"/>
        <v>3.3408035977155359E-2</v>
      </c>
      <c r="N6" s="2">
        <v>20</v>
      </c>
      <c r="O6" s="2">
        <v>1</v>
      </c>
      <c r="P6" s="2">
        <v>4</v>
      </c>
      <c r="Q6" s="2" t="s">
        <v>15</v>
      </c>
      <c r="R6" s="2">
        <v>3.8</v>
      </c>
      <c r="S6" s="2">
        <v>862.78603900322298</v>
      </c>
      <c r="T6" s="2">
        <f t="shared" si="5"/>
        <v>3.2785869482122472</v>
      </c>
      <c r="U6" s="2">
        <f t="shared" ref="U6:W6" si="12">LN(R6)</f>
        <v>1.33500106673234</v>
      </c>
      <c r="V6" s="2">
        <f t="shared" si="12"/>
        <v>6.7601667333493429</v>
      </c>
      <c r="W6" s="2">
        <f t="shared" si="12"/>
        <v>1.1874125210995461</v>
      </c>
      <c r="X6" s="2">
        <f t="shared" si="7"/>
        <v>705.62106942871253</v>
      </c>
      <c r="Y6" s="3">
        <f t="shared" si="8"/>
        <v>0.23055312846646614</v>
      </c>
      <c r="AA6" s="2"/>
      <c r="AB6" s="2"/>
      <c r="AC6" s="2"/>
    </row>
    <row r="7" spans="1:32" ht="15.75" customHeight="1" x14ac:dyDescent="0.2">
      <c r="A7" s="2">
        <v>15</v>
      </c>
      <c r="B7" s="2">
        <v>1</v>
      </c>
      <c r="C7" s="2">
        <v>5</v>
      </c>
      <c r="D7" s="2" t="s">
        <v>15</v>
      </c>
      <c r="E7" s="2">
        <v>4.5</v>
      </c>
      <c r="F7" s="2">
        <v>810.36389124257801</v>
      </c>
      <c r="G7" s="2">
        <f t="shared" si="0"/>
        <v>3.6466375105916007</v>
      </c>
      <c r="H7" s="2">
        <f t="shared" ref="H7:J7" si="13">LN(E7)</f>
        <v>1.5040773967762742</v>
      </c>
      <c r="I7" s="2">
        <f t="shared" si="13"/>
        <v>6.6974833952322408</v>
      </c>
      <c r="J7" s="2">
        <f t="shared" si="13"/>
        <v>1.2938055130263775</v>
      </c>
      <c r="K7" s="2">
        <f t="shared" si="2"/>
        <v>732.4247960839125</v>
      </c>
      <c r="L7" s="3">
        <f t="shared" si="3"/>
        <v>0.21372424098522758</v>
      </c>
      <c r="N7" s="2">
        <v>20</v>
      </c>
      <c r="O7" s="2">
        <v>1</v>
      </c>
      <c r="P7" s="2">
        <v>5</v>
      </c>
      <c r="Q7" s="2" t="s">
        <v>15</v>
      </c>
      <c r="R7" s="2">
        <v>4.5999999999999996</v>
      </c>
      <c r="S7" s="2">
        <v>764.58830178931396</v>
      </c>
      <c r="T7" s="2">
        <f t="shared" si="5"/>
        <v>3.5171061882308443</v>
      </c>
      <c r="U7" s="2">
        <f t="shared" ref="U7:W7" si="14">LN(R7)</f>
        <v>1.5260563034950492</v>
      </c>
      <c r="V7" s="2">
        <f t="shared" si="14"/>
        <v>6.639337521366711</v>
      </c>
      <c r="W7" s="2">
        <f t="shared" si="14"/>
        <v>1.2576385458796231</v>
      </c>
      <c r="X7" s="2">
        <f t="shared" si="7"/>
        <v>639.56846180980403</v>
      </c>
      <c r="Y7" s="3">
        <f t="shared" si="8"/>
        <v>0.13219201232712852</v>
      </c>
      <c r="AA7" s="2"/>
      <c r="AB7" s="2"/>
      <c r="AC7" s="2"/>
    </row>
    <row r="8" spans="1:32" ht="15.75" customHeight="1" x14ac:dyDescent="0.2">
      <c r="A8" s="2">
        <v>15</v>
      </c>
      <c r="B8" s="2">
        <v>1</v>
      </c>
      <c r="C8" s="2">
        <v>6</v>
      </c>
      <c r="D8" s="2" t="s">
        <v>15</v>
      </c>
      <c r="E8" s="2">
        <v>3.6</v>
      </c>
      <c r="F8" s="2">
        <v>922.61648236494705</v>
      </c>
      <c r="G8" s="2">
        <f t="shared" si="0"/>
        <v>3.3214193365138094</v>
      </c>
      <c r="H8" s="2">
        <f t="shared" ref="H8:J8" si="15">LN(E8)</f>
        <v>1.2809338454620642</v>
      </c>
      <c r="I8" s="2">
        <f t="shared" si="15"/>
        <v>6.827213636089815</v>
      </c>
      <c r="J8" s="2">
        <f t="shared" si="15"/>
        <v>1.2003922025697422</v>
      </c>
      <c r="K8" s="2">
        <f t="shared" si="2"/>
        <v>823.34204888732006</v>
      </c>
      <c r="L8" s="3">
        <f t="shared" si="3"/>
        <v>0.33075761377302371</v>
      </c>
      <c r="N8" s="2">
        <v>20</v>
      </c>
      <c r="O8" s="2">
        <v>1</v>
      </c>
      <c r="P8" s="2">
        <v>6</v>
      </c>
      <c r="Q8" s="2" t="s">
        <v>15</v>
      </c>
      <c r="R8" s="2">
        <v>6.7</v>
      </c>
      <c r="S8" s="2">
        <v>832.73075867198497</v>
      </c>
      <c r="T8" s="2">
        <f t="shared" si="5"/>
        <v>5.5792960831022995</v>
      </c>
      <c r="U8" s="2">
        <f t="shared" ref="U8:W8" si="16">LN(R8)</f>
        <v>1.9021075263969205</v>
      </c>
      <c r="V8" s="2">
        <f t="shared" si="16"/>
        <v>6.7247103710391913</v>
      </c>
      <c r="W8" s="2">
        <f t="shared" si="16"/>
        <v>1.7190626184539746</v>
      </c>
      <c r="X8" s="2">
        <f t="shared" si="7"/>
        <v>728.17438873680032</v>
      </c>
      <c r="Y8" s="3">
        <f t="shared" si="8"/>
        <v>0.26178848581286873</v>
      </c>
      <c r="AA8" s="2"/>
      <c r="AB8" s="2"/>
      <c r="AC8" s="2"/>
    </row>
    <row r="9" spans="1:32" ht="15.75" customHeight="1" x14ac:dyDescent="0.2">
      <c r="A9" s="2">
        <v>15</v>
      </c>
      <c r="B9" s="2">
        <v>1</v>
      </c>
      <c r="C9" s="2">
        <v>7</v>
      </c>
      <c r="D9" s="2" t="s">
        <v>15</v>
      </c>
      <c r="E9" s="2">
        <v>4.7</v>
      </c>
      <c r="F9" s="2">
        <v>626.29003840192797</v>
      </c>
      <c r="G9" s="2">
        <f t="shared" si="0"/>
        <v>2.9435631804890616</v>
      </c>
      <c r="H9" s="2">
        <f t="shared" ref="H9:J9" si="17">LN(E9)</f>
        <v>1.547562508716013</v>
      </c>
      <c r="I9" s="2">
        <f t="shared" si="17"/>
        <v>6.4398135839313433</v>
      </c>
      <c r="J9" s="2">
        <f t="shared" si="17"/>
        <v>1.0796208136652194</v>
      </c>
      <c r="K9" s="2">
        <f t="shared" si="2"/>
        <v>567.45957210586164</v>
      </c>
      <c r="L9" s="3">
        <f t="shared" si="3"/>
        <v>-4.1471267446298254E-2</v>
      </c>
      <c r="N9" s="2">
        <v>20</v>
      </c>
      <c r="O9" s="2">
        <v>1</v>
      </c>
      <c r="P9" s="2">
        <v>7</v>
      </c>
      <c r="Q9" s="2" t="s">
        <v>15</v>
      </c>
      <c r="R9" s="2">
        <v>4.9000000000000004</v>
      </c>
      <c r="S9" s="2">
        <v>622.47292413350999</v>
      </c>
      <c r="T9" s="2">
        <f t="shared" si="5"/>
        <v>3.0501173282541996</v>
      </c>
      <c r="U9" s="2">
        <f t="shared" ref="U9:W9" si="18">LN(R9)</f>
        <v>1.589235205116581</v>
      </c>
      <c r="V9" s="2">
        <f t="shared" si="18"/>
        <v>6.4337001320250566</v>
      </c>
      <c r="W9" s="2">
        <f t="shared" si="18"/>
        <v>1.1151800581595004</v>
      </c>
      <c r="X9" s="2">
        <f t="shared" si="7"/>
        <v>524.58705519333523</v>
      </c>
      <c r="Y9" s="3">
        <f t="shared" si="8"/>
        <v>-6.6015538183833877E-2</v>
      </c>
      <c r="AA9" s="2"/>
      <c r="AB9" s="2"/>
      <c r="AC9" s="2"/>
    </row>
    <row r="10" spans="1:32" ht="15.75" customHeight="1" x14ac:dyDescent="0.2">
      <c r="A10" s="2">
        <v>15</v>
      </c>
      <c r="B10" s="2">
        <v>1</v>
      </c>
      <c r="C10" s="2">
        <v>8</v>
      </c>
      <c r="D10" s="2" t="s">
        <v>15</v>
      </c>
      <c r="E10" s="2">
        <v>5.7</v>
      </c>
      <c r="F10" s="2">
        <v>595.56006345201695</v>
      </c>
      <c r="G10" s="2">
        <f t="shared" si="0"/>
        <v>3.3946923616764968</v>
      </c>
      <c r="H10" s="2">
        <f t="shared" ref="H10:J10" si="19">LN(E10)</f>
        <v>1.7404661748405046</v>
      </c>
      <c r="I10" s="2">
        <f t="shared" si="19"/>
        <v>6.3895022459291146</v>
      </c>
      <c r="J10" s="2">
        <f t="shared" si="19"/>
        <v>1.2222131417874822</v>
      </c>
      <c r="K10" s="2">
        <f t="shared" si="2"/>
        <v>545.58230793866471</v>
      </c>
      <c r="L10" s="3">
        <f t="shared" si="3"/>
        <v>-8.0806386846043576E-2</v>
      </c>
      <c r="N10" s="2">
        <v>20</v>
      </c>
      <c r="O10" s="2">
        <v>1</v>
      </c>
      <c r="P10" s="2">
        <v>8</v>
      </c>
      <c r="Q10" s="2" t="s">
        <v>15</v>
      </c>
      <c r="R10" s="2">
        <v>6.8</v>
      </c>
      <c r="S10" s="2">
        <v>794.13273989941194</v>
      </c>
      <c r="T10" s="2">
        <f t="shared" si="5"/>
        <v>5.4001026313160008</v>
      </c>
      <c r="U10" s="2">
        <f t="shared" ref="U10:W10" si="20">LN(R10)</f>
        <v>1.9169226121820611</v>
      </c>
      <c r="V10" s="2">
        <f t="shared" si="20"/>
        <v>6.6772506259889566</v>
      </c>
      <c r="W10" s="2">
        <f t="shared" si="20"/>
        <v>1.6864179591888802</v>
      </c>
      <c r="X10" s="2">
        <f t="shared" si="7"/>
        <v>695.63771441681297</v>
      </c>
      <c r="Y10" s="3">
        <f t="shared" si="8"/>
        <v>0.21607099485096626</v>
      </c>
    </row>
    <row r="11" spans="1:32" ht="15.75" customHeight="1" x14ac:dyDescent="0.2">
      <c r="A11" s="2">
        <v>15</v>
      </c>
      <c r="B11" s="2">
        <v>2</v>
      </c>
      <c r="C11" s="2">
        <v>1</v>
      </c>
      <c r="D11" s="2" t="s">
        <v>15</v>
      </c>
      <c r="E11" s="2">
        <v>3.6</v>
      </c>
      <c r="F11" s="2">
        <v>766.61145275983995</v>
      </c>
      <c r="G11" s="2">
        <f t="shared" si="0"/>
        <v>2.7598012299354235</v>
      </c>
      <c r="H11" s="2">
        <f t="shared" ref="H11:J11" si="21">LN(E11)</f>
        <v>1.2809338454620642</v>
      </c>
      <c r="I11" s="2">
        <f t="shared" si="21"/>
        <v>6.6419800925163619</v>
      </c>
      <c r="J11" s="2">
        <f t="shared" si="21"/>
        <v>1.0151586589962887</v>
      </c>
      <c r="K11" s="2">
        <f t="shared" si="2"/>
        <v>684.12331264433533</v>
      </c>
      <c r="L11" s="3">
        <f t="shared" si="3"/>
        <v>0.14552407019957014</v>
      </c>
      <c r="N11" s="2">
        <v>20</v>
      </c>
      <c r="O11" s="2">
        <v>2</v>
      </c>
      <c r="P11" s="2">
        <v>1</v>
      </c>
      <c r="Q11" s="2" t="s">
        <v>15</v>
      </c>
      <c r="R11" s="2">
        <v>6.6</v>
      </c>
      <c r="S11" s="2">
        <v>685.86457299999995</v>
      </c>
      <c r="T11" s="2">
        <f t="shared" si="5"/>
        <v>4.5267061817999998</v>
      </c>
      <c r="U11" s="2">
        <f t="shared" ref="U11:W11" si="22">LN(R11)</f>
        <v>1.8870696490323797</v>
      </c>
      <c r="V11" s="2">
        <f t="shared" si="22"/>
        <v>6.5306801927849945</v>
      </c>
      <c r="W11" s="2">
        <f t="shared" si="22"/>
        <v>1.5099945628352376</v>
      </c>
      <c r="X11" s="2">
        <f t="shared" si="7"/>
        <v>598.68519957894068</v>
      </c>
      <c r="Y11" s="3">
        <f t="shared" si="8"/>
        <v>6.5989853180602687E-2</v>
      </c>
    </row>
    <row r="12" spans="1:32" ht="15.75" customHeight="1" x14ac:dyDescent="0.2">
      <c r="A12" s="2">
        <v>15</v>
      </c>
      <c r="B12" s="2">
        <v>2</v>
      </c>
      <c r="C12" s="2">
        <v>2</v>
      </c>
      <c r="D12" s="2" t="s">
        <v>15</v>
      </c>
      <c r="E12" s="2">
        <v>5.5</v>
      </c>
      <c r="F12" s="2">
        <v>678.25931248719405</v>
      </c>
      <c r="G12" s="2">
        <f t="shared" si="0"/>
        <v>3.7304262186795669</v>
      </c>
      <c r="H12" s="2">
        <f t="shared" ref="H12:J12" si="23">LN(E12)</f>
        <v>1.7047480922384253</v>
      </c>
      <c r="I12" s="2">
        <f t="shared" si="23"/>
        <v>6.5195296816138866</v>
      </c>
      <c r="J12" s="2">
        <f t="shared" si="23"/>
        <v>1.3165224948701741</v>
      </c>
      <c r="K12" s="2">
        <f t="shared" si="2"/>
        <v>620.07794270698309</v>
      </c>
      <c r="L12" s="3">
        <f t="shared" si="3"/>
        <v>4.7188689938669537E-2</v>
      </c>
      <c r="N12" s="2">
        <v>20</v>
      </c>
      <c r="O12" s="2">
        <v>2</v>
      </c>
      <c r="P12" s="2">
        <v>2</v>
      </c>
      <c r="Q12" s="2" t="s">
        <v>15</v>
      </c>
      <c r="R12" s="2">
        <v>4.0999999999999996</v>
      </c>
      <c r="S12" s="2">
        <v>806.86323900000002</v>
      </c>
      <c r="T12" s="2">
        <f t="shared" si="5"/>
        <v>3.3081392798999998</v>
      </c>
      <c r="U12" s="2">
        <f t="shared" ref="U12:W12" si="24">LN(R12)</f>
        <v>1.410986973710262</v>
      </c>
      <c r="V12" s="2">
        <f t="shared" si="24"/>
        <v>6.69315418550707</v>
      </c>
      <c r="W12" s="2">
        <f t="shared" si="24"/>
        <v>1.1963858802351948</v>
      </c>
      <c r="X12" s="2">
        <f t="shared" si="7"/>
        <v>665.82851588482094</v>
      </c>
      <c r="Y12" s="3">
        <f t="shared" si="8"/>
        <v>0.17247652328479646</v>
      </c>
    </row>
    <row r="13" spans="1:32" ht="15.75" customHeight="1" x14ac:dyDescent="0.2">
      <c r="A13" s="2">
        <v>15</v>
      </c>
      <c r="B13" s="2">
        <v>2</v>
      </c>
      <c r="C13" s="2">
        <v>3</v>
      </c>
      <c r="D13" s="2" t="s">
        <v>15</v>
      </c>
      <c r="E13" s="2">
        <v>4.8</v>
      </c>
      <c r="F13" s="2">
        <v>805.53691750248299</v>
      </c>
      <c r="G13" s="2">
        <f t="shared" si="0"/>
        <v>3.866577204011918</v>
      </c>
      <c r="H13" s="2">
        <f t="shared" ref="H13:J13" si="25">LN(E13)</f>
        <v>1.5686159179138452</v>
      </c>
      <c r="I13" s="2">
        <f t="shared" si="25"/>
        <v>6.6915090333513696</v>
      </c>
      <c r="J13" s="2">
        <f t="shared" si="25"/>
        <v>1.3523696722830778</v>
      </c>
      <c r="K13" s="2">
        <f t="shared" si="2"/>
        <v>730.74532174685248</v>
      </c>
      <c r="L13" s="3">
        <f t="shared" si="3"/>
        <v>0.21142212095708457</v>
      </c>
      <c r="N13" s="2">
        <v>20</v>
      </c>
      <c r="O13" s="2">
        <v>2</v>
      </c>
      <c r="P13" s="2">
        <v>3</v>
      </c>
      <c r="Q13" s="2" t="s">
        <v>15</v>
      </c>
      <c r="R13" s="2">
        <v>4.9000000000000004</v>
      </c>
      <c r="S13" s="2">
        <v>813.20867199999998</v>
      </c>
      <c r="T13" s="2">
        <f t="shared" si="5"/>
        <v>3.9847224928000005</v>
      </c>
      <c r="U13" s="2">
        <f t="shared" ref="U13:W13" si="26">LN(R13)</f>
        <v>1.589235205116581</v>
      </c>
      <c r="V13" s="2">
        <f t="shared" si="26"/>
        <v>6.7009877457406164</v>
      </c>
      <c r="W13" s="2">
        <f t="shared" si="26"/>
        <v>1.3824676718750608</v>
      </c>
      <c r="X13" s="2">
        <f t="shared" si="7"/>
        <v>685.32899337909919</v>
      </c>
      <c r="Y13" s="3">
        <f t="shared" si="8"/>
        <v>0.20127207553172655</v>
      </c>
    </row>
    <row r="14" spans="1:32" ht="15.75" customHeight="1" x14ac:dyDescent="0.2">
      <c r="A14" s="2">
        <v>15</v>
      </c>
      <c r="B14" s="2">
        <v>2</v>
      </c>
      <c r="C14" s="2">
        <v>4</v>
      </c>
      <c r="D14" s="2" t="s">
        <v>15</v>
      </c>
      <c r="E14" s="2">
        <v>6.5</v>
      </c>
      <c r="F14" s="2">
        <v>618.01423419611399</v>
      </c>
      <c r="G14" s="2">
        <f t="shared" si="0"/>
        <v>4.0170925222747407</v>
      </c>
      <c r="H14" s="2">
        <f t="shared" ref="H14:J14" si="27">LN(E14)</f>
        <v>1.8718021769015913</v>
      </c>
      <c r="I14" s="2">
        <f t="shared" si="27"/>
        <v>6.4265114898722384</v>
      </c>
      <c r="J14" s="2">
        <f t="shared" si="27"/>
        <v>1.3905583877916932</v>
      </c>
      <c r="K14" s="2">
        <f t="shared" si="2"/>
        <v>570.40639203254614</v>
      </c>
      <c r="L14" s="3">
        <f t="shared" si="3"/>
        <v>-3.6324124385643364E-2</v>
      </c>
      <c r="N14" s="2">
        <v>20</v>
      </c>
      <c r="O14" s="2">
        <v>2</v>
      </c>
      <c r="P14" s="2">
        <v>4</v>
      </c>
      <c r="Q14" s="2" t="s">
        <v>15</v>
      </c>
      <c r="R14" s="2">
        <v>5.2</v>
      </c>
      <c r="S14" s="2">
        <v>776.84709399999997</v>
      </c>
      <c r="T14" s="2">
        <f t="shared" si="5"/>
        <v>4.0396048887999996</v>
      </c>
      <c r="U14" s="2">
        <f t="shared" ref="U14:W14" si="28">LN(R14)</f>
        <v>1.6486586255873816</v>
      </c>
      <c r="V14" s="2">
        <f t="shared" si="28"/>
        <v>6.655243540783121</v>
      </c>
      <c r="W14" s="2">
        <f t="shared" si="28"/>
        <v>1.396146887388366</v>
      </c>
      <c r="X14" s="2">
        <f t="shared" si="7"/>
        <v>659.29215293128493</v>
      </c>
      <c r="Y14" s="3">
        <f t="shared" si="8"/>
        <v>0.16251606482159731</v>
      </c>
    </row>
    <row r="15" spans="1:32" ht="15.75" customHeight="1" x14ac:dyDescent="0.2">
      <c r="A15" s="2">
        <v>15</v>
      </c>
      <c r="B15" s="2">
        <v>2</v>
      </c>
      <c r="C15" s="2">
        <v>5</v>
      </c>
      <c r="D15" s="2" t="s">
        <v>15</v>
      </c>
      <c r="E15" s="2">
        <v>8.1999999999999993</v>
      </c>
      <c r="F15" s="2">
        <v>688.97144188223501</v>
      </c>
      <c r="G15" s="2">
        <f t="shared" si="0"/>
        <v>5.649565823434326</v>
      </c>
      <c r="H15" s="2">
        <f t="shared" ref="H15:J15" si="29">LN(E15)</f>
        <v>2.1041341542702074</v>
      </c>
      <c r="I15" s="2">
        <f t="shared" si="29"/>
        <v>6.5351998215076659</v>
      </c>
      <c r="J15" s="2">
        <f t="shared" si="29"/>
        <v>1.7315786967957361</v>
      </c>
      <c r="K15" s="2">
        <f t="shared" si="2"/>
        <v>644.37466159990572</v>
      </c>
      <c r="L15" s="3">
        <f t="shared" si="3"/>
        <v>8.5583896762057687E-2</v>
      </c>
      <c r="N15" s="2">
        <v>20</v>
      </c>
      <c r="O15" s="2">
        <v>2</v>
      </c>
      <c r="P15" s="2">
        <v>5</v>
      </c>
      <c r="Q15" s="2" t="s">
        <v>15</v>
      </c>
      <c r="R15" s="2">
        <v>5.3</v>
      </c>
      <c r="S15" s="2">
        <v>1057.0344</v>
      </c>
      <c r="T15" s="2">
        <f t="shared" si="5"/>
        <v>5.6022823200000005</v>
      </c>
      <c r="U15" s="2">
        <f t="shared" ref="U15:W15" si="30">LN(R15)</f>
        <v>1.6677068205580761</v>
      </c>
      <c r="V15" s="2">
        <f t="shared" si="30"/>
        <v>6.9632225302791682</v>
      </c>
      <c r="W15" s="2">
        <f t="shared" si="30"/>
        <v>1.723174071855107</v>
      </c>
      <c r="X15" s="2">
        <f t="shared" si="7"/>
        <v>899.09926043550149</v>
      </c>
      <c r="Y15" s="3">
        <f t="shared" si="8"/>
        <v>0.4727351220461975</v>
      </c>
    </row>
    <row r="16" spans="1:32" ht="15.75" customHeight="1" x14ac:dyDescent="0.2">
      <c r="A16" s="2">
        <v>15</v>
      </c>
      <c r="B16" s="2">
        <v>2</v>
      </c>
      <c r="C16" s="2">
        <v>6</v>
      </c>
      <c r="D16" s="2" t="s">
        <v>15</v>
      </c>
      <c r="E16" s="2">
        <v>5</v>
      </c>
      <c r="F16" s="2">
        <v>844.96058356141702</v>
      </c>
      <c r="G16" s="2">
        <f t="shared" si="0"/>
        <v>4.2248029178070849</v>
      </c>
      <c r="H16" s="2">
        <f t="shared" ref="H16:J16" si="31">LN(E16)</f>
        <v>1.6094379124341003</v>
      </c>
      <c r="I16" s="2">
        <f t="shared" si="31"/>
        <v>6.7392899795963048</v>
      </c>
      <c r="J16" s="2">
        <f t="shared" si="31"/>
        <v>1.4409726130482681</v>
      </c>
      <c r="K16" s="2">
        <f t="shared" si="2"/>
        <v>768.29425316921834</v>
      </c>
      <c r="L16" s="3">
        <f t="shared" si="3"/>
        <v>0.26152583869022239</v>
      </c>
      <c r="N16" s="2">
        <v>20</v>
      </c>
      <c r="O16" s="2">
        <v>2</v>
      </c>
      <c r="P16" s="2">
        <v>6</v>
      </c>
      <c r="Q16" s="2" t="s">
        <v>15</v>
      </c>
      <c r="R16" s="2">
        <v>5.9</v>
      </c>
      <c r="S16" s="2">
        <v>550.265894</v>
      </c>
      <c r="T16" s="2">
        <f t="shared" si="5"/>
        <v>3.2465687746000005</v>
      </c>
      <c r="U16" s="2">
        <f t="shared" ref="U16:W16" si="32">LN(R16)</f>
        <v>1.7749523509116738</v>
      </c>
      <c r="V16" s="2">
        <f t="shared" si="32"/>
        <v>6.3104016050416547</v>
      </c>
      <c r="W16" s="2">
        <f t="shared" si="32"/>
        <v>1.1775986769711917</v>
      </c>
      <c r="X16" s="2">
        <f t="shared" si="7"/>
        <v>474.00955881765293</v>
      </c>
      <c r="Y16" s="3">
        <f t="shared" si="8"/>
        <v>-0.1674737288217325</v>
      </c>
    </row>
    <row r="17" spans="1:25" ht="15.75" customHeight="1" x14ac:dyDescent="0.2">
      <c r="A17" s="2">
        <v>15</v>
      </c>
      <c r="B17" s="2">
        <v>2</v>
      </c>
      <c r="C17" s="2">
        <v>7</v>
      </c>
      <c r="D17" s="2" t="s">
        <v>15</v>
      </c>
      <c r="E17" s="2">
        <v>7.4</v>
      </c>
      <c r="F17" s="2">
        <v>496.909886400039</v>
      </c>
      <c r="G17" s="2">
        <f t="shared" si="0"/>
        <v>3.6771331593602889</v>
      </c>
      <c r="H17" s="2">
        <f t="shared" ref="H17:J17" si="33">LN(E17)</f>
        <v>2.0014800002101243</v>
      </c>
      <c r="I17" s="2">
        <f t="shared" si="33"/>
        <v>6.2084086945665957</v>
      </c>
      <c r="J17" s="2">
        <f t="shared" si="33"/>
        <v>1.3021334157945827</v>
      </c>
      <c r="K17" s="2">
        <f t="shared" si="2"/>
        <v>462.03373869254625</v>
      </c>
      <c r="L17" s="3">
        <f t="shared" si="3"/>
        <v>-0.24704825154503141</v>
      </c>
      <c r="N17" s="2">
        <v>20</v>
      </c>
      <c r="O17" s="2">
        <v>2</v>
      </c>
      <c r="P17" s="2">
        <v>7</v>
      </c>
      <c r="Q17" s="2" t="s">
        <v>15</v>
      </c>
      <c r="R17" s="2">
        <v>7</v>
      </c>
      <c r="S17" s="2">
        <v>335.936824</v>
      </c>
      <c r="T17" s="2">
        <f t="shared" si="5"/>
        <v>2.3515577680000002</v>
      </c>
      <c r="U17" s="2">
        <f t="shared" ref="U17:W17" si="34">LN(R17)</f>
        <v>1.9459101490553132</v>
      </c>
      <c r="V17" s="2">
        <f t="shared" si="34"/>
        <v>5.8169231184749881</v>
      </c>
      <c r="W17" s="2">
        <f t="shared" si="34"/>
        <v>0.85507798854816419</v>
      </c>
      <c r="X17" s="2">
        <f t="shared" si="7"/>
        <v>295.27939841670229</v>
      </c>
      <c r="Y17" s="3">
        <f t="shared" si="8"/>
        <v>-0.64084757832670725</v>
      </c>
    </row>
    <row r="18" spans="1:25" ht="15.75" customHeight="1" x14ac:dyDescent="0.2">
      <c r="A18" s="2">
        <v>15</v>
      </c>
      <c r="B18" s="2">
        <v>2</v>
      </c>
      <c r="C18" s="2">
        <v>8</v>
      </c>
      <c r="D18" s="2" t="s">
        <v>15</v>
      </c>
      <c r="E18" s="2">
        <v>8.3000000000000007</v>
      </c>
      <c r="F18" s="2">
        <v>711.80864314116604</v>
      </c>
      <c r="G18" s="2">
        <f t="shared" si="0"/>
        <v>5.9080117380716786</v>
      </c>
      <c r="H18" s="2">
        <f t="shared" ref="H18:J18" si="35">LN(E18)</f>
        <v>2.1162555148025524</v>
      </c>
      <c r="I18" s="2">
        <f t="shared" si="35"/>
        <v>6.5678091156564395</v>
      </c>
      <c r="J18" s="2">
        <f t="shared" si="35"/>
        <v>1.7763093514768546</v>
      </c>
      <c r="K18" s="2">
        <f t="shared" si="2"/>
        <v>666.1937481090381</v>
      </c>
      <c r="L18" s="3">
        <f t="shared" si="3"/>
        <v>0.11888289632512161</v>
      </c>
      <c r="N18" s="2">
        <v>20</v>
      </c>
      <c r="O18" s="2">
        <v>2</v>
      </c>
      <c r="P18" s="2">
        <v>8</v>
      </c>
      <c r="Q18" s="2" t="s">
        <v>15</v>
      </c>
      <c r="R18" s="2">
        <v>8.6999999999999993</v>
      </c>
      <c r="S18" s="2">
        <v>665.42981699999996</v>
      </c>
      <c r="T18" s="2">
        <f t="shared" si="5"/>
        <v>5.7892394078999994</v>
      </c>
      <c r="U18" s="2">
        <f t="shared" ref="U18:W18" si="36">LN(R18)</f>
        <v>2.1633230256605378</v>
      </c>
      <c r="V18" s="2">
        <f t="shared" si="36"/>
        <v>6.5004331732206255</v>
      </c>
      <c r="W18" s="2">
        <f t="shared" si="36"/>
        <v>1.756000919899027</v>
      </c>
      <c r="X18" s="2">
        <f t="shared" si="7"/>
        <v>600.09429162245476</v>
      </c>
      <c r="Y18" s="3">
        <f t="shared" si="8"/>
        <v>6.8230230707705175E-2</v>
      </c>
    </row>
    <row r="19" spans="1:25" ht="15.75" customHeight="1" x14ac:dyDescent="0.2">
      <c r="A19" s="2">
        <v>15</v>
      </c>
      <c r="B19" s="2">
        <v>1</v>
      </c>
      <c r="C19" s="2">
        <v>1</v>
      </c>
      <c r="D19" s="2" t="s">
        <v>17</v>
      </c>
      <c r="E19" s="2">
        <v>25.9</v>
      </c>
      <c r="F19" s="2">
        <v>547.51797002831302</v>
      </c>
      <c r="G19" s="2">
        <f t="shared" si="0"/>
        <v>14.180715423733307</v>
      </c>
      <c r="H19" s="2">
        <f t="shared" ref="H19:J19" si="37">LN(E19)</f>
        <v>3.2542429687054919</v>
      </c>
      <c r="I19" s="2">
        <f t="shared" si="37"/>
        <v>6.3053952831215483</v>
      </c>
      <c r="J19" s="2">
        <f t="shared" si="37"/>
        <v>2.6518829728449034</v>
      </c>
      <c r="K19" s="2">
        <f t="shared" si="2"/>
        <v>546.77205310884324</v>
      </c>
      <c r="L19" s="3">
        <f t="shared" si="3"/>
        <v>-7.8779450082691493E-2</v>
      </c>
      <c r="N19" s="2">
        <v>20</v>
      </c>
      <c r="O19" s="2">
        <v>1</v>
      </c>
      <c r="P19" s="2">
        <v>1</v>
      </c>
      <c r="Q19" s="2" t="s">
        <v>17</v>
      </c>
      <c r="R19" s="2">
        <v>17.399999999999999</v>
      </c>
      <c r="S19" s="2">
        <v>526.88380788723498</v>
      </c>
      <c r="T19" s="2">
        <f t="shared" si="5"/>
        <v>9.1677782572378881</v>
      </c>
      <c r="U19" s="2">
        <f t="shared" ref="U19:W19" si="38">LN(R19)</f>
        <v>2.8564702062204832</v>
      </c>
      <c r="V19" s="2">
        <f t="shared" si="38"/>
        <v>6.2669800458400848</v>
      </c>
      <c r="W19" s="2">
        <f t="shared" si="38"/>
        <v>2.2156949730784312</v>
      </c>
      <c r="X19" s="2">
        <f t="shared" si="7"/>
        <v>515.6483472085248</v>
      </c>
      <c r="Y19" s="3">
        <f t="shared" si="8"/>
        <v>-8.3708788238986642E-2</v>
      </c>
    </row>
    <row r="20" spans="1:25" ht="15.75" customHeight="1" x14ac:dyDescent="0.2">
      <c r="A20" s="2">
        <v>15</v>
      </c>
      <c r="B20" s="2">
        <v>1</v>
      </c>
      <c r="C20" s="2">
        <v>2</v>
      </c>
      <c r="D20" s="2" t="s">
        <v>17</v>
      </c>
      <c r="E20" s="2">
        <v>32.5</v>
      </c>
      <c r="F20" s="2">
        <v>397.55269268650602</v>
      </c>
      <c r="G20" s="2">
        <f t="shared" si="0"/>
        <v>12.920462512311445</v>
      </c>
      <c r="H20" s="2">
        <f t="shared" ref="H20:J20" si="39">LN(E20)</f>
        <v>3.4812400893356918</v>
      </c>
      <c r="I20" s="2">
        <f t="shared" si="39"/>
        <v>5.9853274855266827</v>
      </c>
      <c r="J20" s="2">
        <f t="shared" si="39"/>
        <v>2.5588122958802373</v>
      </c>
      <c r="K20" s="2">
        <f t="shared" si="2"/>
        <v>402.18132008993922</v>
      </c>
      <c r="L20" s="3">
        <f t="shared" si="3"/>
        <v>-0.38593111151369941</v>
      </c>
      <c r="N20" s="2">
        <v>20</v>
      </c>
      <c r="O20" s="2">
        <v>1</v>
      </c>
      <c r="P20" s="2">
        <v>2</v>
      </c>
      <c r="Q20" s="2" t="s">
        <v>17</v>
      </c>
      <c r="R20" s="2">
        <v>26.7</v>
      </c>
      <c r="S20" s="2">
        <v>585.84326894174899</v>
      </c>
      <c r="T20" s="2">
        <f t="shared" si="5"/>
        <v>15.642015280744697</v>
      </c>
      <c r="U20" s="2">
        <f t="shared" ref="U20:W20" si="40">LN(R20)</f>
        <v>3.2846635654062037</v>
      </c>
      <c r="V20" s="2">
        <f t="shared" si="40"/>
        <v>6.3730522946596642</v>
      </c>
      <c r="W20" s="2">
        <f t="shared" si="40"/>
        <v>2.7499605810837306</v>
      </c>
      <c r="X20" s="2">
        <f t="shared" si="7"/>
        <v>603.06446654265983</v>
      </c>
      <c r="Y20" s="3">
        <f t="shared" si="8"/>
        <v>7.271899962083328E-2</v>
      </c>
    </row>
    <row r="21" spans="1:25" ht="15.75" customHeight="1" x14ac:dyDescent="0.2">
      <c r="A21" s="2">
        <v>15</v>
      </c>
      <c r="B21" s="2">
        <v>1</v>
      </c>
      <c r="C21" s="2">
        <v>3</v>
      </c>
      <c r="D21" s="2" t="s">
        <v>17</v>
      </c>
      <c r="E21" s="2">
        <v>23.7</v>
      </c>
      <c r="F21" s="2">
        <v>538.36423714423097</v>
      </c>
      <c r="G21" s="2">
        <f t="shared" si="0"/>
        <v>12.759232420318273</v>
      </c>
      <c r="H21" s="2">
        <f t="shared" ref="H21:J21" si="41">LN(E21)</f>
        <v>3.1654750481410856</v>
      </c>
      <c r="I21" s="2">
        <f t="shared" si="41"/>
        <v>6.2885353518008316</v>
      </c>
      <c r="J21" s="2">
        <f t="shared" si="41"/>
        <v>2.5462551209597795</v>
      </c>
      <c r="K21" s="2">
        <f t="shared" si="2"/>
        <v>534.91737239923498</v>
      </c>
      <c r="L21" s="3">
        <f t="shared" si="3"/>
        <v>-0.10069027608352421</v>
      </c>
      <c r="N21" s="2">
        <v>20</v>
      </c>
      <c r="O21" s="2">
        <v>1</v>
      </c>
      <c r="P21" s="2">
        <v>3</v>
      </c>
      <c r="Q21" s="2" t="s">
        <v>17</v>
      </c>
      <c r="R21" s="2">
        <v>32.299999999999997</v>
      </c>
      <c r="S21" s="2">
        <v>428.620527914484</v>
      </c>
      <c r="T21" s="2">
        <f t="shared" si="5"/>
        <v>13.844443051637832</v>
      </c>
      <c r="U21" s="2">
        <f t="shared" ref="U21:W21" si="42">LN(R21)</f>
        <v>3.475067230228611</v>
      </c>
      <c r="V21" s="2">
        <f t="shared" si="42"/>
        <v>6.0605719771666458</v>
      </c>
      <c r="W21" s="2">
        <f t="shared" si="42"/>
        <v>2.6278839284131195</v>
      </c>
      <c r="X21" s="2">
        <f t="shared" si="7"/>
        <v>451.24544511045525</v>
      </c>
      <c r="Y21" s="3">
        <f t="shared" si="8"/>
        <v>-0.21736984688907013</v>
      </c>
    </row>
    <row r="22" spans="1:25" ht="15.75" customHeight="1" x14ac:dyDescent="0.2">
      <c r="A22" s="2">
        <v>15</v>
      </c>
      <c r="B22" s="2">
        <v>1</v>
      </c>
      <c r="C22" s="2">
        <v>4</v>
      </c>
      <c r="D22" s="2" t="s">
        <v>17</v>
      </c>
      <c r="E22" s="2">
        <v>40</v>
      </c>
      <c r="F22" s="2">
        <v>463.008584647085</v>
      </c>
      <c r="G22" s="2">
        <f t="shared" si="0"/>
        <v>18.5203433858834</v>
      </c>
      <c r="H22" s="2">
        <f t="shared" ref="H22:J22" si="43">LN(E22)</f>
        <v>3.6888794541139363</v>
      </c>
      <c r="I22" s="2">
        <f t="shared" si="43"/>
        <v>6.1377455952687408</v>
      </c>
      <c r="J22" s="2">
        <f t="shared" si="43"/>
        <v>2.9188697704005397</v>
      </c>
      <c r="K22" s="2">
        <f t="shared" si="2"/>
        <v>473.97595163609515</v>
      </c>
      <c r="L22" s="3">
        <f t="shared" si="3"/>
        <v>-0.22169832191575933</v>
      </c>
      <c r="N22" s="2">
        <v>20</v>
      </c>
      <c r="O22" s="2">
        <v>1</v>
      </c>
      <c r="P22" s="2">
        <v>4</v>
      </c>
      <c r="Q22" s="2" t="s">
        <v>17</v>
      </c>
      <c r="R22" s="2">
        <v>22.4</v>
      </c>
      <c r="S22" s="2">
        <v>432.68733780400601</v>
      </c>
      <c r="T22" s="2">
        <f t="shared" si="5"/>
        <v>9.6921963668097337</v>
      </c>
      <c r="U22" s="2">
        <f t="shared" ref="U22:W22" si="44">LN(R22)</f>
        <v>3.1090609588609941</v>
      </c>
      <c r="V22" s="2">
        <f t="shared" si="44"/>
        <v>6.0700153835810449</v>
      </c>
      <c r="W22" s="2">
        <f t="shared" si="44"/>
        <v>2.2713210634599021</v>
      </c>
      <c r="X22" s="2">
        <f t="shared" si="7"/>
        <v>436.2720785318437</v>
      </c>
      <c r="Y22" s="3">
        <f t="shared" si="8"/>
        <v>-0.25096877798750228</v>
      </c>
    </row>
    <row r="23" spans="1:25" ht="15.75" customHeight="1" x14ac:dyDescent="0.2">
      <c r="A23" s="2">
        <v>15</v>
      </c>
      <c r="B23" s="2">
        <v>1</v>
      </c>
      <c r="C23" s="2">
        <v>5</v>
      </c>
      <c r="D23" s="2" t="s">
        <v>17</v>
      </c>
      <c r="E23" s="2">
        <v>20.9</v>
      </c>
      <c r="F23" s="2">
        <v>447.31013652160499</v>
      </c>
      <c r="G23" s="2">
        <f t="shared" si="0"/>
        <v>9.3487818533015439</v>
      </c>
      <c r="H23" s="2">
        <f t="shared" ref="H23:J23" si="45">LN(E23)</f>
        <v>3.039749158970765</v>
      </c>
      <c r="I23" s="2">
        <f t="shared" si="45"/>
        <v>6.1032521717550372</v>
      </c>
      <c r="J23" s="2">
        <f t="shared" si="45"/>
        <v>2.2352460517436659</v>
      </c>
      <c r="K23" s="2">
        <f t="shared" si="2"/>
        <v>441.27256031193991</v>
      </c>
      <c r="L23" s="3">
        <f t="shared" si="3"/>
        <v>-0.29312725922310845</v>
      </c>
      <c r="N23" s="2">
        <v>20</v>
      </c>
      <c r="O23" s="2">
        <v>1</v>
      </c>
      <c r="P23" s="2">
        <v>5</v>
      </c>
      <c r="Q23" s="2" t="s">
        <v>17</v>
      </c>
      <c r="R23" s="2">
        <v>38.6</v>
      </c>
      <c r="S23" s="2">
        <v>480.88654851408302</v>
      </c>
      <c r="T23" s="2">
        <f t="shared" si="5"/>
        <v>18.562220772643606</v>
      </c>
      <c r="U23" s="2">
        <f t="shared" ref="U23:W23" si="46">LN(R23)</f>
        <v>3.6532522764707851</v>
      </c>
      <c r="V23" s="2">
        <f t="shared" si="46"/>
        <v>6.1756313764099433</v>
      </c>
      <c r="W23" s="2">
        <f t="shared" si="46"/>
        <v>2.921128373898592</v>
      </c>
      <c r="X23" s="2">
        <f t="shared" si="7"/>
        <v>517.02780286176812</v>
      </c>
      <c r="Y23" s="3">
        <f t="shared" si="8"/>
        <v>-8.1355886207691963E-2</v>
      </c>
    </row>
    <row r="24" spans="1:25" ht="15.75" customHeight="1" x14ac:dyDescent="0.2">
      <c r="A24" s="2">
        <v>15</v>
      </c>
      <c r="B24" s="2">
        <v>1</v>
      </c>
      <c r="C24" s="2">
        <v>6</v>
      </c>
      <c r="D24" s="2" t="s">
        <v>17</v>
      </c>
      <c r="E24" s="2">
        <v>49.8</v>
      </c>
      <c r="F24" s="2">
        <v>355.39074352711401</v>
      </c>
      <c r="G24" s="2">
        <f t="shared" si="0"/>
        <v>17.698459027650276</v>
      </c>
      <c r="H24" s="2">
        <f t="shared" ref="H24:J24" si="47">LN(E24)</f>
        <v>3.9080149840306073</v>
      </c>
      <c r="I24" s="2">
        <f t="shared" si="47"/>
        <v>5.8732178701565907</v>
      </c>
      <c r="J24" s="2">
        <f t="shared" si="47"/>
        <v>2.8734775752050608</v>
      </c>
      <c r="K24" s="2">
        <f t="shared" si="2"/>
        <v>368.38168404020416</v>
      </c>
      <c r="L24" s="3">
        <f t="shared" si="3"/>
        <v>-0.47375723537565051</v>
      </c>
      <c r="N24" s="2">
        <v>20</v>
      </c>
      <c r="O24" s="2">
        <v>1</v>
      </c>
      <c r="P24" s="2">
        <v>6</v>
      </c>
      <c r="Q24" s="2" t="s">
        <v>17</v>
      </c>
      <c r="R24" s="2">
        <v>20</v>
      </c>
      <c r="S24" s="2">
        <v>530.20909181202501</v>
      </c>
      <c r="T24" s="2">
        <f t="shared" si="5"/>
        <v>10.6041818362405</v>
      </c>
      <c r="U24" s="2">
        <f t="shared" ref="U24:W24" si="48">LN(R24)</f>
        <v>2.9957322735539909</v>
      </c>
      <c r="V24" s="2">
        <f t="shared" si="48"/>
        <v>6.2732714415993103</v>
      </c>
      <c r="W24" s="2">
        <f t="shared" si="48"/>
        <v>2.3612484361711648</v>
      </c>
      <c r="X24" s="2">
        <f t="shared" si="7"/>
        <v>527.50025839748685</v>
      </c>
      <c r="Y24" s="3">
        <f t="shared" si="8"/>
        <v>-6.1040173361340155E-2</v>
      </c>
    </row>
    <row r="25" spans="1:25" ht="15.75" customHeight="1" x14ac:dyDescent="0.2">
      <c r="A25" s="2">
        <v>15</v>
      </c>
      <c r="B25" s="2">
        <v>1</v>
      </c>
      <c r="C25" s="2">
        <v>7</v>
      </c>
      <c r="D25" s="2" t="s">
        <v>17</v>
      </c>
      <c r="E25" s="2">
        <v>31.2</v>
      </c>
      <c r="F25" s="2">
        <v>465.41853995213597</v>
      </c>
      <c r="G25" s="2">
        <f t="shared" si="0"/>
        <v>14.521058446506641</v>
      </c>
      <c r="H25" s="2">
        <f t="shared" ref="H25:J25" si="49">LN(E25)</f>
        <v>3.4404180948154366</v>
      </c>
      <c r="I25" s="2">
        <f t="shared" si="49"/>
        <v>6.1429370866715036</v>
      </c>
      <c r="J25" s="2">
        <f t="shared" si="49"/>
        <v>2.675599902504803</v>
      </c>
      <c r="K25" s="2">
        <f t="shared" si="2"/>
        <v>469.74302007993805</v>
      </c>
      <c r="L25" s="3">
        <f t="shared" si="3"/>
        <v>-0.23064428185708108</v>
      </c>
      <c r="N25" s="2">
        <v>20</v>
      </c>
      <c r="O25" s="2">
        <v>1</v>
      </c>
      <c r="P25" s="2">
        <v>7</v>
      </c>
      <c r="Q25" s="2" t="s">
        <v>17</v>
      </c>
      <c r="R25" s="2">
        <v>15.2</v>
      </c>
      <c r="S25" s="2">
        <v>504.78642708029798</v>
      </c>
      <c r="T25" s="2">
        <f t="shared" si="5"/>
        <v>7.672753691620529</v>
      </c>
      <c r="U25" s="2">
        <f t="shared" ref="U25:W25" si="50">LN(R25)</f>
        <v>2.7212954278522306</v>
      </c>
      <c r="V25" s="2">
        <f t="shared" si="50"/>
        <v>6.2241354231482049</v>
      </c>
      <c r="W25" s="2">
        <f t="shared" si="50"/>
        <v>2.0376755720182982</v>
      </c>
      <c r="X25" s="2">
        <f t="shared" si="7"/>
        <v>486.2047293279457</v>
      </c>
      <c r="Y25" s="3">
        <f t="shared" si="8"/>
        <v>-0.14244996486697348</v>
      </c>
    </row>
    <row r="26" spans="1:25" ht="15.75" customHeight="1" x14ac:dyDescent="0.2">
      <c r="A26" s="2">
        <v>15</v>
      </c>
      <c r="B26" s="2">
        <v>1</v>
      </c>
      <c r="C26" s="2">
        <v>8</v>
      </c>
      <c r="D26" s="2" t="s">
        <v>17</v>
      </c>
      <c r="E26" s="2">
        <v>37.6</v>
      </c>
      <c r="F26" s="2">
        <v>465.76826316039802</v>
      </c>
      <c r="G26" s="2">
        <f t="shared" si="0"/>
        <v>17.512886694830968</v>
      </c>
      <c r="H26" s="2">
        <f t="shared" ref="H26:J26" si="51">LN(E26)</f>
        <v>3.6270040503958487</v>
      </c>
      <c r="I26" s="2">
        <f t="shared" si="51"/>
        <v>6.1436882210809172</v>
      </c>
      <c r="J26" s="2">
        <f t="shared" si="51"/>
        <v>2.8629369924946291</v>
      </c>
      <c r="K26" s="2">
        <f t="shared" si="2"/>
        <v>475.1223326338349</v>
      </c>
      <c r="L26" s="3">
        <f t="shared" si="3"/>
        <v>-0.21927640657514136</v>
      </c>
      <c r="N26" s="2">
        <v>20</v>
      </c>
      <c r="O26" s="2">
        <v>1</v>
      </c>
      <c r="P26" s="2">
        <v>8</v>
      </c>
      <c r="Q26" s="2" t="s">
        <v>17</v>
      </c>
      <c r="R26" s="2">
        <v>21.7</v>
      </c>
      <c r="S26" s="2">
        <v>451.96295065065698</v>
      </c>
      <c r="T26" s="2">
        <f t="shared" si="5"/>
        <v>9.8075960291192565</v>
      </c>
      <c r="U26" s="2">
        <f t="shared" ref="U26:W26" si="52">LN(R26)</f>
        <v>3.0773122605464138</v>
      </c>
      <c r="V26" s="2">
        <f t="shared" si="52"/>
        <v>6.1136002088856625</v>
      </c>
      <c r="W26" s="2">
        <f t="shared" si="52"/>
        <v>2.2831571904499395</v>
      </c>
      <c r="X26" s="2">
        <f t="shared" si="7"/>
        <v>454.00334277492965</v>
      </c>
      <c r="Y26" s="3">
        <f t="shared" si="8"/>
        <v>-0.21111759960467946</v>
      </c>
    </row>
    <row r="27" spans="1:25" ht="15.75" customHeight="1" x14ac:dyDescent="0.2">
      <c r="A27" s="2">
        <v>15</v>
      </c>
      <c r="B27" s="2">
        <v>2</v>
      </c>
      <c r="C27" s="2">
        <v>1</v>
      </c>
      <c r="D27" s="2" t="s">
        <v>17</v>
      </c>
      <c r="E27" s="2">
        <v>47.7</v>
      </c>
      <c r="F27" s="6"/>
      <c r="G27" s="2"/>
      <c r="H27" s="2"/>
      <c r="I27" s="2"/>
      <c r="J27" s="2"/>
      <c r="K27" s="2"/>
      <c r="L27" s="3"/>
      <c r="N27" s="2">
        <v>20</v>
      </c>
      <c r="O27" s="2">
        <v>2</v>
      </c>
      <c r="P27" s="2">
        <v>1</v>
      </c>
      <c r="Q27" s="2" t="s">
        <v>17</v>
      </c>
      <c r="R27" s="2">
        <v>18.399999999999999</v>
      </c>
      <c r="S27" s="2">
        <v>535.93008575391195</v>
      </c>
      <c r="T27" s="2">
        <f t="shared" si="5"/>
        <v>9.8611135778719792</v>
      </c>
      <c r="U27" s="2">
        <f t="shared" ref="U27:W27" si="53">LN(R27)</f>
        <v>2.91235066461494</v>
      </c>
      <c r="V27" s="2">
        <f t="shared" si="53"/>
        <v>6.28400371553687</v>
      </c>
      <c r="W27" s="2">
        <f t="shared" si="53"/>
        <v>2.2885991011696722</v>
      </c>
      <c r="X27" s="2">
        <f t="shared" si="7"/>
        <v>527.97165538689228</v>
      </c>
      <c r="Y27" s="3">
        <f t="shared" si="8"/>
        <v>-6.0113576635014265E-2</v>
      </c>
    </row>
    <row r="28" spans="1:25" ht="15.75" customHeight="1" x14ac:dyDescent="0.2">
      <c r="A28" s="2">
        <v>15</v>
      </c>
      <c r="B28" s="2">
        <v>2</v>
      </c>
      <c r="C28" s="2">
        <v>2</v>
      </c>
      <c r="D28" s="2" t="s">
        <v>17</v>
      </c>
      <c r="E28" s="2">
        <v>35.9</v>
      </c>
      <c r="F28" s="2">
        <v>1010.52338082599</v>
      </c>
      <c r="G28" s="2">
        <f t="shared" ref="G28:G46" si="54">F28*(E28/1000)</f>
        <v>36.277789371653043</v>
      </c>
      <c r="H28" s="2">
        <f t="shared" ref="H28:J28" si="55">LN(E28)</f>
        <v>3.5807372954942331</v>
      </c>
      <c r="I28" s="2">
        <f t="shared" si="55"/>
        <v>6.9182236744542669</v>
      </c>
      <c r="J28" s="2">
        <f t="shared" si="55"/>
        <v>3.5912056909663637</v>
      </c>
      <c r="K28" s="2">
        <f t="shared" ref="K28:K46" si="56">((GEOMEAN($E$3:$E$46))^(0.943-1))*(E28^(1-0.943))*F28</f>
        <v>1028.1029239808042</v>
      </c>
      <c r="L28" s="3">
        <f t="shared" ref="L28:L46" si="57">J28-((0.9431*H28)+LN(0.7129))</f>
        <v>0.55262646844430652</v>
      </c>
      <c r="N28" s="2">
        <v>20</v>
      </c>
      <c r="O28" s="2">
        <v>2</v>
      </c>
      <c r="P28" s="2">
        <v>2</v>
      </c>
      <c r="Q28" s="2" t="s">
        <v>17</v>
      </c>
      <c r="R28" s="2">
        <v>26.8</v>
      </c>
      <c r="S28" s="2">
        <v>447.58142178954301</v>
      </c>
      <c r="T28" s="2">
        <f t="shared" si="5"/>
        <v>11.995182103959753</v>
      </c>
      <c r="U28" s="2">
        <f t="shared" ref="U28:W28" si="58">LN(R28)</f>
        <v>3.2884018875168111</v>
      </c>
      <c r="V28" s="2">
        <f t="shared" si="58"/>
        <v>6.1038584692974132</v>
      </c>
      <c r="W28" s="2">
        <f t="shared" si="58"/>
        <v>2.484505077832087</v>
      </c>
      <c r="X28" s="2">
        <f t="shared" si="7"/>
        <v>460.94162005323631</v>
      </c>
      <c r="Y28" s="3">
        <f t="shared" si="8"/>
        <v>-0.19603519906121036</v>
      </c>
    </row>
    <row r="29" spans="1:25" ht="15.75" customHeight="1" x14ac:dyDescent="0.2">
      <c r="A29" s="2">
        <v>15</v>
      </c>
      <c r="B29" s="2">
        <v>2</v>
      </c>
      <c r="C29" s="2">
        <v>3</v>
      </c>
      <c r="D29" s="2" t="s">
        <v>17</v>
      </c>
      <c r="E29" s="2">
        <v>41.5</v>
      </c>
      <c r="F29" s="2">
        <v>424.06376206001499</v>
      </c>
      <c r="G29" s="2">
        <f t="shared" si="54"/>
        <v>17.598646125490625</v>
      </c>
      <c r="H29" s="2">
        <f t="shared" ref="H29:J29" si="59">LN(E29)</f>
        <v>3.7256934272366524</v>
      </c>
      <c r="I29" s="2">
        <f t="shared" si="59"/>
        <v>6.0498838261427021</v>
      </c>
      <c r="J29" s="2">
        <f t="shared" si="59"/>
        <v>2.8678219743972178</v>
      </c>
      <c r="K29" s="2">
        <f t="shared" si="56"/>
        <v>435.02052453079585</v>
      </c>
      <c r="L29" s="3">
        <f t="shared" si="57"/>
        <v>-0.30746537597111478</v>
      </c>
      <c r="N29" s="2">
        <v>20</v>
      </c>
      <c r="O29" s="2">
        <v>2</v>
      </c>
      <c r="P29" s="2">
        <v>3</v>
      </c>
      <c r="Q29" s="2" t="s">
        <v>17</v>
      </c>
      <c r="R29" s="2">
        <v>16.399999999999999</v>
      </c>
      <c r="S29" s="2">
        <v>554.97111278764703</v>
      </c>
      <c r="T29" s="2">
        <f t="shared" si="5"/>
        <v>9.101526249717411</v>
      </c>
      <c r="U29" s="2">
        <f t="shared" ref="U29:W29" si="60">LN(R29)</f>
        <v>2.7972813348301528</v>
      </c>
      <c r="V29" s="2">
        <f t="shared" si="60"/>
        <v>6.3189160633605699</v>
      </c>
      <c r="W29" s="2">
        <f t="shared" si="60"/>
        <v>2.2084421192085859</v>
      </c>
      <c r="X29" s="2">
        <f t="shared" si="7"/>
        <v>539.35650210492508</v>
      </c>
      <c r="Y29" s="3">
        <f t="shared" si="8"/>
        <v>-3.8733381994004112E-2</v>
      </c>
    </row>
    <row r="30" spans="1:25" ht="15.75" customHeight="1" x14ac:dyDescent="0.2">
      <c r="A30" s="2">
        <v>15</v>
      </c>
      <c r="B30" s="2">
        <v>2</v>
      </c>
      <c r="C30" s="2">
        <v>4</v>
      </c>
      <c r="D30" s="2" t="s">
        <v>17</v>
      </c>
      <c r="E30" s="2">
        <v>22.7</v>
      </c>
      <c r="F30" s="2">
        <v>740.23350081199703</v>
      </c>
      <c r="G30" s="2">
        <f t="shared" si="54"/>
        <v>16.803300468432329</v>
      </c>
      <c r="H30" s="2">
        <f t="shared" ref="H30:J30" si="61">LN(E30)</f>
        <v>3.122364924487357</v>
      </c>
      <c r="I30" s="2">
        <f t="shared" si="61"/>
        <v>6.6069656780632569</v>
      </c>
      <c r="J30" s="2">
        <f t="shared" si="61"/>
        <v>2.8215753235684762</v>
      </c>
      <c r="K30" s="2">
        <f t="shared" si="56"/>
        <v>733.68907847909077</v>
      </c>
      <c r="L30" s="3">
        <f t="shared" si="57"/>
        <v>0.21528708414300413</v>
      </c>
      <c r="N30" s="2">
        <v>20</v>
      </c>
      <c r="O30" s="2">
        <v>2</v>
      </c>
      <c r="P30" s="2">
        <v>4</v>
      </c>
      <c r="Q30" s="2" t="s">
        <v>17</v>
      </c>
      <c r="R30" s="2">
        <v>27.7</v>
      </c>
      <c r="S30" s="2">
        <v>449.607723055284</v>
      </c>
      <c r="T30" s="2">
        <f t="shared" si="5"/>
        <v>12.454133928631366</v>
      </c>
      <c r="U30" s="2">
        <f t="shared" ref="U30:W30" si="62">LN(R30)</f>
        <v>3.3214324131932926</v>
      </c>
      <c r="V30" s="2">
        <f t="shared" si="62"/>
        <v>6.1083754760460138</v>
      </c>
      <c r="W30" s="2">
        <f t="shared" si="62"/>
        <v>2.5220526102571692</v>
      </c>
      <c r="X30" s="2">
        <f t="shared" si="7"/>
        <v>464.83662795717771</v>
      </c>
      <c r="Y30" s="3">
        <f t="shared" si="8"/>
        <v>-0.1876338024930555</v>
      </c>
    </row>
    <row r="31" spans="1:25" ht="15.75" customHeight="1" x14ac:dyDescent="0.2">
      <c r="A31" s="2">
        <v>15</v>
      </c>
      <c r="B31" s="2">
        <v>2</v>
      </c>
      <c r="C31" s="2">
        <v>5</v>
      </c>
      <c r="D31" s="2" t="s">
        <v>17</v>
      </c>
      <c r="E31" s="2">
        <v>44.2</v>
      </c>
      <c r="F31" s="2">
        <v>364.91411721598399</v>
      </c>
      <c r="G31" s="2">
        <f t="shared" si="54"/>
        <v>16.129203980946492</v>
      </c>
      <c r="H31" s="2">
        <f t="shared" ref="H31:J31" si="63">LN(E31)</f>
        <v>3.7887247890836524</v>
      </c>
      <c r="I31" s="2">
        <f t="shared" si="63"/>
        <v>5.8996620305975354</v>
      </c>
      <c r="J31" s="2">
        <f t="shared" si="63"/>
        <v>2.7806315406990509</v>
      </c>
      <c r="K31" s="2">
        <f t="shared" si="56"/>
        <v>375.68995102546319</v>
      </c>
      <c r="L31" s="3">
        <f t="shared" si="57"/>
        <v>-0.45410068702718753</v>
      </c>
      <c r="N31" s="2">
        <v>20</v>
      </c>
      <c r="O31" s="2">
        <v>2</v>
      </c>
      <c r="P31" s="2">
        <v>5</v>
      </c>
      <c r="Q31" s="2" t="s">
        <v>17</v>
      </c>
      <c r="R31" s="2">
        <v>28.5</v>
      </c>
      <c r="S31" s="2">
        <v>422.06281684945799</v>
      </c>
      <c r="T31" s="2">
        <f t="shared" si="5"/>
        <v>12.028790280209552</v>
      </c>
      <c r="U31" s="2">
        <f t="shared" ref="U31:W31" si="64">LN(R31)</f>
        <v>3.3499040872746049</v>
      </c>
      <c r="V31" s="2">
        <f t="shared" si="64"/>
        <v>6.0451541580516936</v>
      </c>
      <c r="W31" s="2">
        <f t="shared" si="64"/>
        <v>2.4873029663441617</v>
      </c>
      <c r="X31" s="2">
        <f t="shared" si="7"/>
        <v>437.82721475030144</v>
      </c>
      <c r="Y31" s="3">
        <f t="shared" si="8"/>
        <v>-0.24750685161541286</v>
      </c>
    </row>
    <row r="32" spans="1:25" ht="15.75" customHeight="1" x14ac:dyDescent="0.2">
      <c r="A32" s="2">
        <v>15</v>
      </c>
      <c r="B32" s="2">
        <v>2</v>
      </c>
      <c r="C32" s="2">
        <v>6</v>
      </c>
      <c r="D32" s="2" t="s">
        <v>17</v>
      </c>
      <c r="E32" s="2">
        <v>25.2</v>
      </c>
      <c r="F32" s="2">
        <v>437.73141023608201</v>
      </c>
      <c r="G32" s="2">
        <f t="shared" si="54"/>
        <v>11.030831537949267</v>
      </c>
      <c r="H32" s="2">
        <f t="shared" ref="H32:J32" si="65">LN(E32)</f>
        <v>3.2268439945173775</v>
      </c>
      <c r="I32" s="2">
        <f t="shared" si="65"/>
        <v>6.0816055036419145</v>
      </c>
      <c r="J32" s="2">
        <f t="shared" si="65"/>
        <v>2.4006942191771552</v>
      </c>
      <c r="K32" s="2">
        <f t="shared" si="56"/>
        <v>436.45290303844655</v>
      </c>
      <c r="L32" s="3">
        <f t="shared" si="57"/>
        <v>-0.30412823119362908</v>
      </c>
      <c r="N32" s="2">
        <v>20</v>
      </c>
      <c r="O32" s="2">
        <v>2</v>
      </c>
      <c r="P32" s="2">
        <v>6</v>
      </c>
      <c r="Q32" s="2" t="s">
        <v>17</v>
      </c>
      <c r="R32" s="2">
        <v>16.899999999999999</v>
      </c>
      <c r="S32" s="2">
        <v>474.845756433833</v>
      </c>
      <c r="T32" s="2">
        <f t="shared" si="5"/>
        <v>8.0248932837317764</v>
      </c>
      <c r="U32" s="2">
        <f t="shared" ref="U32:W32" si="66">LN(R32)</f>
        <v>2.8273136219290276</v>
      </c>
      <c r="V32" s="2">
        <f t="shared" si="66"/>
        <v>6.1629900280034215</v>
      </c>
      <c r="W32" s="2">
        <f t="shared" si="66"/>
        <v>2.0825483709503119</v>
      </c>
      <c r="X32" s="2">
        <f t="shared" si="7"/>
        <v>463.12386287445327</v>
      </c>
      <c r="Y32" s="3">
        <f t="shared" si="8"/>
        <v>-0.19112762038832543</v>
      </c>
    </row>
    <row r="33" spans="1:25" ht="15.75" customHeight="1" x14ac:dyDescent="0.2">
      <c r="A33" s="2">
        <v>15</v>
      </c>
      <c r="B33" s="2">
        <v>2</v>
      </c>
      <c r="C33" s="2">
        <v>7</v>
      </c>
      <c r="D33" s="2" t="s">
        <v>17</v>
      </c>
      <c r="E33" s="2">
        <v>33.4</v>
      </c>
      <c r="F33" s="2">
        <v>412.73119283374899</v>
      </c>
      <c r="G33" s="2">
        <f t="shared" si="54"/>
        <v>13.785221840647216</v>
      </c>
      <c r="H33" s="2">
        <f t="shared" ref="H33:J33" si="67">LN(E33)</f>
        <v>3.5085558999826545</v>
      </c>
      <c r="I33" s="2">
        <f t="shared" si="67"/>
        <v>6.0227965162472561</v>
      </c>
      <c r="J33" s="2">
        <f t="shared" si="67"/>
        <v>2.6235971372477733</v>
      </c>
      <c r="K33" s="2">
        <f t="shared" si="56"/>
        <v>418.18715178087751</v>
      </c>
      <c r="L33" s="3">
        <f t="shared" si="57"/>
        <v>-0.34690781116731362</v>
      </c>
      <c r="N33" s="2">
        <v>20</v>
      </c>
      <c r="O33" s="2">
        <v>2</v>
      </c>
      <c r="P33" s="2">
        <v>7</v>
      </c>
      <c r="Q33" s="2" t="s">
        <v>17</v>
      </c>
      <c r="R33" s="2">
        <v>26.8</v>
      </c>
      <c r="S33" s="2">
        <v>430.41609344148799</v>
      </c>
      <c r="T33" s="2">
        <f t="shared" si="5"/>
        <v>11.535151304231878</v>
      </c>
      <c r="U33" s="2">
        <f t="shared" ref="U33:W33" si="68">LN(R33)</f>
        <v>3.2884018875168111</v>
      </c>
      <c r="V33" s="2">
        <f t="shared" si="68"/>
        <v>6.0647523999735364</v>
      </c>
      <c r="W33" s="2">
        <f t="shared" si="68"/>
        <v>2.4453990085082102</v>
      </c>
      <c r="X33" s="2">
        <f t="shared" si="7"/>
        <v>443.26391076435829</v>
      </c>
      <c r="Y33" s="3">
        <f t="shared" si="8"/>
        <v>-0.23514126838508709</v>
      </c>
    </row>
    <row r="34" spans="1:25" ht="15.75" customHeight="1" x14ac:dyDescent="0.2">
      <c r="A34" s="2">
        <v>15</v>
      </c>
      <c r="B34" s="2">
        <v>2</v>
      </c>
      <c r="C34" s="2">
        <v>8</v>
      </c>
      <c r="D34" s="2" t="s">
        <v>17</v>
      </c>
      <c r="E34" s="2">
        <v>41.8</v>
      </c>
      <c r="F34" s="2">
        <v>396.587783593523</v>
      </c>
      <c r="G34" s="2">
        <f t="shared" si="54"/>
        <v>16.57736935420926</v>
      </c>
      <c r="H34" s="2">
        <f t="shared" ref="H34:J34" si="69">LN(E34)</f>
        <v>3.7328963395307104</v>
      </c>
      <c r="I34" s="2">
        <f t="shared" si="69"/>
        <v>5.9828974127709431</v>
      </c>
      <c r="J34" s="2">
        <f t="shared" si="69"/>
        <v>2.8080384733195167</v>
      </c>
      <c r="K34" s="2">
        <f t="shared" si="56"/>
        <v>407.00170126006861</v>
      </c>
      <c r="L34" s="3">
        <f t="shared" si="57"/>
        <v>-0.37404194363334176</v>
      </c>
      <c r="N34" s="2">
        <v>20</v>
      </c>
      <c r="O34" s="2">
        <v>2</v>
      </c>
      <c r="P34" s="2">
        <v>8</v>
      </c>
      <c r="Q34" s="2" t="s">
        <v>17</v>
      </c>
      <c r="R34" s="2">
        <v>10.8</v>
      </c>
      <c r="S34" s="2">
        <v>622.11146887495499</v>
      </c>
      <c r="T34" s="2">
        <f t="shared" si="5"/>
        <v>6.718803863849514</v>
      </c>
      <c r="U34" s="2">
        <f t="shared" ref="U34:W34" si="70">LN(R34)</f>
        <v>2.379546134130174</v>
      </c>
      <c r="V34" s="2">
        <f t="shared" si="70"/>
        <v>6.4331192870928078</v>
      </c>
      <c r="W34" s="2">
        <f t="shared" si="70"/>
        <v>1.9049101422408448</v>
      </c>
      <c r="X34" s="2">
        <f t="shared" si="7"/>
        <v>575.52762931480743</v>
      </c>
      <c r="Y34" s="3">
        <f t="shared" si="8"/>
        <v>2.634418213591605E-2</v>
      </c>
    </row>
    <row r="35" spans="1:25" ht="15.75" customHeight="1" x14ac:dyDescent="0.2">
      <c r="A35" s="2">
        <v>15</v>
      </c>
      <c r="B35" s="2">
        <v>1</v>
      </c>
      <c r="C35" s="2">
        <v>1</v>
      </c>
      <c r="D35" s="2" t="s">
        <v>18</v>
      </c>
      <c r="E35" s="2">
        <v>204.9</v>
      </c>
      <c r="F35" s="2">
        <v>608.89971128276204</v>
      </c>
      <c r="G35" s="2">
        <f t="shared" si="54"/>
        <v>124.76355084183794</v>
      </c>
      <c r="H35" s="2">
        <f t="shared" ref="H35:J35" si="71">LN(E35)</f>
        <v>5.3225220552448542</v>
      </c>
      <c r="I35" s="2">
        <f t="shared" si="71"/>
        <v>6.4116535764524221</v>
      </c>
      <c r="J35" s="2">
        <f t="shared" si="71"/>
        <v>4.8264203527151395</v>
      </c>
      <c r="K35" s="2">
        <f t="shared" si="56"/>
        <v>684.15342286943451</v>
      </c>
      <c r="L35" s="3">
        <f t="shared" si="57"/>
        <v>0.14516392327227212</v>
      </c>
      <c r="N35" s="2">
        <v>20</v>
      </c>
      <c r="O35" s="2">
        <v>1</v>
      </c>
      <c r="P35" s="2">
        <v>1</v>
      </c>
      <c r="Q35" s="2" t="s">
        <v>18</v>
      </c>
      <c r="R35" s="4">
        <v>96.3</v>
      </c>
      <c r="S35" s="2">
        <v>312.08039960736699</v>
      </c>
      <c r="T35" s="2">
        <f t="shared" si="5"/>
        <v>30.053342482189439</v>
      </c>
      <c r="U35" s="2">
        <f t="shared" ref="U35:W35" si="72">LN(R35)</f>
        <v>4.5674683188040799</v>
      </c>
      <c r="V35" s="2">
        <f t="shared" si="72"/>
        <v>5.7432608456620997</v>
      </c>
      <c r="W35" s="2">
        <f t="shared" si="72"/>
        <v>3.4029738854840428</v>
      </c>
      <c r="X35" s="2">
        <f t="shared" si="7"/>
        <v>373.75616240363701</v>
      </c>
      <c r="Y35" s="3">
        <f t="shared" si="8"/>
        <v>-0.40621461037714024</v>
      </c>
    </row>
    <row r="36" spans="1:25" ht="15.75" customHeight="1" x14ac:dyDescent="0.2">
      <c r="A36" s="2">
        <v>15</v>
      </c>
      <c r="B36" s="2">
        <v>1</v>
      </c>
      <c r="C36" s="2">
        <v>2</v>
      </c>
      <c r="D36" s="2" t="s">
        <v>18</v>
      </c>
      <c r="E36" s="2">
        <v>117.5</v>
      </c>
      <c r="F36" s="2">
        <v>967.63760961685796</v>
      </c>
      <c r="G36" s="2">
        <f t="shared" si="54"/>
        <v>113.6974191299808</v>
      </c>
      <c r="H36" s="2">
        <f t="shared" ref="H36:J36" si="73">LN(E36)</f>
        <v>4.7664383335842135</v>
      </c>
      <c r="I36" s="2">
        <f t="shared" si="73"/>
        <v>6.8748576469520293</v>
      </c>
      <c r="J36" s="2">
        <f t="shared" si="73"/>
        <v>4.7335407015541051</v>
      </c>
      <c r="K36" s="2">
        <f t="shared" si="56"/>
        <v>1053.306447725816</v>
      </c>
      <c r="L36" s="3">
        <f t="shared" si="57"/>
        <v>0.57672683000938729</v>
      </c>
      <c r="N36" s="2">
        <v>20</v>
      </c>
      <c r="O36" s="2">
        <v>1</v>
      </c>
      <c r="P36" s="2">
        <v>2</v>
      </c>
      <c r="Q36" s="2" t="s">
        <v>18</v>
      </c>
      <c r="R36" s="4">
        <v>104.4</v>
      </c>
      <c r="S36" s="2">
        <v>674.36958894929796</v>
      </c>
      <c r="T36" s="2">
        <f t="shared" si="5"/>
        <v>70.404185086306711</v>
      </c>
      <c r="U36" s="2">
        <f t="shared" ref="U36:W36" si="74">LN(R36)</f>
        <v>4.6482296754485386</v>
      </c>
      <c r="V36" s="2">
        <f t="shared" si="74"/>
        <v>6.5137783121793529</v>
      </c>
      <c r="W36" s="2">
        <f t="shared" si="74"/>
        <v>4.2542527086457538</v>
      </c>
      <c r="X36" s="2">
        <f t="shared" si="7"/>
        <v>815.37727415783422</v>
      </c>
      <c r="Y36" s="3">
        <f t="shared" si="8"/>
        <v>0.37380039168149981</v>
      </c>
    </row>
    <row r="37" spans="1:25" ht="15.75" customHeight="1" x14ac:dyDescent="0.2">
      <c r="A37" s="2">
        <v>15</v>
      </c>
      <c r="B37" s="2">
        <v>1</v>
      </c>
      <c r="C37" s="2">
        <v>3</v>
      </c>
      <c r="D37" s="2" t="s">
        <v>18</v>
      </c>
      <c r="E37" s="2">
        <v>209.8</v>
      </c>
      <c r="F37" s="2">
        <v>615.68233009554604</v>
      </c>
      <c r="G37" s="2">
        <f t="shared" si="54"/>
        <v>129.17015285404557</v>
      </c>
      <c r="H37" s="2">
        <f t="shared" ref="H37:J37" si="75">LN(E37)</f>
        <v>5.3461546959621966</v>
      </c>
      <c r="I37" s="2">
        <f t="shared" si="75"/>
        <v>6.422731132618785</v>
      </c>
      <c r="J37" s="2">
        <f t="shared" si="75"/>
        <v>4.8611305495988448</v>
      </c>
      <c r="K37" s="2">
        <f t="shared" si="56"/>
        <v>692.70679304428131</v>
      </c>
      <c r="L37" s="3">
        <f t="shared" si="57"/>
        <v>0.15758617669545139</v>
      </c>
      <c r="N37" s="2">
        <v>20</v>
      </c>
      <c r="O37" s="2">
        <v>1</v>
      </c>
      <c r="P37" s="2">
        <v>3</v>
      </c>
      <c r="Q37" s="2" t="s">
        <v>18</v>
      </c>
      <c r="R37" s="4">
        <v>94.1</v>
      </c>
      <c r="S37" s="2">
        <v>672.47838084376895</v>
      </c>
      <c r="T37" s="2">
        <f t="shared" si="5"/>
        <v>63.280215637398648</v>
      </c>
      <c r="U37" s="2">
        <f t="shared" ref="U37:W37" si="76">LN(R37)</f>
        <v>4.5443580465913342</v>
      </c>
      <c r="V37" s="2">
        <f t="shared" si="76"/>
        <v>6.510969963515044</v>
      </c>
      <c r="W37" s="2">
        <f t="shared" si="76"/>
        <v>4.1475727311242414</v>
      </c>
      <c r="X37" s="2">
        <f t="shared" si="7"/>
        <v>803.18551795250585</v>
      </c>
      <c r="Y37" s="3">
        <f t="shared" si="8"/>
        <v>0.35877673946358524</v>
      </c>
    </row>
    <row r="38" spans="1:25" ht="15.75" customHeight="1" x14ac:dyDescent="0.2">
      <c r="A38" s="2">
        <v>15</v>
      </c>
      <c r="B38" s="2">
        <v>1</v>
      </c>
      <c r="C38" s="2">
        <v>4</v>
      </c>
      <c r="D38" s="2" t="s">
        <v>18</v>
      </c>
      <c r="E38" s="2">
        <v>159.9</v>
      </c>
      <c r="F38" s="2">
        <v>638.01584946315097</v>
      </c>
      <c r="G38" s="2">
        <f t="shared" si="54"/>
        <v>102.01873432915785</v>
      </c>
      <c r="H38" s="2">
        <f t="shared" ref="H38:J38" si="77">LN(E38)</f>
        <v>5.0745486198399083</v>
      </c>
      <c r="I38" s="2">
        <f t="shared" si="77"/>
        <v>6.4583631254549543</v>
      </c>
      <c r="J38" s="2">
        <f t="shared" si="77"/>
        <v>4.6251564663127258</v>
      </c>
      <c r="K38" s="2">
        <f t="shared" si="56"/>
        <v>706.80672710711883</v>
      </c>
      <c r="L38" s="3">
        <f t="shared" si="57"/>
        <v>0.17776378380026259</v>
      </c>
      <c r="N38" s="2">
        <v>20</v>
      </c>
      <c r="O38" s="2">
        <v>1</v>
      </c>
      <c r="P38" s="2">
        <v>4</v>
      </c>
      <c r="Q38" s="2" t="s">
        <v>18</v>
      </c>
      <c r="R38" s="4">
        <v>118.4</v>
      </c>
      <c r="S38" s="2">
        <v>470.75332963610202</v>
      </c>
      <c r="T38" s="2">
        <f t="shared" si="5"/>
        <v>55.737194228914483</v>
      </c>
      <c r="U38" s="2">
        <f t="shared" ref="U38:W38" si="78">LN(R38)</f>
        <v>4.774068722449905</v>
      </c>
      <c r="V38" s="2">
        <f t="shared" si="78"/>
        <v>6.1543342405576054</v>
      </c>
      <c r="W38" s="2">
        <f t="shared" si="78"/>
        <v>4.0206476840253735</v>
      </c>
      <c r="X38" s="2">
        <f t="shared" si="7"/>
        <v>577.70066570948336</v>
      </c>
      <c r="Y38" s="3">
        <f t="shared" si="8"/>
        <v>2.915499198711391E-2</v>
      </c>
    </row>
    <row r="39" spans="1:25" ht="15.75" customHeight="1" x14ac:dyDescent="0.2">
      <c r="A39" s="2">
        <v>15</v>
      </c>
      <c r="B39" s="2">
        <v>1</v>
      </c>
      <c r="C39" s="2">
        <v>5</v>
      </c>
      <c r="D39" s="2" t="s">
        <v>18</v>
      </c>
      <c r="E39" s="2">
        <v>207.2</v>
      </c>
      <c r="F39" s="2">
        <v>468.95609742131199</v>
      </c>
      <c r="G39" s="2">
        <f t="shared" si="54"/>
        <v>97.167703385695845</v>
      </c>
      <c r="H39" s="2">
        <f t="shared" ref="H39:J39" si="79">LN(E39)</f>
        <v>5.3336845103853276</v>
      </c>
      <c r="I39" s="2">
        <f t="shared" si="79"/>
        <v>6.1505091551549098</v>
      </c>
      <c r="J39" s="2">
        <f t="shared" si="79"/>
        <v>4.5764383865581006</v>
      </c>
      <c r="K39" s="2">
        <f t="shared" si="56"/>
        <v>527.24958568596492</v>
      </c>
      <c r="L39" s="3">
        <f t="shared" si="57"/>
        <v>-0.11534535432774806</v>
      </c>
      <c r="N39" s="2">
        <v>20</v>
      </c>
      <c r="O39" s="2">
        <v>1</v>
      </c>
      <c r="P39" s="2">
        <v>5</v>
      </c>
      <c r="Q39" s="2" t="s">
        <v>18</v>
      </c>
      <c r="R39" s="4">
        <v>96.1</v>
      </c>
      <c r="S39" s="2">
        <v>560.02151560185803</v>
      </c>
      <c r="T39" s="2">
        <f t="shared" si="5"/>
        <v>53.818067649338552</v>
      </c>
      <c r="U39" s="2">
        <f t="shared" ref="U39:W39" si="80">LN(R39)</f>
        <v>4.5653893159762466</v>
      </c>
      <c r="V39" s="2">
        <f t="shared" si="80"/>
        <v>6.3279752037087418</v>
      </c>
      <c r="W39" s="2">
        <f t="shared" si="80"/>
        <v>3.9856092407028512</v>
      </c>
      <c r="X39" s="2">
        <f t="shared" si="7"/>
        <v>670.53281882573674</v>
      </c>
      <c r="Y39" s="3">
        <f t="shared" si="8"/>
        <v>0.17825525693694777</v>
      </c>
    </row>
    <row r="40" spans="1:25" ht="15.75" customHeight="1" x14ac:dyDescent="0.2">
      <c r="A40" s="2">
        <v>15</v>
      </c>
      <c r="B40" s="2">
        <v>1</v>
      </c>
      <c r="C40" s="2">
        <v>6</v>
      </c>
      <c r="D40" s="2" t="s">
        <v>18</v>
      </c>
      <c r="E40" s="2">
        <v>140.19999999999999</v>
      </c>
      <c r="F40" s="2">
        <v>649.445033556922</v>
      </c>
      <c r="G40" s="2">
        <f t="shared" si="54"/>
        <v>91.052193704680462</v>
      </c>
      <c r="H40" s="2">
        <f t="shared" ref="H40:J40" si="81">LN(E40)</f>
        <v>4.9430699746004896</v>
      </c>
      <c r="I40" s="2">
        <f t="shared" si="81"/>
        <v>6.476118203671728</v>
      </c>
      <c r="J40" s="2">
        <f t="shared" si="81"/>
        <v>4.5114328992900798</v>
      </c>
      <c r="K40" s="2">
        <f t="shared" si="56"/>
        <v>714.09646162807394</v>
      </c>
      <c r="L40" s="3">
        <f t="shared" si="57"/>
        <v>0.18803772710291256</v>
      </c>
      <c r="N40" s="2">
        <v>20</v>
      </c>
      <c r="O40" s="2">
        <v>1</v>
      </c>
      <c r="P40" s="2">
        <v>6</v>
      </c>
      <c r="Q40" s="2" t="s">
        <v>18</v>
      </c>
      <c r="R40" s="4">
        <v>141.30000000000001</v>
      </c>
      <c r="S40" s="2">
        <v>612.675933974484</v>
      </c>
      <c r="T40" s="2">
        <f t="shared" si="5"/>
        <v>86.571109470594592</v>
      </c>
      <c r="U40" s="2">
        <f t="shared" ref="U40:W40" si="82">LN(R40)</f>
        <v>4.9508852896904818</v>
      </c>
      <c r="V40" s="2">
        <f t="shared" si="82"/>
        <v>6.4178361403156323</v>
      </c>
      <c r="W40" s="2">
        <f t="shared" si="82"/>
        <v>4.4609661510239773</v>
      </c>
      <c r="X40" s="2">
        <f t="shared" si="7"/>
        <v>767.7177171771549</v>
      </c>
      <c r="Y40" s="3">
        <f t="shared" si="8"/>
        <v>0.31345052005263252</v>
      </c>
    </row>
    <row r="41" spans="1:25" ht="15.75" customHeight="1" x14ac:dyDescent="0.2">
      <c r="A41" s="2">
        <v>15</v>
      </c>
      <c r="B41" s="2">
        <v>2</v>
      </c>
      <c r="C41" s="2">
        <v>1</v>
      </c>
      <c r="D41" s="2" t="s">
        <v>18</v>
      </c>
      <c r="E41" s="4">
        <v>172.2</v>
      </c>
      <c r="F41" s="2">
        <v>586.223537605655</v>
      </c>
      <c r="G41" s="2">
        <f t="shared" si="54"/>
        <v>100.94769317569379</v>
      </c>
      <c r="H41" s="2">
        <f t="shared" ref="H41:J41" si="83">LN(E41)</f>
        <v>5.14865659199363</v>
      </c>
      <c r="I41" s="2">
        <f t="shared" si="83"/>
        <v>6.3737011803291912</v>
      </c>
      <c r="J41" s="2">
        <f t="shared" si="83"/>
        <v>4.6146024933406853</v>
      </c>
      <c r="K41" s="2">
        <f t="shared" si="56"/>
        <v>652.17926299637702</v>
      </c>
      <c r="L41" s="3">
        <f t="shared" si="57"/>
        <v>9.7318582290046862E-2</v>
      </c>
      <c r="N41" s="2">
        <v>20</v>
      </c>
      <c r="O41" s="2">
        <v>2</v>
      </c>
      <c r="P41" s="2">
        <v>1</v>
      </c>
      <c r="Q41" s="2" t="s">
        <v>18</v>
      </c>
      <c r="R41" s="4">
        <v>161.19999999999999</v>
      </c>
      <c r="S41" s="2">
        <v>455.60334381375202</v>
      </c>
      <c r="T41" s="2">
        <f t="shared" si="5"/>
        <v>73.443259022776815</v>
      </c>
      <c r="U41" s="2">
        <f t="shared" ref="U41:W41" si="84">LN(R41)</f>
        <v>5.0826458300725275</v>
      </c>
      <c r="V41" s="2">
        <f t="shared" si="84"/>
        <v>6.1216225709090262</v>
      </c>
      <c r="W41" s="2">
        <f t="shared" si="84"/>
        <v>4.2965131219994168</v>
      </c>
      <c r="X41" s="2">
        <f t="shared" si="7"/>
        <v>579.84236619705541</v>
      </c>
      <c r="Y41" s="3">
        <f t="shared" si="8"/>
        <v>3.2731990194955429E-2</v>
      </c>
    </row>
    <row r="42" spans="1:25" ht="15.75" customHeight="1" x14ac:dyDescent="0.2">
      <c r="A42" s="2">
        <v>15</v>
      </c>
      <c r="B42" s="2">
        <v>2</v>
      </c>
      <c r="C42" s="2">
        <v>2</v>
      </c>
      <c r="D42" s="2" t="s">
        <v>18</v>
      </c>
      <c r="E42" s="4">
        <v>122.2</v>
      </c>
      <c r="F42" s="2">
        <v>501.04407986882097</v>
      </c>
      <c r="G42" s="2">
        <f t="shared" si="54"/>
        <v>61.227586559969922</v>
      </c>
      <c r="H42" s="2">
        <f t="shared" ref="H42:J42" si="85">LN(E42)</f>
        <v>4.8056590467374951</v>
      </c>
      <c r="I42" s="2">
        <f t="shared" si="85"/>
        <v>6.2166940809846221</v>
      </c>
      <c r="J42" s="2">
        <f t="shared" si="85"/>
        <v>4.1145978487399795</v>
      </c>
      <c r="K42" s="2">
        <f t="shared" si="56"/>
        <v>546.62417909308022</v>
      </c>
      <c r="L42" s="3">
        <f t="shared" si="57"/>
        <v>-7.920507737959781E-2</v>
      </c>
      <c r="N42" s="2">
        <v>20</v>
      </c>
      <c r="O42" s="2">
        <v>2</v>
      </c>
      <c r="P42" s="2">
        <v>2</v>
      </c>
      <c r="Q42" s="2" t="s">
        <v>18</v>
      </c>
      <c r="R42" s="7">
        <v>102.9</v>
      </c>
      <c r="S42" s="2">
        <v>474.703355728595</v>
      </c>
      <c r="T42" s="2">
        <f t="shared" si="5"/>
        <v>48.84697530447243</v>
      </c>
      <c r="U42" s="2">
        <f t="shared" ref="U42:W42" si="86">LN(R42)</f>
        <v>4.6337576428400036</v>
      </c>
      <c r="V42" s="2">
        <f t="shared" si="86"/>
        <v>6.162690094688795</v>
      </c>
      <c r="W42" s="2">
        <f t="shared" si="86"/>
        <v>3.8886924585466622</v>
      </c>
      <c r="X42" s="2">
        <f t="shared" si="7"/>
        <v>572.98240066332426</v>
      </c>
      <c r="Y42" s="3">
        <f t="shared" si="8"/>
        <v>2.1010263156179487E-2</v>
      </c>
    </row>
    <row r="43" spans="1:25" ht="15.75" customHeight="1" x14ac:dyDescent="0.2">
      <c r="A43" s="2">
        <v>15</v>
      </c>
      <c r="B43" s="2">
        <v>2</v>
      </c>
      <c r="C43" s="2">
        <v>3</v>
      </c>
      <c r="D43" s="2" t="s">
        <v>18</v>
      </c>
      <c r="E43" s="7">
        <v>95.3</v>
      </c>
      <c r="F43" s="2">
        <v>765.28345180428903</v>
      </c>
      <c r="G43" s="2">
        <f t="shared" si="54"/>
        <v>72.931512956948737</v>
      </c>
      <c r="H43" s="2">
        <f t="shared" ref="H43:J43" si="87">LN(E43)</f>
        <v>4.5570298106601568</v>
      </c>
      <c r="I43" s="2">
        <f t="shared" si="87"/>
        <v>6.6402462904333772</v>
      </c>
      <c r="J43" s="2">
        <f t="shared" si="87"/>
        <v>4.2895208221113972</v>
      </c>
      <c r="K43" s="2">
        <f t="shared" si="56"/>
        <v>823.15280435895988</v>
      </c>
      <c r="L43" s="3">
        <f t="shared" si="57"/>
        <v>0.33020012853635716</v>
      </c>
      <c r="N43" s="2">
        <v>20</v>
      </c>
      <c r="O43" s="2">
        <v>2</v>
      </c>
      <c r="P43" s="2">
        <v>3</v>
      </c>
      <c r="Q43" s="2" t="s">
        <v>18</v>
      </c>
      <c r="R43" s="4">
        <v>108.1</v>
      </c>
      <c r="S43" s="2">
        <v>535.51125404210995</v>
      </c>
      <c r="T43" s="2">
        <f t="shared" si="5"/>
        <v>57.888766561952082</v>
      </c>
      <c r="U43" s="2">
        <f t="shared" ref="U43:W43" si="88">LN(R43)</f>
        <v>4.6830567246451622</v>
      </c>
      <c r="V43" s="2">
        <f t="shared" si="88"/>
        <v>6.2832219056186238</v>
      </c>
      <c r="W43" s="2">
        <f t="shared" si="88"/>
        <v>4.0585233512816492</v>
      </c>
      <c r="X43" s="2">
        <f t="shared" si="7"/>
        <v>650.15064947020232</v>
      </c>
      <c r="Y43" s="3">
        <f t="shared" si="8"/>
        <v>0.14733964610629524</v>
      </c>
    </row>
    <row r="44" spans="1:25" ht="15.75" customHeight="1" x14ac:dyDescent="0.2">
      <c r="A44" s="2">
        <v>15</v>
      </c>
      <c r="B44" s="2">
        <v>2</v>
      </c>
      <c r="C44" s="2">
        <v>4</v>
      </c>
      <c r="D44" s="2" t="s">
        <v>18</v>
      </c>
      <c r="E44" s="4">
        <v>124</v>
      </c>
      <c r="F44" s="2">
        <v>534.34614141694101</v>
      </c>
      <c r="G44" s="2">
        <f t="shared" si="54"/>
        <v>66.258921535700679</v>
      </c>
      <c r="H44" s="2">
        <f t="shared" ref="H44:J44" si="89">LN(E44)</f>
        <v>4.8202815656050371</v>
      </c>
      <c r="I44" s="2">
        <f t="shared" si="89"/>
        <v>6.2810438338667778</v>
      </c>
      <c r="J44" s="2">
        <f t="shared" si="89"/>
        <v>4.193570120489678</v>
      </c>
      <c r="K44" s="2">
        <f t="shared" si="56"/>
        <v>583.4418236846667</v>
      </c>
      <c r="L44" s="3">
        <f t="shared" si="57"/>
        <v>-1.4023303173877899E-2</v>
      </c>
      <c r="N44" s="2">
        <v>20</v>
      </c>
      <c r="O44" s="2">
        <v>2</v>
      </c>
      <c r="P44" s="2">
        <v>4</v>
      </c>
      <c r="Q44" s="2" t="s">
        <v>18</v>
      </c>
      <c r="R44" s="4">
        <v>113.9</v>
      </c>
      <c r="S44" s="2">
        <v>512.78104675070006</v>
      </c>
      <c r="T44" s="2">
        <f t="shared" si="5"/>
        <v>58.405761224904737</v>
      </c>
      <c r="U44" s="2">
        <f t="shared" ref="U44:W44" si="90">LN(R44)</f>
        <v>4.7353208704531369</v>
      </c>
      <c r="V44" s="2">
        <f t="shared" si="90"/>
        <v>6.2398489446088634</v>
      </c>
      <c r="W44" s="2">
        <f t="shared" si="90"/>
        <v>4.0674145360798626</v>
      </c>
      <c r="X44" s="2">
        <f t="shared" si="7"/>
        <v>626.40574284286834</v>
      </c>
      <c r="Y44" s="3">
        <f t="shared" si="8"/>
        <v>0.11011294864355126</v>
      </c>
    </row>
    <row r="45" spans="1:25" ht="15.75" customHeight="1" x14ac:dyDescent="0.2">
      <c r="A45" s="2">
        <v>15</v>
      </c>
      <c r="B45" s="2">
        <v>2</v>
      </c>
      <c r="C45" s="2">
        <v>5</v>
      </c>
      <c r="D45" s="2" t="s">
        <v>18</v>
      </c>
      <c r="E45" s="4">
        <v>221</v>
      </c>
      <c r="F45" s="2">
        <v>548.70686561862794</v>
      </c>
      <c r="G45" s="2">
        <f t="shared" si="54"/>
        <v>121.26421730171678</v>
      </c>
      <c r="H45" s="2">
        <f t="shared" ref="H45:J45" si="91">LN(E45)</f>
        <v>5.3981627015177525</v>
      </c>
      <c r="I45" s="2">
        <f t="shared" si="91"/>
        <v>6.3075643565046509</v>
      </c>
      <c r="J45" s="2">
        <f t="shared" si="91"/>
        <v>4.7979717790402674</v>
      </c>
      <c r="K45" s="2">
        <f t="shared" si="56"/>
        <v>619.18524434599476</v>
      </c>
      <c r="L45" s="3">
        <f t="shared" si="57"/>
        <v>4.5378656097429193E-2</v>
      </c>
      <c r="N45" s="2">
        <v>20</v>
      </c>
      <c r="O45" s="2">
        <v>2</v>
      </c>
      <c r="P45" s="2">
        <v>5</v>
      </c>
      <c r="Q45" s="2" t="s">
        <v>18</v>
      </c>
      <c r="R45" s="4">
        <v>90.5</v>
      </c>
      <c r="S45" s="2">
        <v>580.72086902694195</v>
      </c>
      <c r="T45" s="2">
        <f t="shared" si="5"/>
        <v>52.555238646938243</v>
      </c>
      <c r="U45" s="2">
        <f t="shared" ref="U45:W45" si="92">LN(R45)</f>
        <v>4.5053498507058807</v>
      </c>
      <c r="V45" s="2">
        <f t="shared" si="92"/>
        <v>6.3642702094400994</v>
      </c>
      <c r="W45" s="2">
        <f t="shared" si="92"/>
        <v>3.9618647811638423</v>
      </c>
      <c r="X45" s="2">
        <f t="shared" si="7"/>
        <v>690.40818638275459</v>
      </c>
      <c r="Y45" s="3">
        <f t="shared" si="8"/>
        <v>0.20748962155251016</v>
      </c>
    </row>
    <row r="46" spans="1:25" ht="15.75" customHeight="1" x14ac:dyDescent="0.2">
      <c r="A46" s="2">
        <v>15</v>
      </c>
      <c r="B46" s="2">
        <v>2</v>
      </c>
      <c r="C46" s="2">
        <v>6</v>
      </c>
      <c r="D46" s="2" t="s">
        <v>18</v>
      </c>
      <c r="E46" s="4">
        <v>176.8</v>
      </c>
      <c r="F46" s="2">
        <v>747.10862374369901</v>
      </c>
      <c r="G46" s="2">
        <f t="shared" si="54"/>
        <v>132.088804677886</v>
      </c>
      <c r="H46" s="2">
        <f t="shared" ref="H46:J46" si="93">LN(E46)</f>
        <v>5.1750191502035428</v>
      </c>
      <c r="I46" s="2">
        <f t="shared" si="93"/>
        <v>6.6162105878728381</v>
      </c>
      <c r="J46" s="2">
        <f t="shared" si="93"/>
        <v>4.883474459094244</v>
      </c>
      <c r="K46" s="2">
        <f t="shared" si="56"/>
        <v>832.41535477913737</v>
      </c>
      <c r="L46" s="3">
        <f t="shared" si="57"/>
        <v>0.34132801939583679</v>
      </c>
      <c r="N46" s="2">
        <v>20</v>
      </c>
      <c r="O46" s="2">
        <v>2</v>
      </c>
      <c r="P46" s="2">
        <v>6</v>
      </c>
      <c r="Q46" s="2" t="s">
        <v>18</v>
      </c>
      <c r="R46" s="4">
        <v>116.6</v>
      </c>
      <c r="S46" s="2">
        <v>357.12234350634998</v>
      </c>
      <c r="T46" s="2">
        <f t="shared" si="5"/>
        <v>41.640465252840407</v>
      </c>
      <c r="U46" s="2">
        <f t="shared" ref="U46:W46" si="94">LN(R46)</f>
        <v>4.7587492739163917</v>
      </c>
      <c r="V46" s="2">
        <f t="shared" si="94"/>
        <v>5.8780784219691231</v>
      </c>
      <c r="W46" s="2">
        <f t="shared" si="94"/>
        <v>3.729072416903378</v>
      </c>
      <c r="X46" s="2">
        <f t="shared" si="7"/>
        <v>437.46309222727189</v>
      </c>
      <c r="Y46" s="3">
        <f t="shared" si="8"/>
        <v>-0.24890239374890921</v>
      </c>
    </row>
    <row r="47" spans="1:25" ht="15.75" customHeight="1" x14ac:dyDescent="0.2"/>
    <row r="48" spans="1:25" ht="15.75" customHeight="1" x14ac:dyDescent="0.2"/>
    <row r="49" spans="4:10" ht="15.75" customHeight="1" x14ac:dyDescent="0.2">
      <c r="D49" s="1" t="s">
        <v>30</v>
      </c>
      <c r="E49" s="1" t="s">
        <v>31</v>
      </c>
      <c r="F49" s="1" t="s">
        <v>32</v>
      </c>
      <c r="G49" s="1"/>
      <c r="H49" s="1" t="s">
        <v>33</v>
      </c>
      <c r="I49" s="1" t="s">
        <v>34</v>
      </c>
      <c r="J49" s="1" t="s">
        <v>32</v>
      </c>
    </row>
    <row r="50" spans="4:10" ht="15.75" customHeight="1" x14ac:dyDescent="0.2">
      <c r="D50" s="2" t="s">
        <v>35</v>
      </c>
      <c r="E50" s="2">
        <f>AVERAGE(F3:F18)</f>
        <v>703.29919629898927</v>
      </c>
      <c r="F50" s="2">
        <f>(STDEV(F3:F18)/4)</f>
        <v>26.399089764561513</v>
      </c>
      <c r="H50" s="2" t="s">
        <v>35</v>
      </c>
      <c r="I50" s="2">
        <f>AVERAGE(K3:K18)</f>
        <v>642.52194466216565</v>
      </c>
      <c r="J50" s="2">
        <f>(STDEV(K3:K18)/4)</f>
        <v>22.725021290931021</v>
      </c>
    </row>
    <row r="51" spans="4:10" ht="15.75" customHeight="1" x14ac:dyDescent="0.2">
      <c r="D51" s="2" t="s">
        <v>36</v>
      </c>
      <c r="E51" s="2">
        <f>AVERAGE(F19:F34)</f>
        <v>497.80775434964852</v>
      </c>
      <c r="F51" s="2">
        <f>(STDEV(F19:F34)/4)</f>
        <v>42.580035999186656</v>
      </c>
      <c r="H51" s="2" t="s">
        <v>36</v>
      </c>
      <c r="I51" s="2">
        <f>AVERAGE(K19:K34)</f>
        <v>503.10070189303849</v>
      </c>
      <c r="J51" s="2">
        <f>(STDEV(K19:K34)/4)</f>
        <v>42.697749903734696</v>
      </c>
    </row>
    <row r="52" spans="4:10" ht="15.75" customHeight="1" x14ac:dyDescent="0.2">
      <c r="D52" s="2" t="s">
        <v>37</v>
      </c>
      <c r="E52" s="2">
        <f>AVERAGE(F35:F46)</f>
        <v>635.94577762454867</v>
      </c>
      <c r="F52" s="2">
        <f>STDEV(F35:F46)/SQRT(12)</f>
        <v>39.59290304080065</v>
      </c>
      <c r="H52" s="2" t="s">
        <v>37</v>
      </c>
      <c r="I52" s="2">
        <f>AVERAGE(K35:K46)</f>
        <v>702.94317560990874</v>
      </c>
      <c r="J52" s="2">
        <f>STDEV(K35:K46)/SQRT(12)</f>
        <v>42.080531454007811</v>
      </c>
    </row>
    <row r="53" spans="4:10" ht="15.75" customHeight="1" x14ac:dyDescent="0.2">
      <c r="D53" s="2" t="s">
        <v>38</v>
      </c>
      <c r="E53" s="2">
        <f>AVERAGE(S3:S18)</f>
        <v>719.21182448144873</v>
      </c>
      <c r="F53" s="2">
        <f>(STDEV(S3:S18)/4)</f>
        <v>42.220561123271345</v>
      </c>
      <c r="H53" s="2" t="s">
        <v>38</v>
      </c>
      <c r="I53" s="2">
        <f>AVERAGE(X3:X18)</f>
        <v>615.85107431741039</v>
      </c>
      <c r="J53" s="2">
        <f>(STDEV(X3:X18)/4)</f>
        <v>34.854085288423896</v>
      </c>
    </row>
    <row r="54" spans="4:10" ht="15.75" customHeight="1" x14ac:dyDescent="0.2">
      <c r="D54" s="2" t="s">
        <v>39</v>
      </c>
      <c r="E54" s="2">
        <f>AVERAGE(S19:S34)</f>
        <v>492.46290247441601</v>
      </c>
      <c r="F54" s="2">
        <f>(STDEV(S19:S34)/4)</f>
        <v>15.340203156374528</v>
      </c>
      <c r="H54" s="2" t="s">
        <v>39</v>
      </c>
      <c r="I54" s="2">
        <f>AVERAGE(X19:X34)</f>
        <v>493.98846837261027</v>
      </c>
      <c r="J54" s="2">
        <f>(STDEV(X19:X34)/4)</f>
        <v>12.799981209182709</v>
      </c>
    </row>
    <row r="55" spans="4:10" ht="15.75" customHeight="1" x14ac:dyDescent="0.2">
      <c r="D55" s="2" t="s">
        <v>40</v>
      </c>
      <c r="E55" s="2">
        <f>AVERAGE(S35:S46)</f>
        <v>518.23511345677719</v>
      </c>
      <c r="F55" s="2">
        <f>STDEV(S35:S46)/SQRT(12)</f>
        <v>32.519944516602976</v>
      </c>
      <c r="H55" s="2" t="s">
        <v>40</v>
      </c>
      <c r="I55" s="2">
        <f>AVERAGE(X35:X46)</f>
        <v>630.46021616748578</v>
      </c>
      <c r="J55" s="2">
        <f>STDEV(X35:X46)/SQRT(12)</f>
        <v>38.95082287744318</v>
      </c>
    </row>
    <row r="56" spans="4:10" ht="15.75" customHeight="1" x14ac:dyDescent="0.2"/>
    <row r="57" spans="4:10" ht="15.75" customHeight="1" x14ac:dyDescent="0.2"/>
    <row r="58" spans="4:10" ht="15.75" customHeight="1" x14ac:dyDescent="0.2"/>
    <row r="59" spans="4:10" ht="15.75" customHeight="1" x14ac:dyDescent="0.2"/>
    <row r="60" spans="4:10" ht="15.75" customHeight="1" x14ac:dyDescent="0.2"/>
    <row r="61" spans="4:10" ht="15.75" customHeight="1" x14ac:dyDescent="0.2"/>
    <row r="62" spans="4:10" ht="15.75" customHeight="1" x14ac:dyDescent="0.2"/>
    <row r="63" spans="4:10" ht="15.75" customHeight="1" x14ac:dyDescent="0.2"/>
    <row r="64" spans="4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N1:X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000"/>
  <sheetViews>
    <sheetView workbookViewId="0"/>
  </sheetViews>
  <sheetFormatPr baseColWidth="10" defaultColWidth="11.1640625" defaultRowHeight="15" customHeight="1" x14ac:dyDescent="0.2"/>
  <cols>
    <col min="1" max="38" width="10.5" customWidth="1"/>
  </cols>
  <sheetData>
    <row r="1" spans="1:38" ht="15.75" customHeight="1" x14ac:dyDescent="0.2">
      <c r="C1" s="9" t="s">
        <v>41</v>
      </c>
      <c r="D1" s="10"/>
      <c r="E1" s="10"/>
      <c r="F1" s="10"/>
      <c r="G1" s="9" t="s">
        <v>42</v>
      </c>
      <c r="H1" s="10"/>
      <c r="I1" s="10"/>
      <c r="J1" s="10"/>
      <c r="K1" s="3"/>
      <c r="M1" s="9" t="s">
        <v>41</v>
      </c>
      <c r="N1" s="10"/>
      <c r="O1" s="10"/>
      <c r="P1" s="10"/>
      <c r="Q1" s="9" t="s">
        <v>42</v>
      </c>
      <c r="R1" s="10"/>
      <c r="S1" s="10"/>
      <c r="T1" s="10"/>
      <c r="V1" s="9" t="s">
        <v>41</v>
      </c>
      <c r="W1" s="10"/>
      <c r="X1" s="10"/>
      <c r="Y1" s="10"/>
      <c r="Z1" s="9" t="s">
        <v>42</v>
      </c>
      <c r="AA1" s="10"/>
      <c r="AB1" s="10"/>
      <c r="AC1" s="10"/>
      <c r="AE1" s="9" t="s">
        <v>41</v>
      </c>
      <c r="AF1" s="10"/>
      <c r="AG1" s="10"/>
      <c r="AH1" s="10"/>
      <c r="AI1" s="9" t="s">
        <v>42</v>
      </c>
      <c r="AJ1" s="10"/>
      <c r="AK1" s="10"/>
      <c r="AL1" s="10"/>
    </row>
    <row r="2" spans="1:38" ht="15.75" customHeight="1" x14ac:dyDescent="0.2">
      <c r="C2" s="1" t="s">
        <v>43</v>
      </c>
      <c r="D2" s="1" t="s">
        <v>28</v>
      </c>
      <c r="E2" s="8" t="s">
        <v>44</v>
      </c>
      <c r="F2" s="8" t="s">
        <v>45</v>
      </c>
      <c r="G2" s="1" t="s">
        <v>43</v>
      </c>
      <c r="H2" s="1" t="s">
        <v>28</v>
      </c>
      <c r="I2" s="8" t="s">
        <v>44</v>
      </c>
      <c r="J2" s="8" t="s">
        <v>45</v>
      </c>
      <c r="K2" s="8"/>
      <c r="M2" s="1" t="s">
        <v>46</v>
      </c>
      <c r="N2" s="1" t="s">
        <v>47</v>
      </c>
      <c r="O2" s="8" t="s">
        <v>44</v>
      </c>
      <c r="P2" s="8" t="s">
        <v>45</v>
      </c>
      <c r="Q2" s="1" t="s">
        <v>46</v>
      </c>
      <c r="R2" s="1" t="s">
        <v>47</v>
      </c>
      <c r="S2" s="8" t="s">
        <v>44</v>
      </c>
      <c r="T2" s="8" t="s">
        <v>45</v>
      </c>
      <c r="V2" s="1" t="s">
        <v>46</v>
      </c>
      <c r="W2" s="1" t="s">
        <v>47</v>
      </c>
      <c r="X2" s="8" t="s">
        <v>44</v>
      </c>
      <c r="Y2" s="8" t="s">
        <v>45</v>
      </c>
      <c r="Z2" s="1" t="s">
        <v>46</v>
      </c>
      <c r="AA2" s="1" t="s">
        <v>47</v>
      </c>
      <c r="AB2" s="8" t="s">
        <v>44</v>
      </c>
      <c r="AC2" s="8" t="s">
        <v>45</v>
      </c>
      <c r="AE2" s="1" t="s">
        <v>46</v>
      </c>
      <c r="AF2" s="1" t="s">
        <v>47</v>
      </c>
      <c r="AG2" s="8" t="s">
        <v>44</v>
      </c>
      <c r="AH2" s="8" t="s">
        <v>45</v>
      </c>
      <c r="AI2" s="1" t="s">
        <v>46</v>
      </c>
      <c r="AJ2" s="1" t="s">
        <v>47</v>
      </c>
      <c r="AK2" s="8" t="s">
        <v>44</v>
      </c>
      <c r="AL2" s="8" t="s">
        <v>45</v>
      </c>
    </row>
    <row r="3" spans="1:38" ht="15.75" customHeight="1" x14ac:dyDescent="0.2">
      <c r="A3" s="2" t="s">
        <v>15</v>
      </c>
      <c r="B3" s="2">
        <v>1</v>
      </c>
      <c r="C3" s="2">
        <v>121.55812404529628</v>
      </c>
      <c r="D3" s="2">
        <v>620.03329811475737</v>
      </c>
      <c r="E3" s="2">
        <f t="shared" ref="E3:E26" si="0">D3-C3</f>
        <v>498.4751740694611</v>
      </c>
      <c r="F3" s="2">
        <f t="shared" ref="F3:F26" si="1">D3/C3</f>
        <v>5.10071460039737</v>
      </c>
      <c r="G3" s="2">
        <v>139.43945383143378</v>
      </c>
      <c r="H3" s="2"/>
      <c r="I3" s="2"/>
      <c r="J3" s="2"/>
      <c r="M3" s="2">
        <v>121.55812404529628</v>
      </c>
      <c r="N3" s="2">
        <v>620.03329811475737</v>
      </c>
      <c r="O3" s="2">
        <f t="shared" ref="O3:O18" si="2">N3-M3</f>
        <v>498.4751740694611</v>
      </c>
      <c r="P3" s="2">
        <f t="shared" ref="P3:P18" si="3">N3/M3</f>
        <v>5.10071460039737</v>
      </c>
      <c r="Q3" s="2">
        <v>139.43945383143378</v>
      </c>
      <c r="R3" s="2"/>
      <c r="S3" s="2"/>
      <c r="T3" s="2"/>
      <c r="V3" s="2">
        <v>97.185073008876003</v>
      </c>
      <c r="W3" s="2">
        <v>546.77205310884324</v>
      </c>
      <c r="X3" s="2">
        <f t="shared" ref="X3:X10" si="4">W3-V3</f>
        <v>449.58698009996726</v>
      </c>
      <c r="Y3" s="2">
        <f t="shared" ref="Y3:Y10" si="5">W3/V3</f>
        <v>5.6260908818672801</v>
      </c>
      <c r="Z3" s="2">
        <v>167.26896205398799</v>
      </c>
      <c r="AA3" s="2">
        <v>515.6483472085248</v>
      </c>
      <c r="AB3" s="2">
        <f t="shared" ref="AB3:AB18" si="6">AA3-Z3</f>
        <v>348.37938515453681</v>
      </c>
      <c r="AC3" s="2">
        <f t="shared" ref="AC3:AC18" si="7">AA3/Z3</f>
        <v>3.0827497276039373</v>
      </c>
      <c r="AE3" s="2">
        <v>152.64679475171513</v>
      </c>
      <c r="AF3" s="2">
        <v>684.15342286943451</v>
      </c>
      <c r="AG3" s="2">
        <f t="shared" ref="AG3:AG10" si="8">AF3-AE3</f>
        <v>531.5066281177194</v>
      </c>
      <c r="AH3" s="2">
        <f t="shared" ref="AH3:AH10" si="9">AF3/AE3</f>
        <v>4.4819376914021145</v>
      </c>
      <c r="AI3" s="2">
        <v>134.00586920850614</v>
      </c>
      <c r="AJ3" s="2">
        <v>373.75616240363701</v>
      </c>
      <c r="AK3" s="2">
        <f t="shared" ref="AK3:AK9" si="10">AJ3-AI3</f>
        <v>239.75029319513087</v>
      </c>
      <c r="AL3" s="2">
        <f t="shared" ref="AL3:AL9" si="11">AJ3/AI3</f>
        <v>2.7891029296790868</v>
      </c>
    </row>
    <row r="4" spans="1:38" ht="15.75" customHeight="1" x14ac:dyDescent="0.2">
      <c r="A4" s="2" t="s">
        <v>15</v>
      </c>
      <c r="B4" s="2">
        <v>1</v>
      </c>
      <c r="C4" s="2">
        <v>108.55770125021466</v>
      </c>
      <c r="D4" s="2">
        <v>592.61651056235621</v>
      </c>
      <c r="E4" s="2">
        <f t="shared" si="0"/>
        <v>484.05880931214153</v>
      </c>
      <c r="F4" s="2">
        <f t="shared" si="1"/>
        <v>5.4590001790516389</v>
      </c>
      <c r="G4" s="2">
        <v>152.71761711327306</v>
      </c>
      <c r="H4" s="2">
        <v>602.84439199782901</v>
      </c>
      <c r="I4" s="2">
        <f t="shared" ref="I4:I41" si="12">H4-G4</f>
        <v>450.12677488455597</v>
      </c>
      <c r="J4" s="2">
        <f t="shared" ref="J4:J41" si="13">H4/G4</f>
        <v>3.9474449863285241</v>
      </c>
      <c r="M4" s="2">
        <v>108.55770125021466</v>
      </c>
      <c r="N4" s="2">
        <v>592.61651056235621</v>
      </c>
      <c r="O4" s="2">
        <f t="shared" si="2"/>
        <v>484.05880931214153</v>
      </c>
      <c r="P4" s="2">
        <f t="shared" si="3"/>
        <v>5.4590001790516389</v>
      </c>
      <c r="Q4" s="2">
        <v>152.71761711327306</v>
      </c>
      <c r="R4" s="2">
        <v>602.84439199782901</v>
      </c>
      <c r="S4" s="2">
        <f t="shared" ref="S4:S18" si="14">R4-Q4</f>
        <v>450.12677488455597</v>
      </c>
      <c r="T4" s="2">
        <f t="shared" ref="T4:T18" si="15">R4/Q4</f>
        <v>3.9474449863285241</v>
      </c>
      <c r="V4" s="2">
        <v>119.29652743729206</v>
      </c>
      <c r="W4" s="2">
        <v>402.18132008993922</v>
      </c>
      <c r="X4" s="2">
        <f t="shared" si="4"/>
        <v>282.88479265264715</v>
      </c>
      <c r="Y4" s="2">
        <f t="shared" si="5"/>
        <v>3.3712743256616995</v>
      </c>
      <c r="Z4" s="2">
        <v>142.19744534402668</v>
      </c>
      <c r="AA4" s="2">
        <v>603.06446654265983</v>
      </c>
      <c r="AB4" s="2">
        <f t="shared" si="6"/>
        <v>460.86702119863315</v>
      </c>
      <c r="AC4" s="2">
        <f t="shared" si="7"/>
        <v>4.2410358715209711</v>
      </c>
      <c r="AE4" s="2">
        <v>174.5035608625011</v>
      </c>
      <c r="AF4" s="2">
        <v>1053.306447725816</v>
      </c>
      <c r="AG4" s="2">
        <f t="shared" si="8"/>
        <v>878.80288686331494</v>
      </c>
      <c r="AH4" s="2">
        <f t="shared" si="9"/>
        <v>6.036016930082944</v>
      </c>
      <c r="AI4" s="2">
        <v>127.51785436109719</v>
      </c>
      <c r="AJ4" s="2">
        <v>815.37727415783422</v>
      </c>
      <c r="AK4" s="2">
        <f t="shared" si="10"/>
        <v>687.85941979673703</v>
      </c>
      <c r="AL4" s="2">
        <f t="shared" si="11"/>
        <v>6.3942204661701663</v>
      </c>
    </row>
    <row r="5" spans="1:38" ht="15.75" customHeight="1" x14ac:dyDescent="0.2">
      <c r="A5" s="2" t="s">
        <v>15</v>
      </c>
      <c r="B5" s="2">
        <v>1</v>
      </c>
      <c r="C5" s="2">
        <v>136.92654374665707</v>
      </c>
      <c r="D5" s="2">
        <v>641.05635615053484</v>
      </c>
      <c r="E5" s="2">
        <f t="shared" si="0"/>
        <v>504.12981240387774</v>
      </c>
      <c r="F5" s="2">
        <f t="shared" si="1"/>
        <v>4.6817537243664313</v>
      </c>
      <c r="G5" s="2">
        <v>168.79601165632624</v>
      </c>
      <c r="H5" s="2">
        <v>463.71566211140441</v>
      </c>
      <c r="I5" s="2">
        <f t="shared" si="12"/>
        <v>294.91965045507817</v>
      </c>
      <c r="J5" s="2">
        <f t="shared" si="13"/>
        <v>2.7471956094291103</v>
      </c>
      <c r="M5" s="2">
        <v>136.92654374665707</v>
      </c>
      <c r="N5" s="2">
        <v>641.05635615053484</v>
      </c>
      <c r="O5" s="2">
        <f t="shared" si="2"/>
        <v>504.12981240387774</v>
      </c>
      <c r="P5" s="2">
        <f t="shared" si="3"/>
        <v>4.6817537243664313</v>
      </c>
      <c r="Q5" s="2">
        <v>168.79601165632624</v>
      </c>
      <c r="R5" s="2">
        <v>463.71566211140441</v>
      </c>
      <c r="S5" s="2">
        <f t="shared" si="14"/>
        <v>294.91965045507817</v>
      </c>
      <c r="T5" s="2">
        <f t="shared" si="15"/>
        <v>2.7471956094291103</v>
      </c>
      <c r="V5" s="2">
        <v>115.70181793291756</v>
      </c>
      <c r="W5" s="2">
        <v>534.91737239923498</v>
      </c>
      <c r="X5" s="2">
        <f t="shared" si="4"/>
        <v>419.21555446631743</v>
      </c>
      <c r="Y5" s="2">
        <f t="shared" si="5"/>
        <v>4.6232408613438833</v>
      </c>
      <c r="Z5" s="2">
        <v>177.70889473519665</v>
      </c>
      <c r="AA5" s="2">
        <v>451.24544511045525</v>
      </c>
      <c r="AB5" s="2">
        <f t="shared" si="6"/>
        <v>273.53655037525857</v>
      </c>
      <c r="AC5" s="2">
        <f t="shared" si="7"/>
        <v>2.5392395005486605</v>
      </c>
      <c r="AE5" s="2">
        <v>156.99871095427594</v>
      </c>
      <c r="AF5" s="2">
        <v>692.70679304428131</v>
      </c>
      <c r="AG5" s="2">
        <f t="shared" si="8"/>
        <v>535.70808209000541</v>
      </c>
      <c r="AH5" s="2">
        <f t="shared" si="9"/>
        <v>4.4121814047634071</v>
      </c>
      <c r="AI5" s="2">
        <v>175.78440097720255</v>
      </c>
      <c r="AJ5" s="2">
        <v>803.18551795250585</v>
      </c>
      <c r="AK5" s="2">
        <f t="shared" si="10"/>
        <v>627.40111697530324</v>
      </c>
      <c r="AL5" s="2">
        <f t="shared" si="11"/>
        <v>4.5691512642050123</v>
      </c>
    </row>
    <row r="6" spans="1:38" ht="15.75" customHeight="1" x14ac:dyDescent="0.2">
      <c r="A6" s="2" t="s">
        <v>15</v>
      </c>
      <c r="B6" s="2">
        <v>1</v>
      </c>
      <c r="C6" s="2">
        <v>91.879124865195124</v>
      </c>
      <c r="D6" s="2">
        <v>611.58685404981838</v>
      </c>
      <c r="E6" s="2">
        <f t="shared" si="0"/>
        <v>519.7077291846233</v>
      </c>
      <c r="F6" s="2">
        <f t="shared" si="1"/>
        <v>6.6564288128248661</v>
      </c>
      <c r="G6" s="2">
        <v>139.63327420385272</v>
      </c>
      <c r="H6" s="2">
        <v>705.62106942871253</v>
      </c>
      <c r="I6" s="2">
        <f t="shared" si="12"/>
        <v>565.98779522485984</v>
      </c>
      <c r="J6" s="2">
        <f t="shared" si="13"/>
        <v>5.053387693241123</v>
      </c>
      <c r="M6" s="2">
        <v>91.879124865195124</v>
      </c>
      <c r="N6" s="2">
        <v>611.58685404981838</v>
      </c>
      <c r="O6" s="2">
        <f t="shared" si="2"/>
        <v>519.7077291846233</v>
      </c>
      <c r="P6" s="2">
        <f t="shared" si="3"/>
        <v>6.6564288128248661</v>
      </c>
      <c r="Q6" s="2">
        <v>139.63327420385272</v>
      </c>
      <c r="R6" s="2">
        <v>705.62106942871253</v>
      </c>
      <c r="S6" s="2">
        <f t="shared" si="14"/>
        <v>565.98779522485984</v>
      </c>
      <c r="T6" s="2">
        <f t="shared" si="15"/>
        <v>5.053387693241123</v>
      </c>
      <c r="V6" s="2">
        <v>140.19282907020039</v>
      </c>
      <c r="W6" s="2">
        <v>473.97595163609515</v>
      </c>
      <c r="X6" s="2">
        <f t="shared" si="4"/>
        <v>333.78312256589476</v>
      </c>
      <c r="Y6" s="2">
        <f t="shared" si="5"/>
        <v>3.3808858468699254</v>
      </c>
      <c r="Z6" s="2">
        <v>149.21915458073144</v>
      </c>
      <c r="AA6" s="2">
        <v>436.2720785318437</v>
      </c>
      <c r="AB6" s="2">
        <f t="shared" si="6"/>
        <v>287.05292395111223</v>
      </c>
      <c r="AC6" s="2">
        <f t="shared" si="7"/>
        <v>2.9237002431601979</v>
      </c>
      <c r="AE6" s="2">
        <v>150.99778792093431</v>
      </c>
      <c r="AF6" s="2">
        <v>706.80672710711883</v>
      </c>
      <c r="AG6" s="2">
        <f t="shared" si="8"/>
        <v>555.80893918618449</v>
      </c>
      <c r="AH6" s="2">
        <f t="shared" si="9"/>
        <v>4.6809078254657477</v>
      </c>
      <c r="AI6" s="2">
        <v>119.91635228780187</v>
      </c>
      <c r="AJ6" s="2">
        <v>577.70066570948336</v>
      </c>
      <c r="AK6" s="2">
        <f t="shared" si="10"/>
        <v>457.78431342168147</v>
      </c>
      <c r="AL6" s="2">
        <f t="shared" si="11"/>
        <v>4.8175303425089941</v>
      </c>
    </row>
    <row r="7" spans="1:38" ht="15.75" customHeight="1" x14ac:dyDescent="0.2">
      <c r="A7" s="2" t="s">
        <v>15</v>
      </c>
      <c r="B7" s="2">
        <v>1</v>
      </c>
      <c r="C7" s="2">
        <v>161.72418589749904</v>
      </c>
      <c r="D7" s="2">
        <v>732.4247960839125</v>
      </c>
      <c r="E7" s="2">
        <f t="shared" si="0"/>
        <v>570.70061018641343</v>
      </c>
      <c r="F7" s="2">
        <f t="shared" si="1"/>
        <v>4.528851340442821</v>
      </c>
      <c r="G7" s="2">
        <v>147.64139818144153</v>
      </c>
      <c r="H7" s="2">
        <v>639.56846180980403</v>
      </c>
      <c r="I7" s="2">
        <f t="shared" si="12"/>
        <v>491.92706362836248</v>
      </c>
      <c r="J7" s="2">
        <f t="shared" si="13"/>
        <v>4.3319046668998391</v>
      </c>
      <c r="M7" s="2">
        <v>161.72418589749904</v>
      </c>
      <c r="N7" s="2">
        <v>732.4247960839125</v>
      </c>
      <c r="O7" s="2">
        <f t="shared" si="2"/>
        <v>570.70061018641343</v>
      </c>
      <c r="P7" s="2">
        <f t="shared" si="3"/>
        <v>4.528851340442821</v>
      </c>
      <c r="Q7" s="2">
        <v>147.64139818144153</v>
      </c>
      <c r="R7" s="2">
        <v>639.56846180980403</v>
      </c>
      <c r="S7" s="2">
        <f t="shared" si="14"/>
        <v>491.92706362836248</v>
      </c>
      <c r="T7" s="2">
        <f t="shared" si="15"/>
        <v>4.3319046668998391</v>
      </c>
      <c r="V7" s="2">
        <v>102.6060962953309</v>
      </c>
      <c r="W7" s="2">
        <v>441.27256031193991</v>
      </c>
      <c r="X7" s="2">
        <f t="shared" si="4"/>
        <v>338.66646401660898</v>
      </c>
      <c r="Y7" s="2">
        <f t="shared" si="5"/>
        <v>4.3006466111119375</v>
      </c>
      <c r="Z7" s="2">
        <v>190.7437931982565</v>
      </c>
      <c r="AA7" s="2">
        <v>517.02780286176812</v>
      </c>
      <c r="AB7" s="2">
        <f t="shared" si="6"/>
        <v>326.2840096635116</v>
      </c>
      <c r="AC7" s="2">
        <f t="shared" si="7"/>
        <v>2.7105878214573225</v>
      </c>
      <c r="AE7" s="2">
        <v>159.84392028519434</v>
      </c>
      <c r="AF7" s="2">
        <v>527.24958568596492</v>
      </c>
      <c r="AG7" s="2">
        <f t="shared" si="8"/>
        <v>367.40566540077054</v>
      </c>
      <c r="AH7" s="2">
        <f t="shared" si="9"/>
        <v>3.2985276183494716</v>
      </c>
      <c r="AI7" s="2">
        <v>177.11159351621933</v>
      </c>
      <c r="AJ7" s="2">
        <v>670.53281882573674</v>
      </c>
      <c r="AK7" s="2">
        <f t="shared" si="10"/>
        <v>493.42122530951741</v>
      </c>
      <c r="AL7" s="2">
        <f t="shared" si="11"/>
        <v>3.785934085474373</v>
      </c>
    </row>
    <row r="8" spans="1:38" ht="15.75" customHeight="1" x14ac:dyDescent="0.2">
      <c r="A8" s="2" t="s">
        <v>15</v>
      </c>
      <c r="B8" s="2">
        <v>1</v>
      </c>
      <c r="C8" s="2">
        <v>187.2468619532074</v>
      </c>
      <c r="D8" s="2">
        <v>823.34204888732006</v>
      </c>
      <c r="E8" s="2">
        <f t="shared" si="0"/>
        <v>636.09518693411269</v>
      </c>
      <c r="F8" s="2">
        <f t="shared" si="1"/>
        <v>4.3970939768970414</v>
      </c>
      <c r="G8" s="2">
        <v>148.79551761823964</v>
      </c>
      <c r="H8" s="2">
        <v>728.17438873680032</v>
      </c>
      <c r="I8" s="2">
        <f t="shared" si="12"/>
        <v>579.37887111856071</v>
      </c>
      <c r="J8" s="2">
        <f t="shared" si="13"/>
        <v>4.893792503918406</v>
      </c>
      <c r="M8" s="2">
        <v>187.2468619532074</v>
      </c>
      <c r="N8" s="2">
        <v>823.34204888732006</v>
      </c>
      <c r="O8" s="2">
        <f t="shared" si="2"/>
        <v>636.09518693411269</v>
      </c>
      <c r="P8" s="2">
        <f t="shared" si="3"/>
        <v>4.3970939768970414</v>
      </c>
      <c r="Q8" s="2">
        <v>148.79551761823964</v>
      </c>
      <c r="R8" s="2">
        <v>728.17438873680032</v>
      </c>
      <c r="S8" s="2">
        <f t="shared" si="14"/>
        <v>579.37887111856071</v>
      </c>
      <c r="T8" s="2">
        <f t="shared" si="15"/>
        <v>4.893792503918406</v>
      </c>
      <c r="V8" s="2">
        <v>121.02540615479018</v>
      </c>
      <c r="W8" s="2">
        <v>368.38168404020416</v>
      </c>
      <c r="X8" s="2">
        <f t="shared" si="4"/>
        <v>247.35627788541399</v>
      </c>
      <c r="Y8" s="2">
        <f t="shared" si="5"/>
        <v>3.0438376184340004</v>
      </c>
      <c r="Z8" s="2">
        <v>147.35088736160037</v>
      </c>
      <c r="AA8" s="2">
        <v>527.50025839748685</v>
      </c>
      <c r="AB8" s="2">
        <f t="shared" si="6"/>
        <v>380.14937103588647</v>
      </c>
      <c r="AC8" s="2">
        <f t="shared" si="7"/>
        <v>3.5798919697239189</v>
      </c>
      <c r="AE8" s="2">
        <v>147.80950990844477</v>
      </c>
      <c r="AF8" s="2">
        <v>714.09646162807394</v>
      </c>
      <c r="AG8" s="2">
        <f t="shared" si="8"/>
        <v>566.2869517196292</v>
      </c>
      <c r="AH8" s="2">
        <f t="shared" si="9"/>
        <v>4.8311942991380938</v>
      </c>
      <c r="AI8" s="2">
        <v>166.34981757018119</v>
      </c>
      <c r="AJ8" s="2">
        <v>767.7177171771549</v>
      </c>
      <c r="AK8" s="2">
        <f t="shared" si="10"/>
        <v>601.36789960697365</v>
      </c>
      <c r="AL8" s="2">
        <f t="shared" si="11"/>
        <v>4.6150800066448108</v>
      </c>
    </row>
    <row r="9" spans="1:38" ht="15.75" customHeight="1" x14ac:dyDescent="0.2">
      <c r="A9" s="2" t="s">
        <v>15</v>
      </c>
      <c r="B9" s="2">
        <v>1</v>
      </c>
      <c r="C9" s="2">
        <v>150.7778233619091</v>
      </c>
      <c r="D9" s="2">
        <v>567.45957210586164</v>
      </c>
      <c r="E9" s="2">
        <f t="shared" si="0"/>
        <v>416.68174874395254</v>
      </c>
      <c r="F9" s="2">
        <f t="shared" si="1"/>
        <v>3.7635479771040292</v>
      </c>
      <c r="G9" s="2">
        <v>168.23839695055156</v>
      </c>
      <c r="H9" s="2">
        <v>524.58705519333523</v>
      </c>
      <c r="I9" s="2">
        <f t="shared" si="12"/>
        <v>356.3486582427837</v>
      </c>
      <c r="J9" s="2">
        <f t="shared" si="13"/>
        <v>3.1181172948736622</v>
      </c>
      <c r="M9" s="2">
        <v>150.7778233619091</v>
      </c>
      <c r="N9" s="2">
        <v>567.45957210586164</v>
      </c>
      <c r="O9" s="2">
        <f t="shared" si="2"/>
        <v>416.68174874395254</v>
      </c>
      <c r="P9" s="2">
        <f t="shared" si="3"/>
        <v>3.7635479771040292</v>
      </c>
      <c r="Q9" s="2">
        <v>168.23839695055156</v>
      </c>
      <c r="R9" s="2">
        <v>524.58705519333523</v>
      </c>
      <c r="S9" s="2">
        <f t="shared" si="14"/>
        <v>356.3486582427837</v>
      </c>
      <c r="T9" s="2">
        <f t="shared" si="15"/>
        <v>3.1181172948736622</v>
      </c>
      <c r="V9" s="2">
        <v>104.87072582426185</v>
      </c>
      <c r="W9" s="2">
        <v>469.74302007993805</v>
      </c>
      <c r="X9" s="2">
        <f t="shared" si="4"/>
        <v>364.8722942556762</v>
      </c>
      <c r="Y9" s="2">
        <f t="shared" si="5"/>
        <v>4.4792578328018298</v>
      </c>
      <c r="Z9" s="2">
        <v>167.78041027834448</v>
      </c>
      <c r="AA9" s="2">
        <v>486.2047293279457</v>
      </c>
      <c r="AB9" s="2">
        <f t="shared" si="6"/>
        <v>318.42431904960119</v>
      </c>
      <c r="AC9" s="2">
        <f t="shared" si="7"/>
        <v>2.8978635141095519</v>
      </c>
      <c r="AE9" s="2">
        <v>118.33571924186445</v>
      </c>
      <c r="AF9" s="2">
        <v>652.17926299637702</v>
      </c>
      <c r="AG9" s="2">
        <f t="shared" si="8"/>
        <v>533.84354375451255</v>
      </c>
      <c r="AH9" s="2">
        <f t="shared" si="9"/>
        <v>5.5112629320602551</v>
      </c>
      <c r="AI9" s="2">
        <v>141.40498926127634</v>
      </c>
      <c r="AJ9" s="2">
        <v>579.84236619705541</v>
      </c>
      <c r="AK9" s="2">
        <f t="shared" si="10"/>
        <v>438.43737693577907</v>
      </c>
      <c r="AL9" s="2">
        <f t="shared" si="11"/>
        <v>4.1005792598001696</v>
      </c>
    </row>
    <row r="10" spans="1:38" ht="15.75" customHeight="1" x14ac:dyDescent="0.2">
      <c r="A10" s="2" t="s">
        <v>15</v>
      </c>
      <c r="B10" s="2">
        <v>1</v>
      </c>
      <c r="C10" s="2">
        <v>158.10379193426255</v>
      </c>
      <c r="D10" s="2">
        <v>545.58230793866471</v>
      </c>
      <c r="E10" s="2">
        <f t="shared" si="0"/>
        <v>387.47851600440219</v>
      </c>
      <c r="F10" s="2">
        <f t="shared" si="1"/>
        <v>3.4507857228719132</v>
      </c>
      <c r="G10" s="2">
        <v>185.80937256963639</v>
      </c>
      <c r="H10" s="2">
        <v>695.63771441681297</v>
      </c>
      <c r="I10" s="2">
        <f t="shared" si="12"/>
        <v>509.8283418471766</v>
      </c>
      <c r="J10" s="2">
        <f t="shared" si="13"/>
        <v>3.7438246779295619</v>
      </c>
      <c r="M10" s="2">
        <v>158.10379193426255</v>
      </c>
      <c r="N10" s="2">
        <v>545.58230793866471</v>
      </c>
      <c r="O10" s="2">
        <f t="shared" si="2"/>
        <v>387.47851600440219</v>
      </c>
      <c r="P10" s="2">
        <f t="shared" si="3"/>
        <v>3.4507857228719132</v>
      </c>
      <c r="Q10" s="2">
        <v>185.80937256963639</v>
      </c>
      <c r="R10" s="2">
        <v>695.63771441681297</v>
      </c>
      <c r="S10" s="2">
        <f t="shared" si="14"/>
        <v>509.8283418471766</v>
      </c>
      <c r="T10" s="2">
        <f t="shared" si="15"/>
        <v>3.7438246779295619</v>
      </c>
      <c r="V10" s="2">
        <v>122.37154029975444</v>
      </c>
      <c r="W10" s="2">
        <v>475.1223326338349</v>
      </c>
      <c r="X10" s="2">
        <f t="shared" si="4"/>
        <v>352.75079233408047</v>
      </c>
      <c r="Y10" s="2">
        <f t="shared" si="5"/>
        <v>3.8826211672256634</v>
      </c>
      <c r="Z10" s="2">
        <v>164.57503172286928</v>
      </c>
      <c r="AA10" s="2">
        <v>454.00334277492965</v>
      </c>
      <c r="AB10" s="2">
        <f t="shared" si="6"/>
        <v>289.42831105206039</v>
      </c>
      <c r="AC10" s="2">
        <f t="shared" si="7"/>
        <v>2.7586404694694737</v>
      </c>
      <c r="AE10" s="2">
        <v>118.27158784508292</v>
      </c>
      <c r="AF10" s="2">
        <v>546.62417909308022</v>
      </c>
      <c r="AG10" s="2">
        <f t="shared" si="8"/>
        <v>428.35259124799728</v>
      </c>
      <c r="AH10" s="2">
        <f t="shared" si="9"/>
        <v>4.6217708669733213</v>
      </c>
      <c r="AI10" s="2"/>
      <c r="AJ10" s="2">
        <v>572.98240066332426</v>
      </c>
      <c r="AK10" s="2"/>
      <c r="AL10" s="2"/>
    </row>
    <row r="11" spans="1:38" ht="15.75" customHeight="1" x14ac:dyDescent="0.2">
      <c r="A11" s="2" t="s">
        <v>15</v>
      </c>
      <c r="B11" s="2">
        <v>2</v>
      </c>
      <c r="C11" s="2">
        <v>122.8793129552711</v>
      </c>
      <c r="D11" s="2">
        <v>684.12331264433533</v>
      </c>
      <c r="E11" s="2">
        <f t="shared" si="0"/>
        <v>561.24399968906425</v>
      </c>
      <c r="F11" s="2">
        <f t="shared" si="1"/>
        <v>5.5674408994568578</v>
      </c>
      <c r="G11" s="2">
        <v>128.30938530041416</v>
      </c>
      <c r="H11" s="2">
        <v>598.68519957894068</v>
      </c>
      <c r="I11" s="2">
        <f t="shared" si="12"/>
        <v>470.37581427852649</v>
      </c>
      <c r="J11" s="2">
        <f t="shared" si="13"/>
        <v>4.6659501810972221</v>
      </c>
      <c r="M11" s="2">
        <v>122.8793129552711</v>
      </c>
      <c r="N11" s="2">
        <v>684.12331264433533</v>
      </c>
      <c r="O11" s="2">
        <f t="shared" si="2"/>
        <v>561.24399968906425</v>
      </c>
      <c r="P11" s="2">
        <f t="shared" si="3"/>
        <v>5.5674408994568578</v>
      </c>
      <c r="Q11" s="2">
        <v>128.30938530041416</v>
      </c>
      <c r="R11" s="2">
        <v>598.68519957894068</v>
      </c>
      <c r="S11" s="2">
        <f t="shared" si="14"/>
        <v>470.37581427852649</v>
      </c>
      <c r="T11" s="2">
        <f t="shared" si="15"/>
        <v>4.6659501810972221</v>
      </c>
      <c r="V11" s="2">
        <v>120.21958541443581</v>
      </c>
      <c r="W11" s="2"/>
      <c r="X11" s="2"/>
      <c r="Y11" s="2"/>
      <c r="Z11" s="2">
        <v>166.00749837818086</v>
      </c>
      <c r="AA11" s="2">
        <v>527.97165538689228</v>
      </c>
      <c r="AB11" s="2">
        <f t="shared" si="6"/>
        <v>361.96415700871142</v>
      </c>
      <c r="AC11" s="2">
        <f t="shared" si="7"/>
        <v>3.1804084788033049</v>
      </c>
      <c r="AE11" s="2"/>
      <c r="AF11" s="2">
        <v>823.15280435895988</v>
      </c>
      <c r="AG11" s="2"/>
      <c r="AH11" s="2"/>
      <c r="AI11" s="2">
        <v>116.19041535133314</v>
      </c>
      <c r="AJ11" s="2">
        <v>650.15064947020232</v>
      </c>
      <c r="AK11" s="2">
        <f t="shared" ref="AK11:AK14" si="16">AJ11-AI11</f>
        <v>533.96023411886915</v>
      </c>
      <c r="AL11" s="2">
        <f t="shared" ref="AL11:AL14" si="17">AJ11/AI11</f>
        <v>5.5955617983143959</v>
      </c>
    </row>
    <row r="12" spans="1:38" ht="15.75" customHeight="1" x14ac:dyDescent="0.2">
      <c r="A12" s="2" t="s">
        <v>15</v>
      </c>
      <c r="B12" s="2">
        <v>2</v>
      </c>
      <c r="C12" s="2">
        <v>140.06789976614021</v>
      </c>
      <c r="D12" s="2">
        <v>620.07794270698309</v>
      </c>
      <c r="E12" s="2">
        <f t="shared" si="0"/>
        <v>480.01004294084288</v>
      </c>
      <c r="F12" s="2">
        <f t="shared" si="1"/>
        <v>4.4269810837620609</v>
      </c>
      <c r="G12" s="2">
        <v>109.24977002852667</v>
      </c>
      <c r="H12" s="2">
        <v>665.82851588482094</v>
      </c>
      <c r="I12" s="2">
        <f t="shared" si="12"/>
        <v>556.57874585629429</v>
      </c>
      <c r="J12" s="2">
        <f t="shared" si="13"/>
        <v>6.0945530202119755</v>
      </c>
      <c r="M12" s="2">
        <v>140.06789976614021</v>
      </c>
      <c r="N12" s="2">
        <v>620.07794270698309</v>
      </c>
      <c r="O12" s="2">
        <f t="shared" si="2"/>
        <v>480.01004294084288</v>
      </c>
      <c r="P12" s="2">
        <f t="shared" si="3"/>
        <v>4.4269810837620609</v>
      </c>
      <c r="Q12" s="2">
        <v>109.24977002852667</v>
      </c>
      <c r="R12" s="2">
        <v>665.82851588482094</v>
      </c>
      <c r="S12" s="2">
        <f t="shared" si="14"/>
        <v>556.57874585629429</v>
      </c>
      <c r="T12" s="2">
        <f t="shared" si="15"/>
        <v>6.0945530202119755</v>
      </c>
      <c r="V12" s="2">
        <v>125.45009329109999</v>
      </c>
      <c r="W12" s="2">
        <v>1028.1029239808042</v>
      </c>
      <c r="X12" s="2">
        <f t="shared" ref="X12:X18" si="18">W12-V12</f>
        <v>902.65283068970427</v>
      </c>
      <c r="Y12" s="2">
        <f t="shared" ref="Y12:Y18" si="19">W12/V12</f>
        <v>8.1953141445271651</v>
      </c>
      <c r="Z12" s="2">
        <v>172.2921344989889</v>
      </c>
      <c r="AA12" s="2">
        <v>460.94162005323631</v>
      </c>
      <c r="AB12" s="2">
        <f t="shared" si="6"/>
        <v>288.64948555424741</v>
      </c>
      <c r="AC12" s="2">
        <f t="shared" si="7"/>
        <v>2.6753491759424533</v>
      </c>
      <c r="AE12" s="2">
        <v>118.41227265768853</v>
      </c>
      <c r="AF12" s="2">
        <v>583.4418236846667</v>
      </c>
      <c r="AG12" s="2">
        <f t="shared" ref="AG12:AG14" si="20">AF12-AE12</f>
        <v>465.0295510269782</v>
      </c>
      <c r="AH12" s="2">
        <f t="shared" ref="AH12:AH14" si="21">AF12/AE12</f>
        <v>4.9272073796886433</v>
      </c>
      <c r="AI12" s="2">
        <v>109.35097711987892</v>
      </c>
      <c r="AJ12" s="2">
        <v>626.40574284286834</v>
      </c>
      <c r="AK12" s="2">
        <f t="shared" si="16"/>
        <v>517.05476572298937</v>
      </c>
      <c r="AL12" s="2">
        <f t="shared" si="17"/>
        <v>5.7283963924360215</v>
      </c>
    </row>
    <row r="13" spans="1:38" ht="15.75" customHeight="1" x14ac:dyDescent="0.2">
      <c r="A13" s="2" t="s">
        <v>15</v>
      </c>
      <c r="B13" s="2">
        <v>2</v>
      </c>
      <c r="C13" s="2">
        <v>129.04370166086778</v>
      </c>
      <c r="D13" s="2">
        <v>730.74532174685248</v>
      </c>
      <c r="E13" s="2">
        <f t="shared" si="0"/>
        <v>601.7016200859847</v>
      </c>
      <c r="F13" s="2">
        <f t="shared" si="1"/>
        <v>5.6627740241618421</v>
      </c>
      <c r="G13" s="2">
        <v>145.62421785512655</v>
      </c>
      <c r="H13" s="2">
        <v>685.32899337909919</v>
      </c>
      <c r="I13" s="2">
        <f t="shared" si="12"/>
        <v>539.70477552397267</v>
      </c>
      <c r="J13" s="2">
        <f t="shared" si="13"/>
        <v>4.7061471194365145</v>
      </c>
      <c r="M13" s="2">
        <v>129.04370166086778</v>
      </c>
      <c r="N13" s="2">
        <v>730.74532174685248</v>
      </c>
      <c r="O13" s="2">
        <f t="shared" si="2"/>
        <v>601.7016200859847</v>
      </c>
      <c r="P13" s="2">
        <f t="shared" si="3"/>
        <v>5.6627740241618421</v>
      </c>
      <c r="Q13" s="2">
        <v>145.62421785512655</v>
      </c>
      <c r="R13" s="2">
        <v>685.32899337909919</v>
      </c>
      <c r="S13" s="2">
        <f t="shared" si="14"/>
        <v>539.70477552397267</v>
      </c>
      <c r="T13" s="2">
        <f t="shared" si="15"/>
        <v>4.7061471194365145</v>
      </c>
      <c r="V13" s="2">
        <v>111.98772206217504</v>
      </c>
      <c r="W13" s="2">
        <v>435.02052453079585</v>
      </c>
      <c r="X13" s="2">
        <f t="shared" si="18"/>
        <v>323.03280246862084</v>
      </c>
      <c r="Y13" s="2">
        <f t="shared" si="19"/>
        <v>3.8845376664530651</v>
      </c>
      <c r="Z13" s="2">
        <v>142.44082645022172</v>
      </c>
      <c r="AA13" s="2">
        <v>539.35650210492508</v>
      </c>
      <c r="AB13" s="2">
        <f t="shared" si="6"/>
        <v>396.91567565470336</v>
      </c>
      <c r="AC13" s="2">
        <f t="shared" si="7"/>
        <v>3.7865302774932443</v>
      </c>
      <c r="AE13" s="2">
        <v>135.42867265826442</v>
      </c>
      <c r="AF13" s="2">
        <v>619.18524434599476</v>
      </c>
      <c r="AG13" s="2">
        <f t="shared" si="20"/>
        <v>483.75657168773034</v>
      </c>
      <c r="AH13" s="2">
        <f t="shared" si="21"/>
        <v>4.572039525990359</v>
      </c>
      <c r="AI13" s="2">
        <v>172.58917904735404</v>
      </c>
      <c r="AJ13" s="2">
        <v>690.40818638275459</v>
      </c>
      <c r="AK13" s="2">
        <f t="shared" si="16"/>
        <v>517.81900733540056</v>
      </c>
      <c r="AL13" s="2">
        <f t="shared" si="17"/>
        <v>4.0002982237566833</v>
      </c>
    </row>
    <row r="14" spans="1:38" ht="15.75" customHeight="1" x14ac:dyDescent="0.2">
      <c r="A14" s="2" t="s">
        <v>15</v>
      </c>
      <c r="B14" s="2">
        <v>2</v>
      </c>
      <c r="C14" s="2">
        <v>133.84743931736762</v>
      </c>
      <c r="D14" s="2">
        <v>570.40639203254614</v>
      </c>
      <c r="E14" s="2">
        <f t="shared" si="0"/>
        <v>436.55895271517852</v>
      </c>
      <c r="F14" s="2">
        <f t="shared" si="1"/>
        <v>4.261616023000987</v>
      </c>
      <c r="G14" s="2">
        <v>158.59861590926261</v>
      </c>
      <c r="H14" s="2">
        <v>659.29215293128493</v>
      </c>
      <c r="I14" s="2">
        <f t="shared" si="12"/>
        <v>500.69353702202233</v>
      </c>
      <c r="J14" s="2">
        <f t="shared" si="13"/>
        <v>4.156985539574185</v>
      </c>
      <c r="M14" s="2">
        <v>133.84743931736762</v>
      </c>
      <c r="N14" s="2">
        <v>570.40639203254614</v>
      </c>
      <c r="O14" s="2">
        <f t="shared" si="2"/>
        <v>436.55895271517852</v>
      </c>
      <c r="P14" s="2">
        <f t="shared" si="3"/>
        <v>4.261616023000987</v>
      </c>
      <c r="Q14" s="2">
        <v>158.59861590926261</v>
      </c>
      <c r="R14" s="2">
        <v>659.29215293128493</v>
      </c>
      <c r="S14" s="2">
        <f t="shared" si="14"/>
        <v>500.69353702202233</v>
      </c>
      <c r="T14" s="2">
        <f t="shared" si="15"/>
        <v>4.156985539574185</v>
      </c>
      <c r="V14" s="2">
        <v>119.04065775635792</v>
      </c>
      <c r="W14" s="2">
        <v>733.68907847909077</v>
      </c>
      <c r="X14" s="2">
        <f t="shared" si="18"/>
        <v>614.64842072273291</v>
      </c>
      <c r="Y14" s="2">
        <f t="shared" si="19"/>
        <v>6.1633486600917635</v>
      </c>
      <c r="Z14" s="2">
        <v>154.13750725195277</v>
      </c>
      <c r="AA14" s="2">
        <v>464.83662795717771</v>
      </c>
      <c r="AB14" s="2">
        <f t="shared" si="6"/>
        <v>310.69912070522491</v>
      </c>
      <c r="AC14" s="2">
        <f t="shared" si="7"/>
        <v>3.0157269067376116</v>
      </c>
      <c r="AE14" s="2">
        <v>121.41738134002402</v>
      </c>
      <c r="AF14" s="2">
        <v>832.41535477913737</v>
      </c>
      <c r="AG14" s="2">
        <f t="shared" si="20"/>
        <v>710.99797343911337</v>
      </c>
      <c r="AH14" s="2">
        <f t="shared" si="21"/>
        <v>6.855817063357633</v>
      </c>
      <c r="AI14" s="2">
        <v>148.79785618105905</v>
      </c>
      <c r="AJ14" s="2">
        <v>437.46309222727189</v>
      </c>
      <c r="AK14" s="2">
        <f t="shared" si="16"/>
        <v>288.66523604621284</v>
      </c>
      <c r="AL14" s="2">
        <f t="shared" si="17"/>
        <v>2.9399824933966889</v>
      </c>
    </row>
    <row r="15" spans="1:38" ht="15.75" customHeight="1" x14ac:dyDescent="0.2">
      <c r="A15" s="2" t="s">
        <v>15</v>
      </c>
      <c r="B15" s="2">
        <v>2</v>
      </c>
      <c r="C15" s="2">
        <v>146.62661682875628</v>
      </c>
      <c r="D15" s="2">
        <v>644.37466159990572</v>
      </c>
      <c r="E15" s="2">
        <f t="shared" si="0"/>
        <v>497.74804477114947</v>
      </c>
      <c r="F15" s="2">
        <f t="shared" si="1"/>
        <v>4.3946636397705623</v>
      </c>
      <c r="G15" s="2">
        <v>143.70258152473468</v>
      </c>
      <c r="H15" s="2">
        <v>899.09926043550149</v>
      </c>
      <c r="I15" s="2">
        <f t="shared" si="12"/>
        <v>755.39667891076681</v>
      </c>
      <c r="J15" s="2">
        <f t="shared" si="13"/>
        <v>6.2566674230604882</v>
      </c>
      <c r="M15" s="2">
        <v>146.62661682875628</v>
      </c>
      <c r="N15" s="2">
        <v>644.37466159990572</v>
      </c>
      <c r="O15" s="2">
        <f t="shared" si="2"/>
        <v>497.74804477114947</v>
      </c>
      <c r="P15" s="2">
        <f t="shared" si="3"/>
        <v>4.3946636397705623</v>
      </c>
      <c r="Q15" s="2">
        <v>143.70258152473468</v>
      </c>
      <c r="R15" s="2">
        <v>899.09926043550149</v>
      </c>
      <c r="S15" s="2">
        <f t="shared" si="14"/>
        <v>755.39667891076681</v>
      </c>
      <c r="T15" s="2">
        <f t="shared" si="15"/>
        <v>6.2566674230604882</v>
      </c>
      <c r="V15" s="2">
        <v>121.72780333465249</v>
      </c>
      <c r="W15" s="2">
        <v>375.68995102546319</v>
      </c>
      <c r="X15" s="2">
        <f t="shared" si="18"/>
        <v>253.9621476908107</v>
      </c>
      <c r="Y15" s="2">
        <f t="shared" si="19"/>
        <v>3.0863117606141408</v>
      </c>
      <c r="Z15" s="2">
        <v>156.79226821384401</v>
      </c>
      <c r="AA15" s="2">
        <v>437.82721475030144</v>
      </c>
      <c r="AB15" s="2">
        <f t="shared" si="6"/>
        <v>281.03494653645743</v>
      </c>
      <c r="AC15" s="2">
        <f t="shared" si="7"/>
        <v>2.7924030932007615</v>
      </c>
    </row>
    <row r="16" spans="1:38" ht="15.75" customHeight="1" x14ac:dyDescent="0.2">
      <c r="A16" s="2" t="s">
        <v>15</v>
      </c>
      <c r="B16" s="2">
        <v>2</v>
      </c>
      <c r="C16" s="2">
        <v>155.2644549426316</v>
      </c>
      <c r="D16" s="2">
        <v>768.29425316921834</v>
      </c>
      <c r="E16" s="2">
        <f t="shared" si="0"/>
        <v>613.02979822658676</v>
      </c>
      <c r="F16" s="2">
        <f t="shared" si="1"/>
        <v>4.9482945304712151</v>
      </c>
      <c r="G16" s="2">
        <v>109.93883110204655</v>
      </c>
      <c r="H16" s="2">
        <v>474.00955881765293</v>
      </c>
      <c r="I16" s="2">
        <f t="shared" si="12"/>
        <v>364.07072771560638</v>
      </c>
      <c r="J16" s="2">
        <f t="shared" si="13"/>
        <v>4.3115753921166542</v>
      </c>
      <c r="M16" s="2">
        <v>155.2644549426316</v>
      </c>
      <c r="N16" s="2">
        <v>768.29425316921834</v>
      </c>
      <c r="O16" s="2">
        <f t="shared" si="2"/>
        <v>613.02979822658676</v>
      </c>
      <c r="P16" s="2">
        <f t="shared" si="3"/>
        <v>4.9482945304712151</v>
      </c>
      <c r="Q16" s="2">
        <v>109.93883110204655</v>
      </c>
      <c r="R16" s="2">
        <v>474.00955881765293</v>
      </c>
      <c r="S16" s="2">
        <f t="shared" si="14"/>
        <v>364.07072771560638</v>
      </c>
      <c r="T16" s="2">
        <f t="shared" si="15"/>
        <v>4.3115753921166542</v>
      </c>
      <c r="V16" s="2">
        <v>106.33442378250699</v>
      </c>
      <c r="W16" s="2">
        <v>436.45290303844655</v>
      </c>
      <c r="X16" s="2">
        <f t="shared" si="18"/>
        <v>330.11847925593958</v>
      </c>
      <c r="Y16" s="2">
        <f t="shared" si="19"/>
        <v>4.1045306638530654</v>
      </c>
      <c r="Z16" s="2">
        <v>141.58666584722948</v>
      </c>
      <c r="AA16" s="2">
        <v>463.12386287445327</v>
      </c>
      <c r="AB16" s="2">
        <f t="shared" si="6"/>
        <v>321.53719702722378</v>
      </c>
      <c r="AC16" s="2">
        <f t="shared" si="7"/>
        <v>3.2709567677379945</v>
      </c>
    </row>
    <row r="17" spans="1:38" ht="15.75" customHeight="1" x14ac:dyDescent="0.2">
      <c r="A17" s="2" t="s">
        <v>15</v>
      </c>
      <c r="B17" s="2">
        <v>2</v>
      </c>
      <c r="C17" s="2">
        <v>144.19844185595326</v>
      </c>
      <c r="D17" s="2">
        <v>462.03373869254625</v>
      </c>
      <c r="E17" s="2">
        <f t="shared" si="0"/>
        <v>317.83529683659299</v>
      </c>
      <c r="F17" s="2">
        <f t="shared" si="1"/>
        <v>3.20415208892544</v>
      </c>
      <c r="G17" s="2">
        <v>131.16166818557772</v>
      </c>
      <c r="H17" s="2">
        <v>295.27939841670229</v>
      </c>
      <c r="I17" s="2">
        <f t="shared" si="12"/>
        <v>164.11773023112457</v>
      </c>
      <c r="J17" s="2">
        <f t="shared" si="13"/>
        <v>2.2512629070782939</v>
      </c>
      <c r="M17" s="2">
        <v>144.19844185595326</v>
      </c>
      <c r="N17" s="2">
        <v>462.03373869254625</v>
      </c>
      <c r="O17" s="2">
        <f t="shared" si="2"/>
        <v>317.83529683659299</v>
      </c>
      <c r="P17" s="2">
        <f t="shared" si="3"/>
        <v>3.20415208892544</v>
      </c>
      <c r="Q17" s="2">
        <v>131.16166818557772</v>
      </c>
      <c r="R17" s="2">
        <v>295.27939841670229</v>
      </c>
      <c r="S17" s="2">
        <f t="shared" si="14"/>
        <v>164.11773023112457</v>
      </c>
      <c r="T17" s="2">
        <f t="shared" si="15"/>
        <v>2.2512629070782939</v>
      </c>
      <c r="V17" s="2">
        <v>103.09641675907011</v>
      </c>
      <c r="W17" s="2">
        <v>418.18715178087751</v>
      </c>
      <c r="X17" s="2">
        <f t="shared" si="18"/>
        <v>315.0907350218074</v>
      </c>
      <c r="Y17" s="2">
        <f t="shared" si="19"/>
        <v>4.0562724188383266</v>
      </c>
      <c r="Z17" s="2">
        <v>174.47038680387325</v>
      </c>
      <c r="AA17" s="2">
        <v>443.26391076435829</v>
      </c>
      <c r="AB17" s="2">
        <f t="shared" si="6"/>
        <v>268.793523960485</v>
      </c>
      <c r="AC17" s="2">
        <f t="shared" si="7"/>
        <v>2.540625483123637</v>
      </c>
    </row>
    <row r="18" spans="1:38" ht="15.75" customHeight="1" x14ac:dyDescent="0.2">
      <c r="A18" s="2" t="s">
        <v>15</v>
      </c>
      <c r="B18" s="2">
        <v>2</v>
      </c>
      <c r="C18" s="2">
        <v>129.40362665046024</v>
      </c>
      <c r="D18" s="2">
        <v>666.1937481090381</v>
      </c>
      <c r="E18" s="2">
        <f t="shared" si="0"/>
        <v>536.79012145857791</v>
      </c>
      <c r="F18" s="2">
        <f t="shared" si="1"/>
        <v>5.1481845242910635</v>
      </c>
      <c r="G18" s="2">
        <v>169.49720616488929</v>
      </c>
      <c r="H18" s="2">
        <v>600.09429162245476</v>
      </c>
      <c r="I18" s="2">
        <f t="shared" si="12"/>
        <v>430.59708545756547</v>
      </c>
      <c r="J18" s="2">
        <f t="shared" si="13"/>
        <v>3.5404376579438983</v>
      </c>
      <c r="M18" s="2">
        <v>129.40362665046024</v>
      </c>
      <c r="N18" s="2">
        <v>666.1937481090381</v>
      </c>
      <c r="O18" s="2">
        <f t="shared" si="2"/>
        <v>536.79012145857791</v>
      </c>
      <c r="P18" s="2">
        <f t="shared" si="3"/>
        <v>5.1481845242910635</v>
      </c>
      <c r="Q18" s="2">
        <v>169.49720616488929</v>
      </c>
      <c r="R18" s="2">
        <v>600.09429162245476</v>
      </c>
      <c r="S18" s="2">
        <f t="shared" si="14"/>
        <v>430.59708545756547</v>
      </c>
      <c r="T18" s="2">
        <f t="shared" si="15"/>
        <v>3.5404376579438983</v>
      </c>
      <c r="V18" s="2">
        <v>137.89072880980365</v>
      </c>
      <c r="W18" s="2">
        <v>407.00170126006861</v>
      </c>
      <c r="X18" s="2">
        <f t="shared" si="18"/>
        <v>269.11097245026497</v>
      </c>
      <c r="Y18" s="2">
        <f t="shared" si="19"/>
        <v>2.9516248465221828</v>
      </c>
      <c r="Z18" s="2">
        <v>167.86656111632325</v>
      </c>
      <c r="AA18" s="2">
        <v>575.52762931480743</v>
      </c>
      <c r="AB18" s="2">
        <f t="shared" si="6"/>
        <v>407.66106819848414</v>
      </c>
      <c r="AC18" s="2">
        <f t="shared" si="7"/>
        <v>3.428482870486607</v>
      </c>
    </row>
    <row r="19" spans="1:38" ht="15.75" customHeight="1" x14ac:dyDescent="0.2">
      <c r="A19" s="2" t="s">
        <v>17</v>
      </c>
      <c r="B19" s="2">
        <v>1</v>
      </c>
      <c r="C19" s="2">
        <v>97.185073008876003</v>
      </c>
      <c r="D19" s="2">
        <v>546.77205310884324</v>
      </c>
      <c r="E19" s="2">
        <f t="shared" si="0"/>
        <v>449.58698009996726</v>
      </c>
      <c r="F19" s="2">
        <f t="shared" si="1"/>
        <v>5.6260908818672801</v>
      </c>
      <c r="G19" s="2">
        <v>167.26896205398799</v>
      </c>
      <c r="H19" s="2">
        <v>515.6483472085248</v>
      </c>
      <c r="I19" s="2">
        <f t="shared" si="12"/>
        <v>348.37938515453681</v>
      </c>
      <c r="J19" s="2">
        <f t="shared" si="13"/>
        <v>3.0827497276039373</v>
      </c>
    </row>
    <row r="20" spans="1:38" ht="15.75" customHeight="1" x14ac:dyDescent="0.2">
      <c r="A20" s="2" t="s">
        <v>17</v>
      </c>
      <c r="B20" s="2">
        <v>1</v>
      </c>
      <c r="C20" s="2">
        <v>119.29652743729206</v>
      </c>
      <c r="D20" s="2">
        <v>402.18132008993922</v>
      </c>
      <c r="E20" s="2">
        <f t="shared" si="0"/>
        <v>282.88479265264715</v>
      </c>
      <c r="F20" s="2">
        <f t="shared" si="1"/>
        <v>3.3712743256616995</v>
      </c>
      <c r="G20" s="2">
        <v>142.19744534402668</v>
      </c>
      <c r="H20" s="2">
        <v>603.06446654265983</v>
      </c>
      <c r="I20" s="2">
        <f t="shared" si="12"/>
        <v>460.86702119863315</v>
      </c>
      <c r="J20" s="2">
        <f t="shared" si="13"/>
        <v>4.2410358715209711</v>
      </c>
      <c r="L20" s="2" t="s">
        <v>48</v>
      </c>
      <c r="M20" s="2">
        <f t="shared" ref="M20:T20" si="22">AVERAGE(M3:M18)</f>
        <v>138.63160318948061</v>
      </c>
      <c r="N20" s="2">
        <f t="shared" si="22"/>
        <v>642.52194466216565</v>
      </c>
      <c r="O20" s="2">
        <f t="shared" si="22"/>
        <v>503.89034147268512</v>
      </c>
      <c r="P20" s="2">
        <f t="shared" si="22"/>
        <v>4.7282676967372588</v>
      </c>
      <c r="Q20" s="2">
        <f t="shared" si="22"/>
        <v>146.6970823872083</v>
      </c>
      <c r="R20" s="2">
        <f t="shared" si="22"/>
        <v>615.85107431741039</v>
      </c>
      <c r="S20" s="2">
        <f t="shared" si="22"/>
        <v>468.67015002648373</v>
      </c>
      <c r="T20" s="2">
        <f t="shared" si="22"/>
        <v>4.2546164448759631</v>
      </c>
      <c r="V20" s="2">
        <f t="shared" ref="V20:AC20" si="23">AVERAGE(V3:V18)</f>
        <v>116.81234045209533</v>
      </c>
      <c r="W20" s="2">
        <f t="shared" si="23"/>
        <v>503.10070189303849</v>
      </c>
      <c r="X20" s="2">
        <f t="shared" si="23"/>
        <v>386.51551110509911</v>
      </c>
      <c r="Y20" s="2">
        <f t="shared" si="23"/>
        <v>4.3433196870810624</v>
      </c>
      <c r="Z20" s="2">
        <f t="shared" si="23"/>
        <v>161.40240173972671</v>
      </c>
      <c r="AA20" s="2">
        <f t="shared" si="23"/>
        <v>493.98846837261027</v>
      </c>
      <c r="AB20" s="2">
        <f t="shared" si="23"/>
        <v>332.58606663288356</v>
      </c>
      <c r="AC20" s="2">
        <f t="shared" si="23"/>
        <v>3.0890120106949777</v>
      </c>
      <c r="AE20" s="2">
        <f t="shared" ref="AE20:AL20" si="24">AVERAGE(AE3:AE18)</f>
        <v>141.33326531145363</v>
      </c>
      <c r="AF20" s="2">
        <f t="shared" si="24"/>
        <v>702.94317560990874</v>
      </c>
      <c r="AG20" s="2">
        <f t="shared" si="24"/>
        <v>550.6817622303596</v>
      </c>
      <c r="AH20" s="2">
        <f t="shared" si="24"/>
        <v>4.9298966852065442</v>
      </c>
      <c r="AI20" s="2">
        <f t="shared" si="24"/>
        <v>144.45630044380997</v>
      </c>
      <c r="AJ20" s="2">
        <f t="shared" si="24"/>
        <v>630.46021616748578</v>
      </c>
      <c r="AK20" s="2">
        <f t="shared" si="24"/>
        <v>491.22917167859947</v>
      </c>
      <c r="AL20" s="2">
        <f t="shared" si="24"/>
        <v>4.4850761147624008</v>
      </c>
    </row>
    <row r="21" spans="1:38" ht="15.75" customHeight="1" x14ac:dyDescent="0.2">
      <c r="A21" s="2" t="s">
        <v>17</v>
      </c>
      <c r="B21" s="2">
        <v>1</v>
      </c>
      <c r="C21" s="2">
        <v>115.70181793291756</v>
      </c>
      <c r="D21" s="2">
        <v>534.91737239923498</v>
      </c>
      <c r="E21" s="2">
        <f t="shared" si="0"/>
        <v>419.21555446631743</v>
      </c>
      <c r="F21" s="2">
        <f t="shared" si="1"/>
        <v>4.6232408613438833</v>
      </c>
      <c r="G21" s="2">
        <v>177.70889473519665</v>
      </c>
      <c r="H21" s="2">
        <v>451.24544511045525</v>
      </c>
      <c r="I21" s="2">
        <f t="shared" si="12"/>
        <v>273.53655037525857</v>
      </c>
      <c r="J21" s="2">
        <f t="shared" si="13"/>
        <v>2.5392395005486605</v>
      </c>
      <c r="L21" s="2" t="s">
        <v>49</v>
      </c>
      <c r="M21" s="2">
        <f t="shared" ref="M21:T21" si="25">STDEV(M3:M18)</f>
        <v>22.553319348188037</v>
      </c>
      <c r="N21" s="2">
        <f t="shared" si="25"/>
        <v>90.900085163724086</v>
      </c>
      <c r="O21" s="2">
        <f t="shared" si="25"/>
        <v>85.393185763103844</v>
      </c>
      <c r="P21" s="2">
        <f t="shared" si="25"/>
        <v>0.88127770474420131</v>
      </c>
      <c r="Q21" s="2">
        <f t="shared" si="25"/>
        <v>21.025082905712047</v>
      </c>
      <c r="R21" s="2">
        <f t="shared" si="25"/>
        <v>139.41634115369558</v>
      </c>
      <c r="S21" s="2">
        <f t="shared" si="25"/>
        <v>138.42696841004513</v>
      </c>
      <c r="T21" s="2">
        <f t="shared" si="25"/>
        <v>1.1108127141787372</v>
      </c>
      <c r="V21" s="2">
        <f t="shared" ref="V21:AC21" si="26">STDEV(V3:V18)</f>
        <v>12.146855405491117</v>
      </c>
      <c r="W21" s="2">
        <f t="shared" si="26"/>
        <v>170.79099961493878</v>
      </c>
      <c r="X21" s="2">
        <f t="shared" si="26"/>
        <v>169.86116122868708</v>
      </c>
      <c r="Y21" s="2">
        <f t="shared" si="26"/>
        <v>1.402379440214921</v>
      </c>
      <c r="Z21" s="2">
        <f t="shared" si="26"/>
        <v>14.388130576662249</v>
      </c>
      <c r="AA21" s="2">
        <f t="shared" si="26"/>
        <v>51.199924836730837</v>
      </c>
      <c r="AB21" s="2">
        <f t="shared" si="26"/>
        <v>55.693714600197389</v>
      </c>
      <c r="AC21" s="2">
        <f t="shared" si="26"/>
        <v>0.47574844730623811</v>
      </c>
      <c r="AE21" s="2">
        <f t="shared" ref="AE21:AL21" si="27">STDEV(AE3:AE18)</f>
        <v>19.923017786512862</v>
      </c>
      <c r="AF21" s="2">
        <f t="shared" si="27"/>
        <v>145.77123697568354</v>
      </c>
      <c r="AG21" s="2">
        <f t="shared" si="27"/>
        <v>139.59936551123673</v>
      </c>
      <c r="AH21" s="2">
        <f t="shared" si="27"/>
        <v>0.93249490765556042</v>
      </c>
      <c r="AI21" s="2">
        <f t="shared" si="27"/>
        <v>25.251610078272737</v>
      </c>
      <c r="AJ21" s="2">
        <f t="shared" si="27"/>
        <v>134.92960844069552</v>
      </c>
      <c r="AK21" s="2">
        <f t="shared" si="27"/>
        <v>134.43244715958417</v>
      </c>
      <c r="AL21" s="2">
        <f t="shared" si="27"/>
        <v>1.1266604516212</v>
      </c>
    </row>
    <row r="22" spans="1:38" ht="15.75" customHeight="1" x14ac:dyDescent="0.2">
      <c r="A22" s="2" t="s">
        <v>17</v>
      </c>
      <c r="B22" s="2">
        <v>1</v>
      </c>
      <c r="C22" s="2">
        <v>140.19282907020039</v>
      </c>
      <c r="D22" s="2">
        <v>473.97595163609515</v>
      </c>
      <c r="E22" s="2">
        <f t="shared" si="0"/>
        <v>333.78312256589476</v>
      </c>
      <c r="F22" s="2">
        <f t="shared" si="1"/>
        <v>3.3808858468699254</v>
      </c>
      <c r="G22" s="2">
        <v>149.21915458073144</v>
      </c>
      <c r="H22" s="2">
        <v>436.2720785318437</v>
      </c>
      <c r="I22" s="2">
        <f t="shared" si="12"/>
        <v>287.05292395111223</v>
      </c>
      <c r="J22" s="2">
        <f t="shared" si="13"/>
        <v>2.9237002431601979</v>
      </c>
      <c r="L22" s="2" t="s">
        <v>50</v>
      </c>
      <c r="M22" s="2">
        <f t="shared" ref="M22:T22" si="28">COUNT(M3:M18)</f>
        <v>16</v>
      </c>
      <c r="N22" s="2">
        <f t="shared" si="28"/>
        <v>16</v>
      </c>
      <c r="O22" s="2">
        <f t="shared" si="28"/>
        <v>16</v>
      </c>
      <c r="P22" s="2">
        <f t="shared" si="28"/>
        <v>16</v>
      </c>
      <c r="Q22" s="2">
        <f t="shared" si="28"/>
        <v>16</v>
      </c>
      <c r="R22" s="2">
        <f t="shared" si="28"/>
        <v>15</v>
      </c>
      <c r="S22" s="2">
        <f t="shared" si="28"/>
        <v>15</v>
      </c>
      <c r="T22" s="2">
        <f t="shared" si="28"/>
        <v>15</v>
      </c>
      <c r="V22" s="2">
        <f t="shared" ref="V22:AC22" si="29">COUNT(V3:V18)</f>
        <v>16</v>
      </c>
      <c r="W22" s="2">
        <f t="shared" si="29"/>
        <v>15</v>
      </c>
      <c r="X22" s="2">
        <f t="shared" si="29"/>
        <v>15</v>
      </c>
      <c r="Y22" s="2">
        <f t="shared" si="29"/>
        <v>15</v>
      </c>
      <c r="Z22" s="2">
        <f t="shared" si="29"/>
        <v>16</v>
      </c>
      <c r="AA22" s="2">
        <f t="shared" si="29"/>
        <v>16</v>
      </c>
      <c r="AB22" s="2">
        <f t="shared" si="29"/>
        <v>16</v>
      </c>
      <c r="AC22" s="2">
        <f t="shared" si="29"/>
        <v>16</v>
      </c>
      <c r="AE22" s="2">
        <f t="shared" ref="AE22:AL22" si="30">COUNT(AE3:AE18)</f>
        <v>11</v>
      </c>
      <c r="AF22" s="2">
        <f t="shared" si="30"/>
        <v>12</v>
      </c>
      <c r="AG22" s="2">
        <f t="shared" si="30"/>
        <v>11</v>
      </c>
      <c r="AH22" s="2">
        <f t="shared" si="30"/>
        <v>11</v>
      </c>
      <c r="AI22" s="2">
        <f t="shared" si="30"/>
        <v>11</v>
      </c>
      <c r="AJ22" s="2">
        <f t="shared" si="30"/>
        <v>12</v>
      </c>
      <c r="AK22" s="2">
        <f t="shared" si="30"/>
        <v>11</v>
      </c>
      <c r="AL22" s="2">
        <f t="shared" si="30"/>
        <v>11</v>
      </c>
    </row>
    <row r="23" spans="1:38" ht="15.75" customHeight="1" x14ac:dyDescent="0.2">
      <c r="A23" s="2" t="s">
        <v>17</v>
      </c>
      <c r="B23" s="2">
        <v>1</v>
      </c>
      <c r="C23" s="2">
        <v>102.6060962953309</v>
      </c>
      <c r="D23" s="2">
        <v>441.27256031193991</v>
      </c>
      <c r="E23" s="2">
        <f t="shared" si="0"/>
        <v>338.66646401660898</v>
      </c>
      <c r="F23" s="2">
        <f t="shared" si="1"/>
        <v>4.3006466111119375</v>
      </c>
      <c r="G23" s="2">
        <v>190.7437931982565</v>
      </c>
      <c r="H23" s="2">
        <v>517.02780286176812</v>
      </c>
      <c r="I23" s="2">
        <f t="shared" si="12"/>
        <v>326.2840096635116</v>
      </c>
      <c r="J23" s="2">
        <f t="shared" si="13"/>
        <v>2.7105878214573225</v>
      </c>
      <c r="L23" s="2" t="s">
        <v>51</v>
      </c>
      <c r="M23" s="2">
        <f t="shared" ref="M23:T23" si="31">M21/(SQRT(M22))</f>
        <v>5.6383298370470092</v>
      </c>
      <c r="N23" s="2">
        <f t="shared" si="31"/>
        <v>22.725021290931021</v>
      </c>
      <c r="O23" s="2">
        <f t="shared" si="31"/>
        <v>21.348296440775961</v>
      </c>
      <c r="P23" s="2">
        <f t="shared" si="31"/>
        <v>0.22031942618605033</v>
      </c>
      <c r="Q23" s="2">
        <f t="shared" si="31"/>
        <v>5.2562707264280117</v>
      </c>
      <c r="R23" s="2">
        <f t="shared" si="31"/>
        <v>35.997144498495651</v>
      </c>
      <c r="S23" s="2">
        <f t="shared" si="31"/>
        <v>35.741689554539001</v>
      </c>
      <c r="T23" s="2">
        <f t="shared" si="31"/>
        <v>0.28681060951798054</v>
      </c>
      <c r="V23" s="2">
        <f t="shared" ref="V23:AC23" si="32">V21/(SQRT(V22))</f>
        <v>3.0367138513727792</v>
      </c>
      <c r="W23" s="2">
        <f t="shared" si="32"/>
        <v>44.098046479385019</v>
      </c>
      <c r="X23" s="2">
        <f t="shared" si="32"/>
        <v>43.857963240410534</v>
      </c>
      <c r="Y23" s="2">
        <f t="shared" si="32"/>
        <v>0.36209281446773789</v>
      </c>
      <c r="Z23" s="2">
        <f t="shared" si="32"/>
        <v>3.5970326441655622</v>
      </c>
      <c r="AA23" s="2">
        <f t="shared" si="32"/>
        <v>12.799981209182709</v>
      </c>
      <c r="AB23" s="2">
        <f t="shared" si="32"/>
        <v>13.923428650049347</v>
      </c>
      <c r="AC23" s="2">
        <f t="shared" si="32"/>
        <v>0.11893711182655953</v>
      </c>
      <c r="AE23" s="2">
        <f t="shared" ref="AE23:AL23" si="33">AE21/(SQRT(AE22))</f>
        <v>6.0070158808581926</v>
      </c>
      <c r="AF23" s="2">
        <f t="shared" si="33"/>
        <v>42.080531454007811</v>
      </c>
      <c r="AG23" s="2">
        <f t="shared" si="33"/>
        <v>42.090792397495669</v>
      </c>
      <c r="AH23" s="2">
        <f t="shared" si="33"/>
        <v>0.28115779341914554</v>
      </c>
      <c r="AI23" s="2">
        <f t="shared" si="33"/>
        <v>7.6136469074534201</v>
      </c>
      <c r="AJ23" s="2">
        <f t="shared" si="33"/>
        <v>38.95082287744318</v>
      </c>
      <c r="AK23" s="2">
        <f t="shared" si="33"/>
        <v>40.532907897965387</v>
      </c>
      <c r="AL23" s="2">
        <f t="shared" si="33"/>
        <v>0.33970090765089844</v>
      </c>
    </row>
    <row r="24" spans="1:38" ht="15.75" customHeight="1" x14ac:dyDescent="0.2">
      <c r="A24" s="2" t="s">
        <v>17</v>
      </c>
      <c r="B24" s="2">
        <v>1</v>
      </c>
      <c r="C24" s="2">
        <v>121.02540615479018</v>
      </c>
      <c r="D24" s="2">
        <v>368.38168404020416</v>
      </c>
      <c r="E24" s="2">
        <f t="shared" si="0"/>
        <v>247.35627788541399</v>
      </c>
      <c r="F24" s="2">
        <f t="shared" si="1"/>
        <v>3.0438376184340004</v>
      </c>
      <c r="G24" s="2">
        <v>147.35088736160037</v>
      </c>
      <c r="H24" s="2">
        <v>527.50025839748685</v>
      </c>
      <c r="I24" s="2">
        <f t="shared" si="12"/>
        <v>380.14937103588647</v>
      </c>
      <c r="J24" s="2">
        <f t="shared" si="13"/>
        <v>3.5798919697239189</v>
      </c>
    </row>
    <row r="25" spans="1:38" ht="15.75" customHeight="1" x14ac:dyDescent="0.2">
      <c r="A25" s="2" t="s">
        <v>17</v>
      </c>
      <c r="B25" s="2">
        <v>1</v>
      </c>
      <c r="C25" s="2">
        <v>104.87072582426185</v>
      </c>
      <c r="D25" s="2">
        <v>469.74302007993805</v>
      </c>
      <c r="E25" s="2">
        <f t="shared" si="0"/>
        <v>364.8722942556762</v>
      </c>
      <c r="F25" s="2">
        <f t="shared" si="1"/>
        <v>4.4792578328018298</v>
      </c>
      <c r="G25" s="2">
        <v>167.78041027834448</v>
      </c>
      <c r="H25" s="2">
        <v>486.2047293279457</v>
      </c>
      <c r="I25" s="2">
        <f t="shared" si="12"/>
        <v>318.42431904960119</v>
      </c>
      <c r="J25" s="2">
        <f t="shared" si="13"/>
        <v>2.8978635141095519</v>
      </c>
    </row>
    <row r="26" spans="1:38" ht="15.75" customHeight="1" x14ac:dyDescent="0.2">
      <c r="A26" s="2" t="s">
        <v>17</v>
      </c>
      <c r="B26" s="2">
        <v>1</v>
      </c>
      <c r="C26" s="2">
        <v>122.37154029975444</v>
      </c>
      <c r="D26" s="2">
        <v>475.1223326338349</v>
      </c>
      <c r="E26" s="2">
        <f t="shared" si="0"/>
        <v>352.75079233408047</v>
      </c>
      <c r="F26" s="2">
        <f t="shared" si="1"/>
        <v>3.8826211672256634</v>
      </c>
      <c r="G26" s="2">
        <v>164.57503172286928</v>
      </c>
      <c r="H26" s="2">
        <v>454.00334277492965</v>
      </c>
      <c r="I26" s="2">
        <f t="shared" si="12"/>
        <v>289.42831105206039</v>
      </c>
      <c r="J26" s="2">
        <f t="shared" si="13"/>
        <v>2.7586404694694737</v>
      </c>
    </row>
    <row r="27" spans="1:38" ht="15.75" customHeight="1" x14ac:dyDescent="0.2">
      <c r="A27" s="2" t="s">
        <v>17</v>
      </c>
      <c r="B27" s="2">
        <v>2</v>
      </c>
      <c r="C27" s="2">
        <v>120.21958541443581</v>
      </c>
      <c r="D27" s="2"/>
      <c r="E27" s="2"/>
      <c r="F27" s="2"/>
      <c r="G27" s="2">
        <v>166.00749837818086</v>
      </c>
      <c r="H27" s="2">
        <v>527.97165538689228</v>
      </c>
      <c r="I27" s="2">
        <f t="shared" si="12"/>
        <v>361.96415700871142</v>
      </c>
      <c r="J27" s="2">
        <f t="shared" si="13"/>
        <v>3.1804084788033049</v>
      </c>
    </row>
    <row r="28" spans="1:38" ht="15.75" customHeight="1" x14ac:dyDescent="0.2">
      <c r="A28" s="2" t="s">
        <v>17</v>
      </c>
      <c r="B28" s="2">
        <v>2</v>
      </c>
      <c r="C28" s="2">
        <v>125.45009329109999</v>
      </c>
      <c r="D28" s="2">
        <v>1028.1029239808042</v>
      </c>
      <c r="E28" s="2">
        <f t="shared" ref="E28:E42" si="34">D28-C28</f>
        <v>902.65283068970427</v>
      </c>
      <c r="F28" s="2">
        <f t="shared" ref="F28:F42" si="35">D28/C28</f>
        <v>8.1953141445271651</v>
      </c>
      <c r="G28" s="2">
        <v>172.2921344989889</v>
      </c>
      <c r="H28" s="2">
        <v>460.94162005323631</v>
      </c>
      <c r="I28" s="2">
        <f t="shared" si="12"/>
        <v>288.64948555424741</v>
      </c>
      <c r="J28" s="2">
        <f t="shared" si="13"/>
        <v>2.6753491759424533</v>
      </c>
    </row>
    <row r="29" spans="1:38" ht="15.75" customHeight="1" x14ac:dyDescent="0.2">
      <c r="A29" s="2" t="s">
        <v>17</v>
      </c>
      <c r="B29" s="2">
        <v>2</v>
      </c>
      <c r="C29" s="2">
        <v>111.98772206217504</v>
      </c>
      <c r="D29" s="2">
        <v>435.02052453079585</v>
      </c>
      <c r="E29" s="2">
        <f t="shared" si="34"/>
        <v>323.03280246862084</v>
      </c>
      <c r="F29" s="2">
        <f t="shared" si="35"/>
        <v>3.8845376664530651</v>
      </c>
      <c r="G29" s="2">
        <v>142.44082645022172</v>
      </c>
      <c r="H29" s="2">
        <v>539.35650210492508</v>
      </c>
      <c r="I29" s="2">
        <f t="shared" si="12"/>
        <v>396.91567565470336</v>
      </c>
      <c r="J29" s="2">
        <f t="shared" si="13"/>
        <v>3.7865302774932443</v>
      </c>
    </row>
    <row r="30" spans="1:38" ht="15.75" customHeight="1" x14ac:dyDescent="0.2">
      <c r="A30" s="2" t="s">
        <v>17</v>
      </c>
      <c r="B30" s="2">
        <v>2</v>
      </c>
      <c r="C30" s="2">
        <v>119.04065775635792</v>
      </c>
      <c r="D30" s="2">
        <v>733.68907847909077</v>
      </c>
      <c r="E30" s="2">
        <f t="shared" si="34"/>
        <v>614.64842072273291</v>
      </c>
      <c r="F30" s="2">
        <f t="shared" si="35"/>
        <v>6.1633486600917635</v>
      </c>
      <c r="G30" s="2">
        <v>154.13750725195277</v>
      </c>
      <c r="H30" s="2">
        <v>464.83662795717771</v>
      </c>
      <c r="I30" s="2">
        <f t="shared" si="12"/>
        <v>310.69912070522491</v>
      </c>
      <c r="J30" s="2">
        <f t="shared" si="13"/>
        <v>3.0157269067376116</v>
      </c>
    </row>
    <row r="31" spans="1:38" ht="15.75" customHeight="1" x14ac:dyDescent="0.2">
      <c r="A31" s="2" t="s">
        <v>17</v>
      </c>
      <c r="B31" s="2">
        <v>2</v>
      </c>
      <c r="C31" s="2">
        <v>121.72780333465249</v>
      </c>
      <c r="D31" s="2">
        <v>375.68995102546319</v>
      </c>
      <c r="E31" s="2">
        <f t="shared" si="34"/>
        <v>253.9621476908107</v>
      </c>
      <c r="F31" s="2">
        <f t="shared" si="35"/>
        <v>3.0863117606141408</v>
      </c>
      <c r="G31" s="2">
        <v>156.79226821384401</v>
      </c>
      <c r="H31" s="2">
        <v>437.82721475030144</v>
      </c>
      <c r="I31" s="2">
        <f t="shared" si="12"/>
        <v>281.03494653645743</v>
      </c>
      <c r="J31" s="2">
        <f t="shared" si="13"/>
        <v>2.7924030932007615</v>
      </c>
    </row>
    <row r="32" spans="1:38" ht="15.75" customHeight="1" x14ac:dyDescent="0.2">
      <c r="A32" s="2" t="s">
        <v>17</v>
      </c>
      <c r="B32" s="2">
        <v>2</v>
      </c>
      <c r="C32" s="2">
        <v>106.33442378250699</v>
      </c>
      <c r="D32" s="2">
        <v>436.45290303844655</v>
      </c>
      <c r="E32" s="2">
        <f t="shared" si="34"/>
        <v>330.11847925593958</v>
      </c>
      <c r="F32" s="2">
        <f t="shared" si="35"/>
        <v>4.1045306638530654</v>
      </c>
      <c r="G32" s="2">
        <v>141.58666584722948</v>
      </c>
      <c r="H32" s="2">
        <v>463.12386287445327</v>
      </c>
      <c r="I32" s="2">
        <f t="shared" si="12"/>
        <v>321.53719702722378</v>
      </c>
      <c r="J32" s="2">
        <f t="shared" si="13"/>
        <v>3.2709567677379945</v>
      </c>
    </row>
    <row r="33" spans="1:10" ht="15.75" customHeight="1" x14ac:dyDescent="0.2">
      <c r="A33" s="2" t="s">
        <v>17</v>
      </c>
      <c r="B33" s="2">
        <v>2</v>
      </c>
      <c r="C33" s="2">
        <v>103.09641675907011</v>
      </c>
      <c r="D33" s="2">
        <v>418.18715178087751</v>
      </c>
      <c r="E33" s="2">
        <f t="shared" si="34"/>
        <v>315.0907350218074</v>
      </c>
      <c r="F33" s="2">
        <f t="shared" si="35"/>
        <v>4.0562724188383266</v>
      </c>
      <c r="G33" s="2">
        <v>174.47038680387325</v>
      </c>
      <c r="H33" s="2">
        <v>443.26391076435829</v>
      </c>
      <c r="I33" s="2">
        <f t="shared" si="12"/>
        <v>268.793523960485</v>
      </c>
      <c r="J33" s="2">
        <f t="shared" si="13"/>
        <v>2.540625483123637</v>
      </c>
    </row>
    <row r="34" spans="1:10" ht="15.75" customHeight="1" x14ac:dyDescent="0.2">
      <c r="A34" s="2" t="s">
        <v>17</v>
      </c>
      <c r="B34" s="2">
        <v>2</v>
      </c>
      <c r="C34" s="2">
        <v>137.89072880980365</v>
      </c>
      <c r="D34" s="2">
        <v>407.00170126006861</v>
      </c>
      <c r="E34" s="2">
        <f t="shared" si="34"/>
        <v>269.11097245026497</v>
      </c>
      <c r="F34" s="2">
        <f t="shared" si="35"/>
        <v>2.9516248465221828</v>
      </c>
      <c r="G34" s="2">
        <v>167.86656111632325</v>
      </c>
      <c r="H34" s="2">
        <v>575.52762931480743</v>
      </c>
      <c r="I34" s="2">
        <f t="shared" si="12"/>
        <v>407.66106819848414</v>
      </c>
      <c r="J34" s="2">
        <f t="shared" si="13"/>
        <v>3.428482870486607</v>
      </c>
    </row>
    <row r="35" spans="1:10" ht="15.75" customHeight="1" x14ac:dyDescent="0.2">
      <c r="A35" s="2" t="s">
        <v>18</v>
      </c>
      <c r="B35" s="2">
        <v>1</v>
      </c>
      <c r="C35" s="2">
        <v>152.64679475171513</v>
      </c>
      <c r="D35" s="2">
        <v>684.15342286943451</v>
      </c>
      <c r="E35" s="2">
        <f t="shared" si="34"/>
        <v>531.5066281177194</v>
      </c>
      <c r="F35" s="2">
        <f t="shared" si="35"/>
        <v>4.4819376914021145</v>
      </c>
      <c r="G35" s="2">
        <v>134.00586920850614</v>
      </c>
      <c r="H35" s="2">
        <v>373.75616240363701</v>
      </c>
      <c r="I35" s="2">
        <f t="shared" si="12"/>
        <v>239.75029319513087</v>
      </c>
      <c r="J35" s="2">
        <f t="shared" si="13"/>
        <v>2.7891029296790868</v>
      </c>
    </row>
    <row r="36" spans="1:10" ht="15.75" customHeight="1" x14ac:dyDescent="0.2">
      <c r="A36" s="2" t="s">
        <v>18</v>
      </c>
      <c r="B36" s="2">
        <v>1</v>
      </c>
      <c r="C36" s="2">
        <v>174.5035608625011</v>
      </c>
      <c r="D36" s="2">
        <v>1053.306447725816</v>
      </c>
      <c r="E36" s="2">
        <f t="shared" si="34"/>
        <v>878.80288686331494</v>
      </c>
      <c r="F36" s="2">
        <f t="shared" si="35"/>
        <v>6.036016930082944</v>
      </c>
      <c r="G36" s="2">
        <v>127.51785436109719</v>
      </c>
      <c r="H36" s="2">
        <v>815.37727415783422</v>
      </c>
      <c r="I36" s="2">
        <f t="shared" si="12"/>
        <v>687.85941979673703</v>
      </c>
      <c r="J36" s="2">
        <f t="shared" si="13"/>
        <v>6.3942204661701663</v>
      </c>
    </row>
    <row r="37" spans="1:10" ht="15.75" customHeight="1" x14ac:dyDescent="0.2">
      <c r="A37" s="2" t="s">
        <v>18</v>
      </c>
      <c r="B37" s="2">
        <v>1</v>
      </c>
      <c r="C37" s="2">
        <v>156.99871095427594</v>
      </c>
      <c r="D37" s="2">
        <v>692.70679304428131</v>
      </c>
      <c r="E37" s="2">
        <f t="shared" si="34"/>
        <v>535.70808209000541</v>
      </c>
      <c r="F37" s="2">
        <f t="shared" si="35"/>
        <v>4.4121814047634071</v>
      </c>
      <c r="G37" s="2">
        <v>175.78440097720255</v>
      </c>
      <c r="H37" s="2">
        <v>803.18551795250585</v>
      </c>
      <c r="I37" s="2">
        <f t="shared" si="12"/>
        <v>627.40111697530324</v>
      </c>
      <c r="J37" s="2">
        <f t="shared" si="13"/>
        <v>4.5691512642050123</v>
      </c>
    </row>
    <row r="38" spans="1:10" ht="15.75" customHeight="1" x14ac:dyDescent="0.2">
      <c r="A38" s="2" t="s">
        <v>18</v>
      </c>
      <c r="B38" s="2">
        <v>1</v>
      </c>
      <c r="C38" s="2">
        <v>150.99778792093431</v>
      </c>
      <c r="D38" s="2">
        <v>706.80672710711883</v>
      </c>
      <c r="E38" s="2">
        <f t="shared" si="34"/>
        <v>555.80893918618449</v>
      </c>
      <c r="F38" s="2">
        <f t="shared" si="35"/>
        <v>4.6809078254657477</v>
      </c>
      <c r="G38" s="2">
        <v>119.91635228780187</v>
      </c>
      <c r="H38" s="2">
        <v>577.70066570948336</v>
      </c>
      <c r="I38" s="2">
        <f t="shared" si="12"/>
        <v>457.78431342168147</v>
      </c>
      <c r="J38" s="2">
        <f t="shared" si="13"/>
        <v>4.8175303425089941</v>
      </c>
    </row>
    <row r="39" spans="1:10" ht="15.75" customHeight="1" x14ac:dyDescent="0.2">
      <c r="A39" s="2" t="s">
        <v>18</v>
      </c>
      <c r="B39" s="2">
        <v>1</v>
      </c>
      <c r="C39" s="2">
        <v>159.84392028519434</v>
      </c>
      <c r="D39" s="2">
        <v>527.24958568596492</v>
      </c>
      <c r="E39" s="2">
        <f t="shared" si="34"/>
        <v>367.40566540077054</v>
      </c>
      <c r="F39" s="2">
        <f t="shared" si="35"/>
        <v>3.2985276183494716</v>
      </c>
      <c r="G39" s="2">
        <v>177.11159351621933</v>
      </c>
      <c r="H39" s="2">
        <v>670.53281882573674</v>
      </c>
      <c r="I39" s="2">
        <f t="shared" si="12"/>
        <v>493.42122530951741</v>
      </c>
      <c r="J39" s="2">
        <f t="shared" si="13"/>
        <v>3.785934085474373</v>
      </c>
    </row>
    <row r="40" spans="1:10" ht="15.75" customHeight="1" x14ac:dyDescent="0.2">
      <c r="A40" s="2" t="s">
        <v>18</v>
      </c>
      <c r="B40" s="2">
        <v>1</v>
      </c>
      <c r="C40" s="2">
        <v>147.80950990844477</v>
      </c>
      <c r="D40" s="2">
        <v>714.09646162807394</v>
      </c>
      <c r="E40" s="2">
        <f t="shared" si="34"/>
        <v>566.2869517196292</v>
      </c>
      <c r="F40" s="2">
        <f t="shared" si="35"/>
        <v>4.8311942991380938</v>
      </c>
      <c r="G40" s="2">
        <v>166.34981757018119</v>
      </c>
      <c r="H40" s="2">
        <v>767.7177171771549</v>
      </c>
      <c r="I40" s="2">
        <f t="shared" si="12"/>
        <v>601.36789960697365</v>
      </c>
      <c r="J40" s="2">
        <f t="shared" si="13"/>
        <v>4.6150800066448108</v>
      </c>
    </row>
    <row r="41" spans="1:10" ht="15.75" customHeight="1" x14ac:dyDescent="0.2">
      <c r="A41" s="2" t="s">
        <v>18</v>
      </c>
      <c r="B41" s="2">
        <v>2</v>
      </c>
      <c r="C41" s="2">
        <v>118.33571924186445</v>
      </c>
      <c r="D41" s="2">
        <v>652.17926299637702</v>
      </c>
      <c r="E41" s="2">
        <f t="shared" si="34"/>
        <v>533.84354375451255</v>
      </c>
      <c r="F41" s="2">
        <f t="shared" si="35"/>
        <v>5.5112629320602551</v>
      </c>
      <c r="G41" s="2">
        <v>141.40498926127634</v>
      </c>
      <c r="H41" s="2">
        <v>579.84236619705541</v>
      </c>
      <c r="I41" s="2">
        <f t="shared" si="12"/>
        <v>438.43737693577907</v>
      </c>
      <c r="J41" s="2">
        <f t="shared" si="13"/>
        <v>4.1005792598001696</v>
      </c>
    </row>
    <row r="42" spans="1:10" ht="15.75" customHeight="1" x14ac:dyDescent="0.2">
      <c r="A42" s="2" t="s">
        <v>18</v>
      </c>
      <c r="B42" s="2">
        <v>2</v>
      </c>
      <c r="C42" s="2">
        <v>118.27158784508292</v>
      </c>
      <c r="D42" s="2">
        <v>546.62417909308022</v>
      </c>
      <c r="E42" s="2">
        <f t="shared" si="34"/>
        <v>428.35259124799728</v>
      </c>
      <c r="F42" s="2">
        <f t="shared" si="35"/>
        <v>4.6217708669733213</v>
      </c>
      <c r="H42" s="2">
        <v>572.98240066332426</v>
      </c>
    </row>
    <row r="43" spans="1:10" ht="15.75" customHeight="1" x14ac:dyDescent="0.2">
      <c r="A43" s="2" t="s">
        <v>18</v>
      </c>
      <c r="B43" s="2">
        <v>2</v>
      </c>
      <c r="D43" s="2">
        <v>823.15280435895988</v>
      </c>
      <c r="G43" s="2">
        <v>116.19041535133314</v>
      </c>
      <c r="H43" s="2">
        <v>650.15064947020232</v>
      </c>
      <c r="I43" s="2">
        <f t="shared" ref="I43:I46" si="36">H43-G43</f>
        <v>533.96023411886915</v>
      </c>
      <c r="J43" s="2">
        <f t="shared" ref="J43:J46" si="37">H43/G43</f>
        <v>5.5955617983143959</v>
      </c>
    </row>
    <row r="44" spans="1:10" ht="15.75" customHeight="1" x14ac:dyDescent="0.2">
      <c r="A44" s="2" t="s">
        <v>18</v>
      </c>
      <c r="B44" s="2">
        <v>2</v>
      </c>
      <c r="C44" s="2">
        <v>118.41227265768853</v>
      </c>
      <c r="D44" s="2">
        <v>583.4418236846667</v>
      </c>
      <c r="E44" s="2">
        <f t="shared" ref="E44:E46" si="38">D44-C44</f>
        <v>465.0295510269782</v>
      </c>
      <c r="F44" s="2">
        <f t="shared" ref="F44:F46" si="39">D44/C44</f>
        <v>4.9272073796886433</v>
      </c>
      <c r="G44" s="2">
        <v>109.35097711987892</v>
      </c>
      <c r="H44" s="2">
        <v>626.40574284286834</v>
      </c>
      <c r="I44" s="2">
        <f t="shared" si="36"/>
        <v>517.05476572298937</v>
      </c>
      <c r="J44" s="2">
        <f t="shared" si="37"/>
        <v>5.7283963924360215</v>
      </c>
    </row>
    <row r="45" spans="1:10" ht="15.75" customHeight="1" x14ac:dyDescent="0.2">
      <c r="A45" s="2" t="s">
        <v>18</v>
      </c>
      <c r="B45" s="2">
        <v>2</v>
      </c>
      <c r="C45" s="2">
        <v>135.42867265826442</v>
      </c>
      <c r="D45" s="2">
        <v>619.18524434599476</v>
      </c>
      <c r="E45" s="2">
        <f t="shared" si="38"/>
        <v>483.75657168773034</v>
      </c>
      <c r="F45" s="2">
        <f t="shared" si="39"/>
        <v>4.572039525990359</v>
      </c>
      <c r="G45" s="2">
        <v>172.58917904735404</v>
      </c>
      <c r="H45" s="2">
        <v>690.40818638275459</v>
      </c>
      <c r="I45" s="2">
        <f t="shared" si="36"/>
        <v>517.81900733540056</v>
      </c>
      <c r="J45" s="2">
        <f t="shared" si="37"/>
        <v>4.0002982237566833</v>
      </c>
    </row>
    <row r="46" spans="1:10" ht="15.75" customHeight="1" x14ac:dyDescent="0.2">
      <c r="A46" s="2" t="s">
        <v>18</v>
      </c>
      <c r="B46" s="2">
        <v>2</v>
      </c>
      <c r="C46" s="2">
        <v>121.41738134002402</v>
      </c>
      <c r="D46" s="2">
        <v>832.41535477913737</v>
      </c>
      <c r="E46" s="2">
        <f t="shared" si="38"/>
        <v>710.99797343911337</v>
      </c>
      <c r="F46" s="2">
        <f t="shared" si="39"/>
        <v>6.855817063357633</v>
      </c>
      <c r="G46" s="2">
        <v>148.79785618105905</v>
      </c>
      <c r="H46" s="2">
        <v>437.46309222727189</v>
      </c>
      <c r="I46" s="2">
        <f t="shared" si="36"/>
        <v>288.66523604621284</v>
      </c>
      <c r="J46" s="2">
        <f t="shared" si="37"/>
        <v>2.9399824933966889</v>
      </c>
    </row>
    <row r="47" spans="1:10" ht="15.75" customHeight="1" x14ac:dyDescent="0.2"/>
    <row r="48" spans="1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Z1:AC1"/>
    <mergeCell ref="AE1:AH1"/>
    <mergeCell ref="AI1:AL1"/>
    <mergeCell ref="C1:F1"/>
    <mergeCell ref="G1:J1"/>
    <mergeCell ref="M1:P1"/>
    <mergeCell ref="Q1:T1"/>
    <mergeCell ref="V1:Y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RMRandPcrit_Analysis</vt:lpstr>
      <vt:lpstr>MMR_Scaling_Analysis</vt:lpstr>
      <vt:lpstr>Aerobic Scope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Lonthair, Joshua K</dc:creator>
  <cp:lastModifiedBy>Microsoft Office User</cp:lastModifiedBy>
  <dcterms:created xsi:type="dcterms:W3CDTF">2021-11-13T18:06:27Z</dcterms:created>
  <dcterms:modified xsi:type="dcterms:W3CDTF">2023-05-22T19:28:03Z</dcterms:modified>
</cp:coreProperties>
</file>