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 firstSheet="1" activeTab="4"/>
  </bookViews>
  <sheets>
    <sheet name="Bantu Hitung Manual" sheetId="1" r:id="rId1"/>
    <sheet name="Descriptive Statistics" sheetId="8" r:id="rId2"/>
    <sheet name="Data" sheetId="2" r:id="rId3"/>
    <sheet name="Normalitas Data" sheetId="9" r:id="rId4"/>
    <sheet name="kOLMOGROV sMIRNOV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0" l="1"/>
  <c r="K6" i="10"/>
  <c r="E5" i="10" s="1"/>
  <c r="E6" i="10"/>
  <c r="K5" i="10"/>
  <c r="E15" i="10" s="1"/>
  <c r="D5" i="10"/>
  <c r="K4" i="10"/>
  <c r="D4" i="10"/>
  <c r="E3" i="10"/>
  <c r="C3" i="10"/>
  <c r="F3" i="10" s="1"/>
  <c r="F3" i="9"/>
  <c r="G3" i="10" l="1"/>
  <c r="H3" i="10" s="1"/>
  <c r="E4" i="10"/>
  <c r="D7" i="10"/>
  <c r="E10" i="10"/>
  <c r="D12" i="10"/>
  <c r="D14" i="10"/>
  <c r="D16" i="10"/>
  <c r="D3" i="10"/>
  <c r="D6" i="10"/>
  <c r="E7" i="10"/>
  <c r="D9" i="10"/>
  <c r="D11" i="10"/>
  <c r="E12" i="10"/>
  <c r="E14" i="10"/>
  <c r="E16" i="10"/>
  <c r="D8" i="10"/>
  <c r="E9" i="10"/>
  <c r="E11" i="10"/>
  <c r="D13" i="10"/>
  <c r="D15" i="10"/>
  <c r="C4" i="10"/>
  <c r="E8" i="10"/>
  <c r="D10" i="10"/>
  <c r="E13" i="10"/>
  <c r="K6" i="9"/>
  <c r="D3" i="9" s="1"/>
  <c r="K5" i="9"/>
  <c r="E3" i="9" s="1"/>
  <c r="G3" i="9" s="1"/>
  <c r="H3" i="9" s="1"/>
  <c r="K4" i="9"/>
  <c r="M11" i="9" s="1"/>
  <c r="C3" i="9"/>
  <c r="C5" i="10" l="1"/>
  <c r="F4" i="10"/>
  <c r="G4" i="10"/>
  <c r="H4" i="10" s="1"/>
  <c r="C4" i="9"/>
  <c r="D16" i="9"/>
  <c r="D12" i="9"/>
  <c r="D8" i="9"/>
  <c r="D4" i="9"/>
  <c r="E13" i="9"/>
  <c r="E9" i="9"/>
  <c r="E5" i="9"/>
  <c r="D15" i="9"/>
  <c r="D11" i="9"/>
  <c r="D7" i="9"/>
  <c r="E16" i="9"/>
  <c r="E12" i="9"/>
  <c r="E8" i="9"/>
  <c r="E4" i="9"/>
  <c r="D14" i="9"/>
  <c r="D10" i="9"/>
  <c r="D6" i="9"/>
  <c r="E15" i="9"/>
  <c r="E11" i="9"/>
  <c r="E7" i="9"/>
  <c r="D13" i="9"/>
  <c r="D9" i="9"/>
  <c r="D5" i="9"/>
  <c r="E14" i="9"/>
  <c r="E10" i="9"/>
  <c r="E6" i="9"/>
  <c r="I2" i="1"/>
  <c r="H2" i="1"/>
  <c r="J2" i="1" s="1"/>
  <c r="I37" i="2"/>
  <c r="C6" i="10" l="1"/>
  <c r="F5" i="10"/>
  <c r="G5" i="10" s="1"/>
  <c r="H5" i="10" s="1"/>
  <c r="F4" i="9"/>
  <c r="G4" i="9" s="1"/>
  <c r="H4" i="9" s="1"/>
  <c r="C5" i="9"/>
  <c r="G2" i="1"/>
  <c r="F2" i="1"/>
  <c r="E3" i="1"/>
  <c r="E2" i="1"/>
  <c r="B33" i="1" s="1"/>
  <c r="C33" i="1" s="1"/>
  <c r="A36" i="1"/>
  <c r="C7" i="10" l="1"/>
  <c r="F6" i="10"/>
  <c r="G6" i="10" s="1"/>
  <c r="H6" i="10" s="1"/>
  <c r="B2" i="1"/>
  <c r="C2" i="1" s="1"/>
  <c r="B6" i="1"/>
  <c r="C6" i="1" s="1"/>
  <c r="B10" i="1"/>
  <c r="C10" i="1" s="1"/>
  <c r="B14" i="1"/>
  <c r="C14" i="1" s="1"/>
  <c r="B18" i="1"/>
  <c r="C18" i="1" s="1"/>
  <c r="B22" i="1"/>
  <c r="C22" i="1" s="1"/>
  <c r="B26" i="1"/>
  <c r="C26" i="1" s="1"/>
  <c r="B30" i="1"/>
  <c r="C30" i="1" s="1"/>
  <c r="B34" i="1"/>
  <c r="C34" i="1" s="1"/>
  <c r="C6" i="9"/>
  <c r="F5" i="9"/>
  <c r="G5" i="9" s="1"/>
  <c r="H5" i="9" s="1"/>
  <c r="B3" i="1"/>
  <c r="C3" i="1" s="1"/>
  <c r="B7" i="1"/>
  <c r="C7" i="1" s="1"/>
  <c r="B11" i="1"/>
  <c r="C11" i="1" s="1"/>
  <c r="B15" i="1"/>
  <c r="C15" i="1" s="1"/>
  <c r="B19" i="1"/>
  <c r="C19" i="1" s="1"/>
  <c r="B23" i="1"/>
  <c r="C23" i="1" s="1"/>
  <c r="B27" i="1"/>
  <c r="C27" i="1" s="1"/>
  <c r="B31" i="1"/>
  <c r="C31" i="1" s="1"/>
  <c r="B35" i="1"/>
  <c r="C35" i="1" s="1"/>
  <c r="B4" i="1"/>
  <c r="C4" i="1" s="1"/>
  <c r="B8" i="1"/>
  <c r="C8" i="1" s="1"/>
  <c r="B12" i="1"/>
  <c r="C12" i="1" s="1"/>
  <c r="B16" i="1"/>
  <c r="C16" i="1" s="1"/>
  <c r="B20" i="1"/>
  <c r="C20" i="1" s="1"/>
  <c r="B24" i="1"/>
  <c r="C24" i="1" s="1"/>
  <c r="B28" i="1"/>
  <c r="C28" i="1" s="1"/>
  <c r="B32" i="1"/>
  <c r="C32" i="1" s="1"/>
  <c r="B5" i="1"/>
  <c r="C5" i="1" s="1"/>
  <c r="B9" i="1"/>
  <c r="C9" i="1" s="1"/>
  <c r="B13" i="1"/>
  <c r="C13" i="1" s="1"/>
  <c r="B17" i="1"/>
  <c r="C17" i="1" s="1"/>
  <c r="B21" i="1"/>
  <c r="C21" i="1" s="1"/>
  <c r="B25" i="1"/>
  <c r="C25" i="1" s="1"/>
  <c r="B29" i="1"/>
  <c r="C29" i="1" s="1"/>
  <c r="F7" i="10" l="1"/>
  <c r="G7" i="10" s="1"/>
  <c r="H7" i="10" s="1"/>
  <c r="C8" i="10"/>
  <c r="F6" i="9"/>
  <c r="G6" i="9" s="1"/>
  <c r="H6" i="9" s="1"/>
  <c r="C7" i="9"/>
  <c r="C36" i="1"/>
  <c r="K2" i="1" s="1"/>
  <c r="C9" i="10" l="1"/>
  <c r="F8" i="10"/>
  <c r="G8" i="10" s="1"/>
  <c r="H8" i="10" s="1"/>
  <c r="F7" i="9"/>
  <c r="G7" i="9" s="1"/>
  <c r="H7" i="9" s="1"/>
  <c r="C8" i="9"/>
  <c r="F9" i="10" l="1"/>
  <c r="G9" i="10" s="1"/>
  <c r="H9" i="10" s="1"/>
  <c r="C10" i="10"/>
  <c r="F8" i="9"/>
  <c r="G8" i="9" s="1"/>
  <c r="H8" i="9" s="1"/>
  <c r="C9" i="9"/>
  <c r="F10" i="10" l="1"/>
  <c r="G10" i="10" s="1"/>
  <c r="H10" i="10" s="1"/>
  <c r="C11" i="10"/>
  <c r="C10" i="9"/>
  <c r="F9" i="9"/>
  <c r="G9" i="9" s="1"/>
  <c r="H9" i="9" s="1"/>
  <c r="C12" i="10" l="1"/>
  <c r="F11" i="10"/>
  <c r="G11" i="10" s="1"/>
  <c r="H11" i="10" s="1"/>
  <c r="F10" i="9"/>
  <c r="G10" i="9" s="1"/>
  <c r="H10" i="9" s="1"/>
  <c r="C11" i="9"/>
  <c r="F12" i="10" l="1"/>
  <c r="G12" i="10" s="1"/>
  <c r="H12" i="10" s="1"/>
  <c r="C13" i="10"/>
  <c r="F11" i="9"/>
  <c r="G11" i="9" s="1"/>
  <c r="H11" i="9" s="1"/>
  <c r="C12" i="9"/>
  <c r="C14" i="10" l="1"/>
  <c r="F13" i="10"/>
  <c r="G13" i="10" s="1"/>
  <c r="H13" i="10" s="1"/>
  <c r="F12" i="9"/>
  <c r="G12" i="9" s="1"/>
  <c r="H12" i="9" s="1"/>
  <c r="C13" i="9"/>
  <c r="F14" i="10" l="1"/>
  <c r="G14" i="10" s="1"/>
  <c r="H14" i="10" s="1"/>
  <c r="C15" i="10"/>
  <c r="C14" i="9"/>
  <c r="F13" i="9"/>
  <c r="G13" i="9" s="1"/>
  <c r="H13" i="9" s="1"/>
  <c r="C16" i="10" l="1"/>
  <c r="F16" i="10" s="1"/>
  <c r="G16" i="10" s="1"/>
  <c r="H16" i="10" s="1"/>
  <c r="M8" i="10" s="1"/>
  <c r="F15" i="10"/>
  <c r="G15" i="10" s="1"/>
  <c r="H15" i="10" s="1"/>
  <c r="F14" i="9"/>
  <c r="G14" i="9" s="1"/>
  <c r="H14" i="9" s="1"/>
  <c r="C15" i="9"/>
  <c r="F15" i="9" l="1"/>
  <c r="G15" i="9" s="1"/>
  <c r="H15" i="9" s="1"/>
  <c r="C16" i="9"/>
  <c r="F16" i="9" s="1"/>
  <c r="G16" i="9" s="1"/>
  <c r="H16" i="9" s="1"/>
  <c r="M8" i="9" s="1"/>
</calcChain>
</file>

<file path=xl/sharedStrings.xml><?xml version="1.0" encoding="utf-8"?>
<sst xmlns="http://schemas.openxmlformats.org/spreadsheetml/2006/main" count="79" uniqueCount="62">
  <si>
    <t>n</t>
  </si>
  <si>
    <t>mean</t>
  </si>
  <si>
    <t>median</t>
  </si>
  <si>
    <t>SB</t>
  </si>
  <si>
    <t>Jumlah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</si>
  <si>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</si>
  <si>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</si>
  <si>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</si>
  <si>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</si>
  <si>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</si>
  <si>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</si>
  <si>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</si>
  <si>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</si>
  <si>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</si>
  <si>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</si>
  <si>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</si>
  <si>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</si>
  <si>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</si>
  <si>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Max</t>
  </si>
  <si>
    <t>Min</t>
  </si>
  <si>
    <t>Data</t>
  </si>
  <si>
    <t>S^2</t>
  </si>
  <si>
    <t>data urut</t>
  </si>
  <si>
    <t>data acak</t>
  </si>
  <si>
    <t>data sorting</t>
  </si>
  <si>
    <t>DATA ANALISIS</t>
  </si>
  <si>
    <t>Data Riil</t>
  </si>
  <si>
    <t>Data XI</t>
  </si>
  <si>
    <t>f kum</t>
  </si>
  <si>
    <t>zi</t>
  </si>
  <si>
    <t>f (zi)</t>
  </si>
  <si>
    <t>s (zi )</t>
  </si>
  <si>
    <t>f (zi)-s (zi)</t>
  </si>
  <si>
    <t>f absolut</t>
  </si>
  <si>
    <t>TABEL PENOLONG</t>
  </si>
  <si>
    <t>N=</t>
  </si>
  <si>
    <t>Mean=</t>
  </si>
  <si>
    <t>Sd=</t>
  </si>
  <si>
    <t>Liliefors Hitung</t>
  </si>
  <si>
    <t>Liliefors</t>
  </si>
  <si>
    <t>Derajat Kepercayaan</t>
  </si>
  <si>
    <t>ditentukan sendiri</t>
  </si>
  <si>
    <t>Liliefors Tabel</t>
  </si>
  <si>
    <t>Ho</t>
  </si>
  <si>
    <t>Ha</t>
  </si>
  <si>
    <t>dari tabel kritis uji liliefors</t>
  </si>
  <si>
    <t>0,134 &lt; 0,152</t>
  </si>
  <si>
    <t>berdistribusi normal</t>
  </si>
  <si>
    <t xml:space="preserve">jika L hitung &gt; L tabel maka </t>
  </si>
  <si>
    <t>tidak berdistribusi normal</t>
  </si>
  <si>
    <t xml:space="preserve">jika L hitung &lt; L tabel maka </t>
  </si>
  <si>
    <t>z</t>
  </si>
  <si>
    <t>Ft</t>
  </si>
  <si>
    <t xml:space="preserve">Fs </t>
  </si>
  <si>
    <t>Ft-Fs</t>
  </si>
  <si>
    <t>|Ft-Fs|</t>
  </si>
  <si>
    <t>Kolmogrov Hitung</t>
  </si>
  <si>
    <t>Kolmogrov</t>
  </si>
  <si>
    <t>Kolmogrov Tabel</t>
  </si>
  <si>
    <t xml:space="preserve">jika K hitung &gt; K tabel maka </t>
  </si>
  <si>
    <t xml:space="preserve">jika K hitung &lt; K tabel maka </t>
  </si>
  <si>
    <t>0,134 &lt; 0,232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</si>
</sst>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4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0" workbookViewId="0">
      <selection activeCell="A10" sqref="A1:A1048576"/>
    </sheetView>
  </sheetViews>
  <sheetFormatPr defaultRowHeight="15" x14ac:dyDescent="0.25"/>
  <cols>
    <col min="4" max="4" width="3" customWidth="1"/>
    <col min="5" max="5" width="9.5703125" bestFit="1" customWidth="1"/>
    <col min="7" max="7" width="11.28515625" customWidth="1"/>
  </cols>
  <sheetData>
    <row r="1" spans="1:11" x14ac:dyDescent="0.25">
      <c r="A1" t="s">
        <v>20</v>
      </c>
      <c r="B1" t="s">
        <v>3</v>
      </c>
      <c r="D1" t="s">
        <v>0</v>
      </c>
      <c r="E1" t="s">
        <v>1</v>
      </c>
      <c r="F1" t="s">
        <v>2</v>
      </c>
      <c r="G1" t="s">
        <v>4</v>
      </c>
      <c r="H1" t="s">
        <v>18</v>
      </c>
      <c r="I1" t="s">
        <v>19</v>
      </c>
      <c r="J1" t="s">
        <v>13</v>
      </c>
      <c r="K1" t="s">
        <v>21</v>
      </c>
    </row>
    <row r="2" spans="1:11" x14ac:dyDescent="0.25">
      <c r="A2">
        <v>26</v>
      </c>
      <c r="B2" s="1">
        <f>A2-E2</f>
        <v>-7.794117647058826</v>
      </c>
      <c r="C2" s="1">
        <f>B2*B2</f>
        <v>60.748269896193811</v>
      </c>
      <c r="D2">
        <v>34</v>
      </c>
      <c r="E2" s="1">
        <f>AVERAGE(A2:A35)</f>
        <v>33.794117647058826</v>
      </c>
      <c r="F2">
        <f>D2/2</f>
        <v>17</v>
      </c>
      <c r="G2">
        <f>SUM(A2:A35)</f>
        <v>1149</v>
      </c>
      <c r="H2">
        <f>MAX(A2:A35)</f>
        <v>41</v>
      </c>
      <c r="I2">
        <f>MIN(A2:A35)</f>
        <v>26</v>
      </c>
      <c r="J2">
        <f>H2-I2</f>
        <v>15</v>
      </c>
      <c r="K2">
        <f>C36/D2-1</f>
        <v>15.928200692041521</v>
      </c>
    </row>
    <row r="3" spans="1:11" x14ac:dyDescent="0.25">
      <c r="A3">
        <v>26</v>
      </c>
      <c r="B3" s="1">
        <f>A3-E2</f>
        <v>-7.794117647058826</v>
      </c>
      <c r="C3" s="1">
        <f t="shared" ref="C3:C35" si="0">B3*B3</f>
        <v>60.748269896193811</v>
      </c>
      <c r="E3" s="1">
        <f>A36/D2</f>
        <v>33.794117647058826</v>
      </c>
    </row>
    <row r="4" spans="1:11" x14ac:dyDescent="0.25">
      <c r="A4">
        <v>27</v>
      </c>
      <c r="B4" s="1">
        <f>A4-E2</f>
        <v>-6.794117647058826</v>
      </c>
      <c r="C4" s="1">
        <f t="shared" si="0"/>
        <v>46.160034602076159</v>
      </c>
    </row>
    <row r="5" spans="1:11" x14ac:dyDescent="0.25">
      <c r="A5">
        <v>29</v>
      </c>
      <c r="B5" s="1">
        <f>A5-E2</f>
        <v>-4.794117647058826</v>
      </c>
      <c r="C5" s="1">
        <f t="shared" si="0"/>
        <v>22.983564013840855</v>
      </c>
    </row>
    <row r="6" spans="1:11" x14ac:dyDescent="0.25">
      <c r="A6">
        <v>29</v>
      </c>
      <c r="B6" s="1">
        <f>A6-E2</f>
        <v>-4.794117647058826</v>
      </c>
      <c r="C6" s="1">
        <f t="shared" si="0"/>
        <v>22.983564013840855</v>
      </c>
    </row>
    <row r="7" spans="1:11" x14ac:dyDescent="0.25">
      <c r="A7">
        <v>30</v>
      </c>
      <c r="B7" s="1">
        <f>A7-E2</f>
        <v>-3.794117647058826</v>
      </c>
      <c r="C7" s="1">
        <f t="shared" si="0"/>
        <v>14.395328719723203</v>
      </c>
    </row>
    <row r="8" spans="1:11" x14ac:dyDescent="0.25">
      <c r="A8">
        <v>30</v>
      </c>
      <c r="B8" s="1">
        <f>A8-E2</f>
        <v>-3.794117647058826</v>
      </c>
      <c r="C8" s="1">
        <f t="shared" si="0"/>
        <v>14.395328719723203</v>
      </c>
    </row>
    <row r="9" spans="1:11" x14ac:dyDescent="0.25">
      <c r="A9">
        <v>30</v>
      </c>
      <c r="B9" s="1">
        <f>A9-E2</f>
        <v>-3.794117647058826</v>
      </c>
      <c r="C9" s="1">
        <f t="shared" si="0"/>
        <v>14.395328719723203</v>
      </c>
    </row>
    <row r="10" spans="1:11" x14ac:dyDescent="0.25">
      <c r="A10">
        <v>31</v>
      </c>
      <c r="B10" s="1">
        <f>A10-E2</f>
        <v>-2.794117647058826</v>
      </c>
      <c r="C10" s="1">
        <f t="shared" si="0"/>
        <v>7.80709342560555</v>
      </c>
    </row>
    <row r="11" spans="1:11" x14ac:dyDescent="0.25">
      <c r="A11">
        <v>32</v>
      </c>
      <c r="B11" s="1">
        <f>A11-E2</f>
        <v>-1.794117647058826</v>
      </c>
      <c r="C11" s="1">
        <f t="shared" si="0"/>
        <v>3.2188581314878983</v>
      </c>
    </row>
    <row r="12" spans="1:11" x14ac:dyDescent="0.25">
      <c r="A12">
        <v>32</v>
      </c>
      <c r="B12" s="1">
        <f>A12-E2</f>
        <v>-1.794117647058826</v>
      </c>
      <c r="C12" s="1">
        <f t="shared" si="0"/>
        <v>3.2188581314878983</v>
      </c>
    </row>
    <row r="13" spans="1:11" x14ac:dyDescent="0.25">
      <c r="A13">
        <v>32</v>
      </c>
      <c r="B13" s="1">
        <f>A13-E2</f>
        <v>-1.794117647058826</v>
      </c>
      <c r="C13" s="1">
        <f t="shared" si="0"/>
        <v>3.2188581314878983</v>
      </c>
    </row>
    <row r="14" spans="1:11" x14ac:dyDescent="0.25">
      <c r="A14">
        <v>32</v>
      </c>
      <c r="B14" s="1">
        <f>A14-E2</f>
        <v>-1.794117647058826</v>
      </c>
      <c r="C14" s="1">
        <f t="shared" si="0"/>
        <v>3.2188581314878983</v>
      </c>
    </row>
    <row r="15" spans="1:11" x14ac:dyDescent="0.25">
      <c r="A15">
        <v>33</v>
      </c>
      <c r="B15" s="1">
        <f>A15-E2</f>
        <v>-0.79411764705882604</v>
      </c>
      <c r="C15" s="1">
        <f t="shared" si="0"/>
        <v>0.63062283737024616</v>
      </c>
    </row>
    <row r="16" spans="1:11" x14ac:dyDescent="0.25">
      <c r="A16">
        <v>33</v>
      </c>
      <c r="B16" s="1">
        <f>A16-E2</f>
        <v>-0.79411764705882604</v>
      </c>
      <c r="C16" s="1">
        <f t="shared" si="0"/>
        <v>0.63062283737024616</v>
      </c>
    </row>
    <row r="17" spans="1:3" x14ac:dyDescent="0.25">
      <c r="A17">
        <v>33</v>
      </c>
      <c r="B17" s="1">
        <f>A17-E2</f>
        <v>-0.79411764705882604</v>
      </c>
      <c r="C17" s="1">
        <f t="shared" si="0"/>
        <v>0.63062283737024616</v>
      </c>
    </row>
    <row r="18" spans="1:3" x14ac:dyDescent="0.25">
      <c r="A18">
        <v>33</v>
      </c>
      <c r="B18" s="1">
        <f>A18-E2</f>
        <v>-0.79411764705882604</v>
      </c>
      <c r="C18" s="1">
        <f t="shared" si="0"/>
        <v>0.63062283737024616</v>
      </c>
    </row>
    <row r="19" spans="1:3" x14ac:dyDescent="0.25">
      <c r="A19">
        <v>33</v>
      </c>
      <c r="B19" s="1">
        <f>A19-E2</f>
        <v>-0.79411764705882604</v>
      </c>
      <c r="C19" s="1">
        <f t="shared" si="0"/>
        <v>0.63062283737024616</v>
      </c>
    </row>
    <row r="20" spans="1:3" x14ac:dyDescent="0.25">
      <c r="A20">
        <v>33</v>
      </c>
      <c r="B20" s="1">
        <f>A20-E2</f>
        <v>-0.79411764705882604</v>
      </c>
      <c r="C20" s="1">
        <f t="shared" si="0"/>
        <v>0.63062283737024616</v>
      </c>
    </row>
    <row r="21" spans="1:3" x14ac:dyDescent="0.25">
      <c r="A21">
        <v>35</v>
      </c>
      <c r="B21" s="1">
        <f>A21-E2</f>
        <v>1.205882352941174</v>
      </c>
      <c r="C21" s="1">
        <f t="shared" si="0"/>
        <v>1.4541522491349421</v>
      </c>
    </row>
    <row r="22" spans="1:3" x14ac:dyDescent="0.25">
      <c r="A22">
        <v>35</v>
      </c>
      <c r="B22" s="1">
        <f>A22-E2</f>
        <v>1.205882352941174</v>
      </c>
      <c r="C22" s="1">
        <f t="shared" si="0"/>
        <v>1.4541522491349421</v>
      </c>
    </row>
    <row r="23" spans="1:3" x14ac:dyDescent="0.25">
      <c r="A23">
        <v>35</v>
      </c>
      <c r="B23" s="1">
        <f>A23-E2</f>
        <v>1.205882352941174</v>
      </c>
      <c r="C23" s="1">
        <f t="shared" si="0"/>
        <v>1.4541522491349421</v>
      </c>
    </row>
    <row r="24" spans="1:3" x14ac:dyDescent="0.25">
      <c r="A24">
        <v>35</v>
      </c>
      <c r="B24" s="1">
        <f>A24-E2</f>
        <v>1.205882352941174</v>
      </c>
      <c r="C24" s="1">
        <f t="shared" si="0"/>
        <v>1.4541522491349421</v>
      </c>
    </row>
    <row r="25" spans="1:3" x14ac:dyDescent="0.25">
      <c r="A25">
        <v>36</v>
      </c>
      <c r="B25" s="1">
        <f>A25-E2</f>
        <v>2.205882352941174</v>
      </c>
      <c r="C25" s="1">
        <f t="shared" si="0"/>
        <v>4.8659169550172896</v>
      </c>
    </row>
    <row r="26" spans="1:3" x14ac:dyDescent="0.25">
      <c r="A26">
        <v>36</v>
      </c>
      <c r="B26" s="1">
        <f>A26-E2</f>
        <v>2.205882352941174</v>
      </c>
      <c r="C26" s="1">
        <f t="shared" si="0"/>
        <v>4.8659169550172896</v>
      </c>
    </row>
    <row r="27" spans="1:3" x14ac:dyDescent="0.25">
      <c r="A27">
        <v>37</v>
      </c>
      <c r="B27" s="1">
        <f>A27-E2</f>
        <v>3.205882352941174</v>
      </c>
      <c r="C27" s="1">
        <f t="shared" si="0"/>
        <v>10.277681660899638</v>
      </c>
    </row>
    <row r="28" spans="1:3" x14ac:dyDescent="0.25">
      <c r="A28">
        <v>38</v>
      </c>
      <c r="B28" s="1">
        <f>A28-E2</f>
        <v>4.205882352941174</v>
      </c>
      <c r="C28" s="1">
        <f t="shared" si="0"/>
        <v>17.689446366781986</v>
      </c>
    </row>
    <row r="29" spans="1:3" x14ac:dyDescent="0.25">
      <c r="A29">
        <v>39</v>
      </c>
      <c r="B29" s="1">
        <f>A29-E2</f>
        <v>5.205882352941174</v>
      </c>
      <c r="C29" s="1">
        <f t="shared" si="0"/>
        <v>27.101211072664334</v>
      </c>
    </row>
    <row r="30" spans="1:3" x14ac:dyDescent="0.25">
      <c r="A30">
        <v>39</v>
      </c>
      <c r="B30" s="1">
        <f>A30-E2</f>
        <v>5.205882352941174</v>
      </c>
      <c r="C30" s="1">
        <f t="shared" si="0"/>
        <v>27.101211072664334</v>
      </c>
    </row>
    <row r="31" spans="1:3" x14ac:dyDescent="0.25">
      <c r="A31">
        <v>39</v>
      </c>
      <c r="B31" s="1">
        <f>A31-E2</f>
        <v>5.205882352941174</v>
      </c>
      <c r="C31" s="1">
        <f t="shared" si="0"/>
        <v>27.101211072664334</v>
      </c>
    </row>
    <row r="32" spans="1:3" x14ac:dyDescent="0.25">
      <c r="A32">
        <v>39</v>
      </c>
      <c r="B32" s="1">
        <f>A32-E2</f>
        <v>5.205882352941174</v>
      </c>
      <c r="C32" s="1">
        <f t="shared" si="0"/>
        <v>27.101211072664334</v>
      </c>
    </row>
    <row r="33" spans="1:3" x14ac:dyDescent="0.25">
      <c r="A33">
        <v>40</v>
      </c>
      <c r="B33" s="1">
        <f>A33-E2</f>
        <v>6.205882352941174</v>
      </c>
      <c r="C33" s="1">
        <f t="shared" si="0"/>
        <v>38.512975778546682</v>
      </c>
    </row>
    <row r="34" spans="1:3" x14ac:dyDescent="0.25">
      <c r="A34">
        <v>41</v>
      </c>
      <c r="B34" s="1">
        <f>A34-E2</f>
        <v>7.205882352941174</v>
      </c>
      <c r="C34" s="1">
        <f t="shared" si="0"/>
        <v>51.92474048442903</v>
      </c>
    </row>
    <row r="35" spans="1:3" x14ac:dyDescent="0.25">
      <c r="A35">
        <v>41</v>
      </c>
      <c r="B35" s="1">
        <f>A35-E2</f>
        <v>7.205882352941174</v>
      </c>
      <c r="C35" s="1">
        <f t="shared" si="0"/>
        <v>51.92474048442903</v>
      </c>
    </row>
    <row r="36" spans="1:3" x14ac:dyDescent="0.25">
      <c r="A36">
        <f>SUM(A2:A35)</f>
        <v>1149</v>
      </c>
      <c r="C36" s="1">
        <f>SUM(C2:C35)</f>
        <v>575.55882352941171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8" sqref="F18"/>
    </sheetView>
  </sheetViews>
  <sheetFormatPr defaultRowHeight="15" x14ac:dyDescent="0.25"/>
  <cols>
    <col min="1" max="1" width="17.140625" customWidth="1"/>
    <col min="2" max="2" width="14.5703125" customWidth="1"/>
  </cols>
  <sheetData>
    <row r="1" spans="1:2" x14ac:dyDescent="0.25">
      <c r="A1" s="4" t="s">
        <v>25</v>
      </c>
      <c r="B1" s="4"/>
    </row>
    <row r="2" spans="1:2" x14ac:dyDescent="0.25">
      <c r="A2" s="2"/>
      <c r="B2" s="2"/>
    </row>
    <row r="3" spans="1:2" x14ac:dyDescent="0.25">
      <c r="A3" s="2" t="s">
        <v>5</v>
      </c>
      <c r="B3" s="2">
        <v>33.794117647058826</v>
      </c>
    </row>
    <row r="4" spans="1:2" x14ac:dyDescent="0.25">
      <c r="A4" s="2" t="s">
        <v>6</v>
      </c>
      <c r="B4" s="2">
        <v>0.71622327422858412</v>
      </c>
    </row>
    <row r="5" spans="1:2" x14ac:dyDescent="0.25">
      <c r="A5" s="2" t="s">
        <v>7</v>
      </c>
      <c r="B5" s="2">
        <v>33</v>
      </c>
    </row>
    <row r="6" spans="1:2" x14ac:dyDescent="0.25">
      <c r="A6" s="2" t="s">
        <v>8</v>
      </c>
      <c r="B6" s="2">
        <v>33</v>
      </c>
    </row>
    <row r="7" spans="1:2" x14ac:dyDescent="0.25">
      <c r="A7" s="2" t="s">
        <v>9</v>
      </c>
      <c r="B7" s="2">
        <v>4.1762634579954678</v>
      </c>
    </row>
    <row r="8" spans="1:2" x14ac:dyDescent="0.25">
      <c r="A8" s="2" t="s">
        <v>10</v>
      </c>
      <c r="B8" s="2">
        <v>17.44117647058826</v>
      </c>
    </row>
    <row r="9" spans="1:2" x14ac:dyDescent="0.25">
      <c r="A9" s="2" t="s">
        <v>11</v>
      </c>
      <c r="B9" s="2">
        <v>-0.71425448074725928</v>
      </c>
    </row>
    <row r="10" spans="1:2" x14ac:dyDescent="0.25">
      <c r="A10" s="2" t="s">
        <v>12</v>
      </c>
      <c r="B10" s="2">
        <v>-2.3034482699927049E-3</v>
      </c>
    </row>
    <row r="11" spans="1:2" x14ac:dyDescent="0.25">
      <c r="A11" s="2" t="s">
        <v>13</v>
      </c>
      <c r="B11" s="2">
        <v>15</v>
      </c>
    </row>
    <row r="12" spans="1:2" x14ac:dyDescent="0.25">
      <c r="A12" s="2" t="s">
        <v>14</v>
      </c>
      <c r="B12" s="2">
        <v>26</v>
      </c>
    </row>
    <row r="13" spans="1:2" x14ac:dyDescent="0.25">
      <c r="A13" s="2" t="s">
        <v>15</v>
      </c>
      <c r="B13" s="2">
        <v>41</v>
      </c>
    </row>
    <row r="14" spans="1:2" x14ac:dyDescent="0.25">
      <c r="A14" s="2" t="s">
        <v>16</v>
      </c>
      <c r="B14" s="2">
        <v>1149</v>
      </c>
    </row>
    <row r="15" spans="1:2" ht="15.75" thickBot="1" x14ac:dyDescent="0.3">
      <c r="A15" s="3" t="s">
        <v>17</v>
      </c>
      <c r="B15" s="3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17" sqref="F17"/>
    </sheetView>
  </sheetViews>
  <sheetFormatPr defaultRowHeight="15" x14ac:dyDescent="0.25"/>
  <sheetData>
    <row r="1" spans="1:13" x14ac:dyDescent="0.25">
      <c r="I1" t="s">
        <v>22</v>
      </c>
      <c r="K1" t="s">
        <v>23</v>
      </c>
      <c r="M1" t="s">
        <v>24</v>
      </c>
    </row>
    <row r="2" spans="1:13" x14ac:dyDescent="0.25">
      <c r="A2">
        <v>26</v>
      </c>
      <c r="B2">
        <v>30</v>
      </c>
      <c r="C2">
        <v>32</v>
      </c>
      <c r="D2">
        <v>33</v>
      </c>
      <c r="E2">
        <v>35</v>
      </c>
      <c r="F2">
        <v>37</v>
      </c>
      <c r="G2">
        <v>39</v>
      </c>
      <c r="I2">
        <v>26</v>
      </c>
      <c r="K2">
        <v>33</v>
      </c>
      <c r="M2">
        <v>26</v>
      </c>
    </row>
    <row r="3" spans="1:13" x14ac:dyDescent="0.25">
      <c r="A3">
        <v>26</v>
      </c>
      <c r="B3">
        <v>30</v>
      </c>
      <c r="C3">
        <v>32</v>
      </c>
      <c r="D3">
        <v>33</v>
      </c>
      <c r="E3">
        <v>35</v>
      </c>
      <c r="F3">
        <v>38</v>
      </c>
      <c r="G3">
        <v>40</v>
      </c>
      <c r="I3">
        <v>26</v>
      </c>
      <c r="K3">
        <v>35</v>
      </c>
      <c r="M3">
        <v>26</v>
      </c>
    </row>
    <row r="4" spans="1:13" x14ac:dyDescent="0.25">
      <c r="A4">
        <v>27</v>
      </c>
      <c r="B4">
        <v>30</v>
      </c>
      <c r="C4">
        <v>32</v>
      </c>
      <c r="D4">
        <v>33</v>
      </c>
      <c r="E4">
        <v>35</v>
      </c>
      <c r="F4">
        <v>39</v>
      </c>
      <c r="G4">
        <v>41</v>
      </c>
      <c r="I4">
        <v>27</v>
      </c>
      <c r="K4">
        <v>32</v>
      </c>
      <c r="M4">
        <v>27</v>
      </c>
    </row>
    <row r="5" spans="1:13" x14ac:dyDescent="0.25">
      <c r="A5">
        <v>29</v>
      </c>
      <c r="B5">
        <v>31</v>
      </c>
      <c r="C5">
        <v>33</v>
      </c>
      <c r="D5">
        <v>33</v>
      </c>
      <c r="E5">
        <v>36</v>
      </c>
      <c r="F5">
        <v>39</v>
      </c>
      <c r="G5">
        <v>41</v>
      </c>
      <c r="I5">
        <v>29</v>
      </c>
      <c r="K5">
        <v>41</v>
      </c>
      <c r="M5">
        <v>29</v>
      </c>
    </row>
    <row r="6" spans="1:13" x14ac:dyDescent="0.25">
      <c r="A6">
        <v>29</v>
      </c>
      <c r="B6">
        <v>32</v>
      </c>
      <c r="C6">
        <v>33</v>
      </c>
      <c r="D6">
        <v>35</v>
      </c>
      <c r="E6">
        <v>36</v>
      </c>
      <c r="F6">
        <v>39</v>
      </c>
      <c r="I6">
        <v>29</v>
      </c>
      <c r="K6">
        <v>32</v>
      </c>
      <c r="M6">
        <v>29</v>
      </c>
    </row>
    <row r="7" spans="1:13" x14ac:dyDescent="0.25">
      <c r="I7">
        <v>30</v>
      </c>
      <c r="K7">
        <v>38</v>
      </c>
      <c r="M7">
        <v>30</v>
      </c>
    </row>
    <row r="8" spans="1:13" x14ac:dyDescent="0.25">
      <c r="I8">
        <v>30</v>
      </c>
      <c r="K8">
        <v>27</v>
      </c>
      <c r="M8">
        <v>30</v>
      </c>
    </row>
    <row r="9" spans="1:13" x14ac:dyDescent="0.25">
      <c r="I9">
        <v>30</v>
      </c>
      <c r="K9">
        <v>35</v>
      </c>
      <c r="M9">
        <v>30</v>
      </c>
    </row>
    <row r="10" spans="1:13" x14ac:dyDescent="0.25">
      <c r="I10">
        <v>31</v>
      </c>
      <c r="K10">
        <v>39</v>
      </c>
      <c r="M10">
        <v>31</v>
      </c>
    </row>
    <row r="11" spans="1:13" x14ac:dyDescent="0.25">
      <c r="I11">
        <v>32</v>
      </c>
      <c r="K11">
        <v>39</v>
      </c>
      <c r="M11">
        <v>32</v>
      </c>
    </row>
    <row r="12" spans="1:13" x14ac:dyDescent="0.25">
      <c r="I12">
        <v>32</v>
      </c>
      <c r="K12">
        <v>32</v>
      </c>
      <c r="M12">
        <v>32</v>
      </c>
    </row>
    <row r="13" spans="1:13" x14ac:dyDescent="0.25">
      <c r="I13">
        <v>32</v>
      </c>
      <c r="K13">
        <v>30</v>
      </c>
      <c r="M13">
        <v>32</v>
      </c>
    </row>
    <row r="14" spans="1:13" x14ac:dyDescent="0.25">
      <c r="I14">
        <v>32</v>
      </c>
      <c r="K14">
        <v>41</v>
      </c>
      <c r="M14">
        <v>32</v>
      </c>
    </row>
    <row r="15" spans="1:13" x14ac:dyDescent="0.25">
      <c r="I15">
        <v>33</v>
      </c>
      <c r="K15">
        <v>40</v>
      </c>
      <c r="M15">
        <v>33</v>
      </c>
    </row>
    <row r="16" spans="1:13" x14ac:dyDescent="0.25">
      <c r="I16">
        <v>33</v>
      </c>
      <c r="K16">
        <v>33</v>
      </c>
      <c r="M16">
        <v>33</v>
      </c>
    </row>
    <row r="17" spans="9:13" x14ac:dyDescent="0.25">
      <c r="I17">
        <v>33</v>
      </c>
      <c r="K17">
        <v>33</v>
      </c>
      <c r="M17">
        <v>33</v>
      </c>
    </row>
    <row r="18" spans="9:13" x14ac:dyDescent="0.25">
      <c r="I18">
        <v>33</v>
      </c>
      <c r="K18">
        <v>33</v>
      </c>
      <c r="M18">
        <v>33</v>
      </c>
    </row>
    <row r="19" spans="9:13" x14ac:dyDescent="0.25">
      <c r="I19">
        <v>33</v>
      </c>
      <c r="K19">
        <v>39</v>
      </c>
      <c r="M19">
        <v>33</v>
      </c>
    </row>
    <row r="20" spans="9:13" x14ac:dyDescent="0.25">
      <c r="I20">
        <v>33</v>
      </c>
      <c r="K20">
        <v>26</v>
      </c>
      <c r="M20">
        <v>33</v>
      </c>
    </row>
    <row r="21" spans="9:13" x14ac:dyDescent="0.25">
      <c r="I21">
        <v>35</v>
      </c>
      <c r="K21">
        <v>39</v>
      </c>
      <c r="M21">
        <v>35</v>
      </c>
    </row>
    <row r="22" spans="9:13" x14ac:dyDescent="0.25">
      <c r="I22">
        <v>35</v>
      </c>
      <c r="K22">
        <v>36</v>
      </c>
      <c r="M22">
        <v>35</v>
      </c>
    </row>
    <row r="23" spans="9:13" x14ac:dyDescent="0.25">
      <c r="I23">
        <v>35</v>
      </c>
      <c r="K23">
        <v>30</v>
      </c>
      <c r="M23">
        <v>35</v>
      </c>
    </row>
    <row r="24" spans="9:13" x14ac:dyDescent="0.25">
      <c r="I24">
        <v>35</v>
      </c>
      <c r="K24">
        <v>32</v>
      </c>
      <c r="M24">
        <v>35</v>
      </c>
    </row>
    <row r="25" spans="9:13" x14ac:dyDescent="0.25">
      <c r="I25">
        <v>36</v>
      </c>
      <c r="K25">
        <v>33</v>
      </c>
      <c r="M25">
        <v>36</v>
      </c>
    </row>
    <row r="26" spans="9:13" x14ac:dyDescent="0.25">
      <c r="I26">
        <v>36</v>
      </c>
      <c r="K26">
        <v>37</v>
      </c>
      <c r="M26">
        <v>36</v>
      </c>
    </row>
    <row r="27" spans="9:13" x14ac:dyDescent="0.25">
      <c r="I27">
        <v>37</v>
      </c>
      <c r="K27">
        <v>36</v>
      </c>
      <c r="M27">
        <v>37</v>
      </c>
    </row>
    <row r="28" spans="9:13" x14ac:dyDescent="0.25">
      <c r="I28">
        <v>38</v>
      </c>
      <c r="K28">
        <v>29</v>
      </c>
      <c r="M28">
        <v>38</v>
      </c>
    </row>
    <row r="29" spans="9:13" x14ac:dyDescent="0.25">
      <c r="I29">
        <v>39</v>
      </c>
      <c r="K29">
        <v>35</v>
      </c>
      <c r="M29">
        <v>39</v>
      </c>
    </row>
    <row r="30" spans="9:13" x14ac:dyDescent="0.25">
      <c r="I30">
        <v>39</v>
      </c>
      <c r="K30">
        <v>29</v>
      </c>
      <c r="M30">
        <v>39</v>
      </c>
    </row>
    <row r="31" spans="9:13" x14ac:dyDescent="0.25">
      <c r="I31">
        <v>39</v>
      </c>
      <c r="K31">
        <v>26</v>
      </c>
      <c r="M31">
        <v>39</v>
      </c>
    </row>
    <row r="32" spans="9:13" x14ac:dyDescent="0.25">
      <c r="I32">
        <v>39</v>
      </c>
      <c r="K32">
        <v>35</v>
      </c>
      <c r="M32">
        <v>39</v>
      </c>
    </row>
    <row r="33" spans="9:13" x14ac:dyDescent="0.25">
      <c r="I33">
        <v>40</v>
      </c>
      <c r="K33">
        <v>31</v>
      </c>
      <c r="M33">
        <v>40</v>
      </c>
    </row>
    <row r="34" spans="9:13" x14ac:dyDescent="0.25">
      <c r="I34">
        <v>41</v>
      </c>
      <c r="K34">
        <v>30</v>
      </c>
      <c r="M34">
        <v>41</v>
      </c>
    </row>
    <row r="35" spans="9:13" x14ac:dyDescent="0.25">
      <c r="I35">
        <v>41</v>
      </c>
      <c r="K35">
        <v>33</v>
      </c>
      <c r="M35">
        <v>41</v>
      </c>
    </row>
    <row r="37" spans="9:13" x14ac:dyDescent="0.25">
      <c r="I37">
        <f>SUM(I2:I35)</f>
        <v>1149</v>
      </c>
    </row>
  </sheetData>
  <sortState ref="M1:M34">
    <sortCondition ref="M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K14" sqref="K14:N16"/>
    </sheetView>
  </sheetViews>
  <sheetFormatPr defaultRowHeight="15" x14ac:dyDescent="0.25"/>
  <cols>
    <col min="1" max="7" width="12.42578125" customWidth="1"/>
    <col min="12" max="12" width="24.7109375" customWidth="1"/>
    <col min="13" max="13" width="9.5703125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</row>
    <row r="2" spans="1:14" s="5" customFormat="1" x14ac:dyDescent="0.25">
      <c r="A2" s="14" t="s">
        <v>26</v>
      </c>
      <c r="B2" s="14" t="s">
        <v>27</v>
      </c>
      <c r="C2" s="14" t="s">
        <v>28</v>
      </c>
      <c r="D2" s="14" t="s">
        <v>29</v>
      </c>
      <c r="E2" s="14" t="s">
        <v>30</v>
      </c>
      <c r="F2" s="14" t="s">
        <v>31</v>
      </c>
      <c r="G2" s="14" t="s">
        <v>32</v>
      </c>
      <c r="H2" s="14" t="s">
        <v>33</v>
      </c>
    </row>
    <row r="3" spans="1:14" x14ac:dyDescent="0.25">
      <c r="A3" s="6">
        <v>26</v>
      </c>
      <c r="B3" s="6">
        <v>26</v>
      </c>
      <c r="C3" s="6">
        <f>COUNTIF(A3:$A$36,26)</f>
        <v>2</v>
      </c>
      <c r="D3" s="6">
        <f>(B3-$K$5)/$K$6</f>
        <v>-1.8662897409254597</v>
      </c>
      <c r="E3" s="6">
        <f>_xlfn.NORM.DIST(B3,$K$5,$K$6,TRUE)</f>
        <v>3.100041967220156E-2</v>
      </c>
      <c r="F3" s="6">
        <f>C3/$K$4</f>
        <v>5.8823529411764705E-2</v>
      </c>
      <c r="G3" s="6">
        <f>E3-F3</f>
        <v>-2.7823109739563145E-2</v>
      </c>
      <c r="H3" s="6">
        <f>ABS(G3)</f>
        <v>2.7823109739563145E-2</v>
      </c>
    </row>
    <row r="4" spans="1:14" x14ac:dyDescent="0.25">
      <c r="A4" s="6">
        <v>26</v>
      </c>
      <c r="B4" s="6">
        <v>27</v>
      </c>
      <c r="C4" s="6">
        <f>COUNTIF($A$3:$A$36,27)+C3</f>
        <v>3</v>
      </c>
      <c r="D4" s="6">
        <f t="shared" ref="D4:D16" si="0">(B4-$K$5)/$K$6</f>
        <v>-1.6268412458633252</v>
      </c>
      <c r="E4" s="6">
        <f t="shared" ref="E4:E16" si="1">_xlfn.NORM.DIST(B4,$K$5,$K$6,TRUE)</f>
        <v>5.1885409550335916E-2</v>
      </c>
      <c r="F4" s="6">
        <f t="shared" ref="F4:F16" si="2">C4/$K$4</f>
        <v>8.8235294117647065E-2</v>
      </c>
      <c r="G4" s="6">
        <f t="shared" ref="G4:G16" si="3">E4-F4</f>
        <v>-3.6349884567311148E-2</v>
      </c>
      <c r="H4" s="6">
        <f t="shared" ref="H4:H16" si="4">ABS(G4)</f>
        <v>3.6349884567311148E-2</v>
      </c>
      <c r="J4" s="6" t="s">
        <v>35</v>
      </c>
      <c r="K4" s="6">
        <f>COUNT(A3:A36)</f>
        <v>34</v>
      </c>
    </row>
    <row r="5" spans="1:14" x14ac:dyDescent="0.25">
      <c r="A5" s="6">
        <v>27</v>
      </c>
      <c r="B5" s="6">
        <v>29</v>
      </c>
      <c r="C5" s="6">
        <f>COUNTIF($A$3:$A$36,29)+C4</f>
        <v>5</v>
      </c>
      <c r="D5" s="6">
        <f t="shared" si="0"/>
        <v>-1.1479442557390567</v>
      </c>
      <c r="E5" s="6">
        <f t="shared" si="1"/>
        <v>0.12549578846039902</v>
      </c>
      <c r="F5" s="6">
        <f t="shared" si="2"/>
        <v>0.14705882352941177</v>
      </c>
      <c r="G5" s="6">
        <f t="shared" si="3"/>
        <v>-2.1563035069012748E-2</v>
      </c>
      <c r="H5" s="6">
        <f t="shared" si="4"/>
        <v>2.1563035069012748E-2</v>
      </c>
      <c r="J5" s="6" t="s">
        <v>36</v>
      </c>
      <c r="K5" s="7">
        <f>AVERAGE($A$3:$A$36)</f>
        <v>33.794117647058826</v>
      </c>
    </row>
    <row r="6" spans="1:14" x14ac:dyDescent="0.25">
      <c r="A6" s="6">
        <v>29</v>
      </c>
      <c r="B6" s="6">
        <v>30</v>
      </c>
      <c r="C6" s="6">
        <f>COUNTIF($A$3:$A$36,30)+C5</f>
        <v>8</v>
      </c>
      <c r="D6" s="6">
        <f t="shared" si="0"/>
        <v>-0.90849576067692217</v>
      </c>
      <c r="E6" s="6">
        <f t="shared" si="1"/>
        <v>0.18180817626661183</v>
      </c>
      <c r="F6" s="6">
        <f t="shared" si="2"/>
        <v>0.23529411764705882</v>
      </c>
      <c r="G6" s="6">
        <f t="shared" si="3"/>
        <v>-5.3485941380446989E-2</v>
      </c>
      <c r="H6" s="6">
        <f t="shared" si="4"/>
        <v>5.3485941380446989E-2</v>
      </c>
      <c r="J6" s="6" t="s">
        <v>37</v>
      </c>
      <c r="K6" s="6">
        <f>STDEV($A$3:$A$36)</f>
        <v>4.1762634579954678</v>
      </c>
    </row>
    <row r="7" spans="1:14" x14ac:dyDescent="0.25">
      <c r="A7" s="6">
        <v>29</v>
      </c>
      <c r="B7" s="6">
        <v>31</v>
      </c>
      <c r="C7" s="6">
        <f>COUNTIF($A$3:$A$36,31)+C6</f>
        <v>9</v>
      </c>
      <c r="D7" s="6">
        <f t="shared" si="0"/>
        <v>-0.66904726561478778</v>
      </c>
      <c r="E7" s="6">
        <f t="shared" si="1"/>
        <v>0.25173266382337278</v>
      </c>
      <c r="F7" s="6">
        <f t="shared" si="2"/>
        <v>0.26470588235294118</v>
      </c>
      <c r="G7" s="6">
        <f t="shared" si="3"/>
        <v>-1.2973218529568398E-2</v>
      </c>
      <c r="H7" s="6">
        <f t="shared" si="4"/>
        <v>1.2973218529568398E-2</v>
      </c>
    </row>
    <row r="8" spans="1:14" x14ac:dyDescent="0.25">
      <c r="A8" s="6">
        <v>30</v>
      </c>
      <c r="B8" s="6">
        <v>32</v>
      </c>
      <c r="C8" s="6">
        <f>COUNTIF($A$3:$A$36,32)+C7</f>
        <v>13</v>
      </c>
      <c r="D8" s="6">
        <f t="shared" si="0"/>
        <v>-0.42959877055265344</v>
      </c>
      <c r="E8" s="6">
        <f t="shared" si="1"/>
        <v>0.33374376578791476</v>
      </c>
      <c r="F8" s="6">
        <f t="shared" si="2"/>
        <v>0.38235294117647056</v>
      </c>
      <c r="G8" s="6">
        <f t="shared" si="3"/>
        <v>-4.8609175388555803E-2</v>
      </c>
      <c r="H8" s="6">
        <f t="shared" si="4"/>
        <v>4.8609175388555803E-2</v>
      </c>
      <c r="L8" s="15" t="s">
        <v>38</v>
      </c>
      <c r="M8" s="16">
        <f>MAX(H3:H16)</f>
        <v>0.13422784214028993</v>
      </c>
    </row>
    <row r="9" spans="1:14" x14ac:dyDescent="0.25">
      <c r="A9" s="6">
        <v>30</v>
      </c>
      <c r="B9" s="6">
        <v>33</v>
      </c>
      <c r="C9" s="6">
        <f>COUNTIF($A$3:$A$36,33)+C8</f>
        <v>19</v>
      </c>
      <c r="D9" s="6">
        <f t="shared" si="0"/>
        <v>-0.19015027549051908</v>
      </c>
      <c r="E9" s="6">
        <f t="shared" si="1"/>
        <v>0.42459568727147479</v>
      </c>
      <c r="F9" s="6">
        <f t="shared" si="2"/>
        <v>0.55882352941176472</v>
      </c>
      <c r="G9" s="6">
        <f t="shared" si="3"/>
        <v>-0.13422784214028993</v>
      </c>
      <c r="H9" s="6">
        <f t="shared" si="4"/>
        <v>0.13422784214028993</v>
      </c>
      <c r="L9" t="s">
        <v>40</v>
      </c>
      <c r="M9">
        <v>0.05</v>
      </c>
      <c r="N9" s="8" t="s">
        <v>41</v>
      </c>
    </row>
    <row r="10" spans="1:14" x14ac:dyDescent="0.25">
      <c r="A10" s="6">
        <v>30</v>
      </c>
      <c r="B10" s="6">
        <v>35</v>
      </c>
      <c r="C10" s="6">
        <f>COUNTIF($A$3:$A$36,35)+C9</f>
        <v>23</v>
      </c>
      <c r="D10" s="6">
        <f t="shared" si="0"/>
        <v>0.28874671463374968</v>
      </c>
      <c r="E10" s="6">
        <f t="shared" si="1"/>
        <v>0.61361239428045744</v>
      </c>
      <c r="F10" s="6">
        <f t="shared" si="2"/>
        <v>0.67647058823529416</v>
      </c>
      <c r="G10" s="6">
        <f t="shared" si="3"/>
        <v>-6.2858193954836716E-2</v>
      </c>
      <c r="H10" s="6">
        <f t="shared" si="4"/>
        <v>6.2858193954836716E-2</v>
      </c>
      <c r="L10" t="s">
        <v>39</v>
      </c>
      <c r="M10">
        <v>0.88600000000000001</v>
      </c>
      <c r="N10" s="8" t="s">
        <v>45</v>
      </c>
    </row>
    <row r="11" spans="1:14" x14ac:dyDescent="0.25">
      <c r="A11" s="6">
        <v>31</v>
      </c>
      <c r="B11" s="6">
        <v>36</v>
      </c>
      <c r="C11" s="6">
        <f>COUNTIF($A$3:$A$36,36)+C10</f>
        <v>25</v>
      </c>
      <c r="D11" s="6">
        <f t="shared" si="0"/>
        <v>0.52819520969588407</v>
      </c>
      <c r="E11" s="6">
        <f t="shared" si="1"/>
        <v>0.70131807307210814</v>
      </c>
      <c r="F11" s="6">
        <f t="shared" si="2"/>
        <v>0.73529411764705888</v>
      </c>
      <c r="G11" s="6">
        <f t="shared" si="3"/>
        <v>-3.3976044574950737E-2</v>
      </c>
      <c r="H11" s="6">
        <f t="shared" si="4"/>
        <v>3.3976044574950737E-2</v>
      </c>
      <c r="L11" s="15" t="s">
        <v>42</v>
      </c>
      <c r="M11" s="16">
        <f>M10/SQRT(K4)</f>
        <v>0.15194774643626283</v>
      </c>
    </row>
    <row r="12" spans="1:14" x14ac:dyDescent="0.25">
      <c r="A12" s="6">
        <v>32</v>
      </c>
      <c r="B12" s="6">
        <v>37</v>
      </c>
      <c r="C12" s="6">
        <f>COUNTIF($A$3:$A$36,37)+C11</f>
        <v>26</v>
      </c>
      <c r="D12" s="6">
        <f t="shared" si="0"/>
        <v>0.76764370475801846</v>
      </c>
      <c r="E12" s="6">
        <f t="shared" si="1"/>
        <v>0.77865055511958536</v>
      </c>
      <c r="F12" s="6">
        <f t="shared" si="2"/>
        <v>0.76470588235294112</v>
      </c>
      <c r="G12" s="6">
        <f t="shared" si="3"/>
        <v>1.3944672766644239E-2</v>
      </c>
      <c r="H12" s="6">
        <f t="shared" si="4"/>
        <v>1.3944672766644239E-2</v>
      </c>
    </row>
    <row r="13" spans="1:14" x14ac:dyDescent="0.25">
      <c r="A13" s="6">
        <v>32</v>
      </c>
      <c r="B13" s="6">
        <v>38</v>
      </c>
      <c r="C13" s="6">
        <f>COUNTIF($A$3:$A$36,38)+C12</f>
        <v>27</v>
      </c>
      <c r="D13" s="6">
        <f t="shared" si="0"/>
        <v>1.0070921998201527</v>
      </c>
      <c r="E13" s="6">
        <f t="shared" si="1"/>
        <v>0.84305476536957824</v>
      </c>
      <c r="F13" s="6">
        <f t="shared" si="2"/>
        <v>0.79411764705882348</v>
      </c>
      <c r="G13" s="6">
        <f t="shared" si="3"/>
        <v>4.8937118310754757E-2</v>
      </c>
      <c r="H13" s="6">
        <f t="shared" si="4"/>
        <v>4.8937118310754757E-2</v>
      </c>
    </row>
    <row r="14" spans="1:14" x14ac:dyDescent="0.25">
      <c r="A14" s="6">
        <v>32</v>
      </c>
      <c r="B14" s="6">
        <v>39</v>
      </c>
      <c r="C14" s="6">
        <f>COUNTIF($A$3:$A$36,39)+C13</f>
        <v>31</v>
      </c>
      <c r="D14" s="6">
        <f t="shared" si="0"/>
        <v>1.2465406948822872</v>
      </c>
      <c r="E14" s="6">
        <f t="shared" si="1"/>
        <v>0.8937170206331756</v>
      </c>
      <c r="F14" s="6">
        <f t="shared" si="2"/>
        <v>0.91176470588235292</v>
      </c>
      <c r="G14" s="6">
        <f t="shared" si="3"/>
        <v>-1.8047685249177325E-2</v>
      </c>
      <c r="H14" s="6">
        <f t="shared" si="4"/>
        <v>1.8047685249177325E-2</v>
      </c>
      <c r="K14" t="s">
        <v>43</v>
      </c>
      <c r="L14" t="s">
        <v>48</v>
      </c>
      <c r="M14" s="5" t="s">
        <v>49</v>
      </c>
    </row>
    <row r="15" spans="1:14" x14ac:dyDescent="0.25">
      <c r="A15" s="6">
        <v>32</v>
      </c>
      <c r="B15" s="6">
        <v>40</v>
      </c>
      <c r="C15" s="6">
        <f>COUNTIF($A$3:$A$36,40)+C14</f>
        <v>32</v>
      </c>
      <c r="D15" s="6">
        <f t="shared" si="0"/>
        <v>1.4859891899444215</v>
      </c>
      <c r="E15" s="6">
        <f t="shared" si="1"/>
        <v>0.93135900982414466</v>
      </c>
      <c r="F15" s="6">
        <f t="shared" si="2"/>
        <v>0.94117647058823528</v>
      </c>
      <c r="G15" s="6">
        <f t="shared" si="3"/>
        <v>-9.8174607640906242E-3</v>
      </c>
      <c r="H15" s="6">
        <f t="shared" si="4"/>
        <v>9.8174607640906242E-3</v>
      </c>
      <c r="K15" t="s">
        <v>44</v>
      </c>
      <c r="L15" t="s">
        <v>50</v>
      </c>
      <c r="M15" s="5" t="s">
        <v>47</v>
      </c>
    </row>
    <row r="16" spans="1:14" x14ac:dyDescent="0.25">
      <c r="A16" s="6">
        <v>33</v>
      </c>
      <c r="B16" s="6">
        <v>41</v>
      </c>
      <c r="C16" s="6">
        <f>COUNTIF($A$3:$A$36,41)+C15</f>
        <v>34</v>
      </c>
      <c r="D16" s="6">
        <f t="shared" si="0"/>
        <v>1.7254376850065558</v>
      </c>
      <c r="E16" s="6">
        <f t="shared" si="1"/>
        <v>0.95777568759128795</v>
      </c>
      <c r="F16" s="6">
        <f t="shared" si="2"/>
        <v>1</v>
      </c>
      <c r="G16" s="6">
        <f t="shared" si="3"/>
        <v>-4.222431240871205E-2</v>
      </c>
      <c r="H16" s="6">
        <f t="shared" si="4"/>
        <v>4.222431240871205E-2</v>
      </c>
      <c r="L16" t="s">
        <v>46</v>
      </c>
      <c r="M16" s="5" t="s">
        <v>47</v>
      </c>
    </row>
    <row r="17" spans="1:8" x14ac:dyDescent="0.25">
      <c r="A17" s="6">
        <v>33</v>
      </c>
      <c r="B17" s="6"/>
      <c r="C17" s="6"/>
      <c r="D17" s="6"/>
      <c r="E17" s="6"/>
      <c r="F17" s="6"/>
      <c r="G17" s="6"/>
      <c r="H17" s="6"/>
    </row>
    <row r="18" spans="1:8" x14ac:dyDescent="0.25">
      <c r="A18" s="6">
        <v>33</v>
      </c>
      <c r="B18" s="6"/>
      <c r="C18" s="6"/>
      <c r="D18" s="6"/>
      <c r="E18" s="6"/>
      <c r="F18" s="6"/>
      <c r="G18" s="6"/>
      <c r="H18" s="6"/>
    </row>
    <row r="19" spans="1:8" x14ac:dyDescent="0.25">
      <c r="A19" s="6">
        <v>33</v>
      </c>
      <c r="B19" s="6"/>
      <c r="C19" s="6"/>
      <c r="D19" s="6"/>
      <c r="E19" s="6"/>
      <c r="F19" s="6"/>
      <c r="G19" s="6"/>
      <c r="H19" s="6"/>
    </row>
    <row r="20" spans="1:8" x14ac:dyDescent="0.25">
      <c r="A20" s="6">
        <v>33</v>
      </c>
      <c r="B20" s="6"/>
      <c r="C20" s="6"/>
      <c r="D20" s="6"/>
      <c r="E20" s="6"/>
      <c r="F20" s="6"/>
      <c r="G20" s="6"/>
      <c r="H20" s="6"/>
    </row>
    <row r="21" spans="1:8" x14ac:dyDescent="0.25">
      <c r="A21" s="6">
        <v>33</v>
      </c>
      <c r="B21" s="6"/>
      <c r="C21" s="6"/>
      <c r="D21" s="6"/>
      <c r="E21" s="6"/>
      <c r="F21" s="6"/>
      <c r="G21" s="6"/>
      <c r="H21" s="6"/>
    </row>
    <row r="22" spans="1:8" x14ac:dyDescent="0.25">
      <c r="A22" s="6">
        <v>35</v>
      </c>
      <c r="B22" s="6"/>
      <c r="C22" s="6"/>
      <c r="D22" s="6"/>
      <c r="E22" s="6"/>
      <c r="F22" s="6"/>
      <c r="G22" s="6"/>
      <c r="H22" s="6"/>
    </row>
    <row r="23" spans="1:8" x14ac:dyDescent="0.25">
      <c r="A23" s="6">
        <v>35</v>
      </c>
      <c r="B23" s="6"/>
      <c r="C23" s="6"/>
      <c r="D23" s="6"/>
      <c r="E23" s="6"/>
      <c r="F23" s="6"/>
      <c r="G23" s="6"/>
      <c r="H23" s="6"/>
    </row>
    <row r="24" spans="1:8" x14ac:dyDescent="0.25">
      <c r="A24" s="6">
        <v>35</v>
      </c>
      <c r="B24" s="6"/>
      <c r="C24" s="6"/>
      <c r="D24" s="6"/>
      <c r="E24" s="6"/>
      <c r="F24" s="6"/>
      <c r="G24" s="6"/>
      <c r="H24" s="6"/>
    </row>
    <row r="25" spans="1:8" x14ac:dyDescent="0.25">
      <c r="A25" s="6">
        <v>35</v>
      </c>
      <c r="B25" s="6"/>
      <c r="C25" s="6"/>
      <c r="D25" s="6"/>
      <c r="E25" s="6"/>
      <c r="F25" s="6"/>
      <c r="G25" s="6"/>
      <c r="H25" s="6"/>
    </row>
    <row r="26" spans="1:8" x14ac:dyDescent="0.25">
      <c r="A26" s="6">
        <v>36</v>
      </c>
      <c r="B26" s="6"/>
      <c r="C26" s="6"/>
      <c r="D26" s="6"/>
      <c r="E26" s="6"/>
      <c r="F26" s="6"/>
      <c r="G26" s="6"/>
      <c r="H26" s="6"/>
    </row>
    <row r="27" spans="1:8" x14ac:dyDescent="0.25">
      <c r="A27" s="6">
        <v>36</v>
      </c>
      <c r="B27" s="6"/>
      <c r="C27" s="6"/>
      <c r="D27" s="6"/>
      <c r="E27" s="6"/>
      <c r="F27" s="6"/>
      <c r="G27" s="6"/>
      <c r="H27" s="6"/>
    </row>
    <row r="28" spans="1:8" x14ac:dyDescent="0.25">
      <c r="A28" s="6">
        <v>37</v>
      </c>
      <c r="B28" s="6"/>
      <c r="C28" s="6"/>
      <c r="D28" s="6"/>
      <c r="E28" s="6"/>
      <c r="F28" s="6"/>
      <c r="G28" s="6"/>
      <c r="H28" s="6"/>
    </row>
    <row r="29" spans="1:8" x14ac:dyDescent="0.25">
      <c r="A29" s="6">
        <v>38</v>
      </c>
      <c r="B29" s="6"/>
      <c r="C29" s="6"/>
      <c r="D29" s="6"/>
      <c r="E29" s="6"/>
      <c r="F29" s="6"/>
      <c r="G29" s="6"/>
      <c r="H29" s="6"/>
    </row>
    <row r="30" spans="1:8" x14ac:dyDescent="0.25">
      <c r="A30" s="6">
        <v>39</v>
      </c>
      <c r="B30" s="6"/>
      <c r="C30" s="6"/>
      <c r="D30" s="6"/>
      <c r="E30" s="6"/>
      <c r="F30" s="6"/>
      <c r="G30" s="6"/>
      <c r="H30" s="6"/>
    </row>
    <row r="31" spans="1:8" x14ac:dyDescent="0.25">
      <c r="A31" s="6">
        <v>39</v>
      </c>
      <c r="B31" s="6"/>
      <c r="C31" s="6"/>
      <c r="D31" s="6"/>
      <c r="E31" s="6"/>
      <c r="F31" s="6"/>
      <c r="G31" s="6"/>
      <c r="H31" s="6"/>
    </row>
    <row r="32" spans="1:8" x14ac:dyDescent="0.25">
      <c r="A32" s="6">
        <v>39</v>
      </c>
      <c r="B32" s="6"/>
      <c r="C32" s="6"/>
      <c r="D32" s="6"/>
      <c r="E32" s="6"/>
      <c r="F32" s="6"/>
      <c r="G32" s="6"/>
      <c r="H32" s="6"/>
    </row>
    <row r="33" spans="1:8" x14ac:dyDescent="0.25">
      <c r="A33" s="6">
        <v>39</v>
      </c>
      <c r="B33" s="6"/>
      <c r="C33" s="6"/>
      <c r="D33" s="6"/>
      <c r="E33" s="6"/>
      <c r="F33" s="6"/>
      <c r="G33" s="6"/>
      <c r="H33" s="6"/>
    </row>
    <row r="34" spans="1:8" x14ac:dyDescent="0.25">
      <c r="A34" s="6">
        <v>40</v>
      </c>
      <c r="B34" s="6"/>
      <c r="C34" s="6"/>
      <c r="D34" s="6"/>
      <c r="E34" s="6"/>
      <c r="F34" s="6"/>
      <c r="G34" s="6"/>
      <c r="H34" s="6"/>
    </row>
    <row r="35" spans="1:8" x14ac:dyDescent="0.25">
      <c r="A35" s="6">
        <v>41</v>
      </c>
      <c r="B35" s="6"/>
      <c r="C35" s="6"/>
      <c r="D35" s="6"/>
      <c r="E35" s="6"/>
      <c r="F35" s="6"/>
      <c r="G35" s="6"/>
      <c r="H35" s="6"/>
    </row>
    <row r="36" spans="1:8" x14ac:dyDescent="0.25">
      <c r="A36" s="6">
        <v>41</v>
      </c>
      <c r="B36" s="6"/>
      <c r="C36" s="6"/>
      <c r="D36" s="6"/>
      <c r="E36" s="6"/>
      <c r="F36" s="6"/>
      <c r="G36" s="6"/>
      <c r="H36" s="6"/>
    </row>
  </sheetData>
  <mergeCells count="1">
    <mergeCell ref="A1:H1"/>
  </mergeCell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K14" sqref="K14:N16"/>
    </sheetView>
  </sheetViews>
  <sheetFormatPr defaultRowHeight="15" x14ac:dyDescent="0.25"/>
  <cols>
    <col min="12" max="12" width="27.42578125" customWidth="1"/>
  </cols>
  <sheetData>
    <row r="1" spans="1:15" x14ac:dyDescent="0.25">
      <c r="A1" s="12" t="s">
        <v>34</v>
      </c>
      <c r="B1" s="12"/>
      <c r="C1" s="12"/>
      <c r="D1" s="12"/>
      <c r="E1" s="12"/>
      <c r="F1" s="12"/>
      <c r="G1" s="12"/>
      <c r="H1" s="12"/>
    </row>
    <row r="2" spans="1:15" x14ac:dyDescent="0.25">
      <c r="A2" s="11" t="s">
        <v>26</v>
      </c>
      <c r="B2" s="11" t="s">
        <v>27</v>
      </c>
      <c r="C2" s="11" t="s">
        <v>28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55</v>
      </c>
      <c r="I2" s="5"/>
      <c r="J2" s="5"/>
      <c r="K2" s="5"/>
      <c r="L2" s="5"/>
      <c r="M2" s="5"/>
      <c r="N2" s="5"/>
      <c r="O2" s="5"/>
    </row>
    <row r="3" spans="1:15" x14ac:dyDescent="0.25">
      <c r="A3" s="6">
        <v>26</v>
      </c>
      <c r="B3" s="6">
        <v>26</v>
      </c>
      <c r="C3" s="6">
        <f>COUNTIF(A3:$A$36,26)</f>
        <v>2</v>
      </c>
      <c r="D3" s="6">
        <f>(B3-$K$5)/$K$6</f>
        <v>-1.8662897409254597</v>
      </c>
      <c r="E3" s="6">
        <f>_xlfn.NORM.DIST(B3,$K$5,$K$6,TRUE)</f>
        <v>3.100041967220156E-2</v>
      </c>
      <c r="F3" s="6">
        <f>C3/$K$4</f>
        <v>5.8823529411764705E-2</v>
      </c>
      <c r="G3" s="6">
        <f>E3-F3</f>
        <v>-2.7823109739563145E-2</v>
      </c>
      <c r="H3" s="6">
        <f>ABS(G3)</f>
        <v>2.7823109739563145E-2</v>
      </c>
    </row>
    <row r="4" spans="1:15" x14ac:dyDescent="0.25">
      <c r="A4" s="6">
        <v>26</v>
      </c>
      <c r="B4" s="6">
        <v>27</v>
      </c>
      <c r="C4" s="6">
        <f>COUNTIF($A$3:$A$36,27)+C3</f>
        <v>3</v>
      </c>
      <c r="D4" s="6">
        <f t="shared" ref="D4:D16" si="0">(B4-$K$5)/$K$6</f>
        <v>-1.6268412458633252</v>
      </c>
      <c r="E4" s="6">
        <f t="shared" ref="E4:E16" si="1">_xlfn.NORM.DIST(B4,$K$5,$K$6,TRUE)</f>
        <v>5.1885409550335916E-2</v>
      </c>
      <c r="F4" s="6">
        <f t="shared" ref="F4:F16" si="2">C4/$K$4</f>
        <v>8.8235294117647065E-2</v>
      </c>
      <c r="G4" s="6">
        <f t="shared" ref="G4:G16" si="3">E4-F4</f>
        <v>-3.6349884567311148E-2</v>
      </c>
      <c r="H4" s="6">
        <f t="shared" ref="H4:H16" si="4">ABS(G4)</f>
        <v>3.6349884567311148E-2</v>
      </c>
      <c r="J4" s="6" t="s">
        <v>35</v>
      </c>
      <c r="K4" s="6">
        <f>COUNT(A3:A36)</f>
        <v>34</v>
      </c>
    </row>
    <row r="5" spans="1:15" x14ac:dyDescent="0.25">
      <c r="A5" s="6">
        <v>27</v>
      </c>
      <c r="B5" s="6">
        <v>29</v>
      </c>
      <c r="C5" s="6">
        <f>COUNTIF($A$3:$A$36,29)+C4</f>
        <v>5</v>
      </c>
      <c r="D5" s="6">
        <f t="shared" si="0"/>
        <v>-1.1479442557390567</v>
      </c>
      <c r="E5" s="6">
        <f t="shared" si="1"/>
        <v>0.12549578846039902</v>
      </c>
      <c r="F5" s="6">
        <f t="shared" si="2"/>
        <v>0.14705882352941177</v>
      </c>
      <c r="G5" s="6">
        <f t="shared" si="3"/>
        <v>-2.1563035069012748E-2</v>
      </c>
      <c r="H5" s="6">
        <f t="shared" si="4"/>
        <v>2.1563035069012748E-2</v>
      </c>
      <c r="J5" s="6" t="s">
        <v>36</v>
      </c>
      <c r="K5" s="7">
        <f>AVERAGE($A$3:$A$36)</f>
        <v>33.794117647058826</v>
      </c>
    </row>
    <row r="6" spans="1:15" x14ac:dyDescent="0.25">
      <c r="A6" s="6">
        <v>29</v>
      </c>
      <c r="B6" s="6">
        <v>30</v>
      </c>
      <c r="C6" s="6">
        <f>COUNTIF($A$3:$A$36,30)+C5</f>
        <v>8</v>
      </c>
      <c r="D6" s="6">
        <f t="shared" si="0"/>
        <v>-0.90849576067692217</v>
      </c>
      <c r="E6" s="6">
        <f t="shared" si="1"/>
        <v>0.18180817626661183</v>
      </c>
      <c r="F6" s="6">
        <f t="shared" si="2"/>
        <v>0.23529411764705882</v>
      </c>
      <c r="G6" s="6">
        <f t="shared" si="3"/>
        <v>-5.3485941380446989E-2</v>
      </c>
      <c r="H6" s="6">
        <f t="shared" si="4"/>
        <v>5.3485941380446989E-2</v>
      </c>
      <c r="J6" s="6" t="s">
        <v>37</v>
      </c>
      <c r="K6" s="6">
        <f>STDEV($A$3:$A$36)</f>
        <v>4.1762634579954678</v>
      </c>
    </row>
    <row r="7" spans="1:15" x14ac:dyDescent="0.25">
      <c r="A7" s="6">
        <v>29</v>
      </c>
      <c r="B7" s="6">
        <v>31</v>
      </c>
      <c r="C7" s="6">
        <f>COUNTIF($A$3:$A$36,31)+C6</f>
        <v>9</v>
      </c>
      <c r="D7" s="6">
        <f t="shared" si="0"/>
        <v>-0.66904726561478778</v>
      </c>
      <c r="E7" s="6">
        <f t="shared" si="1"/>
        <v>0.25173266382337278</v>
      </c>
      <c r="F7" s="6">
        <f t="shared" si="2"/>
        <v>0.26470588235294118</v>
      </c>
      <c r="G7" s="6">
        <f t="shared" si="3"/>
        <v>-1.2973218529568398E-2</v>
      </c>
      <c r="H7" s="6">
        <f t="shared" si="4"/>
        <v>1.2973218529568398E-2</v>
      </c>
    </row>
    <row r="8" spans="1:15" x14ac:dyDescent="0.25">
      <c r="A8" s="6">
        <v>30</v>
      </c>
      <c r="B8" s="6">
        <v>32</v>
      </c>
      <c r="C8" s="6">
        <f>COUNTIF($A$3:$A$36,32)+C7</f>
        <v>13</v>
      </c>
      <c r="D8" s="6">
        <f t="shared" si="0"/>
        <v>-0.42959877055265344</v>
      </c>
      <c r="E8" s="6">
        <f t="shared" si="1"/>
        <v>0.33374376578791476</v>
      </c>
      <c r="F8" s="6">
        <f t="shared" si="2"/>
        <v>0.38235294117647056</v>
      </c>
      <c r="G8" s="6">
        <f t="shared" si="3"/>
        <v>-4.8609175388555803E-2</v>
      </c>
      <c r="H8" s="6">
        <f t="shared" si="4"/>
        <v>4.8609175388555803E-2</v>
      </c>
      <c r="L8" s="9" t="s">
        <v>56</v>
      </c>
      <c r="M8" s="10">
        <f>MAX(H3:H16)</f>
        <v>0.13422784214028993</v>
      </c>
    </row>
    <row r="9" spans="1:15" x14ac:dyDescent="0.25">
      <c r="A9" s="6">
        <v>30</v>
      </c>
      <c r="B9" s="6">
        <v>33</v>
      </c>
      <c r="C9" s="6">
        <f>COUNTIF($A$3:$A$36,33)+C8</f>
        <v>19</v>
      </c>
      <c r="D9" s="6">
        <f t="shared" si="0"/>
        <v>-0.19015027549051908</v>
      </c>
      <c r="E9" s="6">
        <f t="shared" si="1"/>
        <v>0.42459568727147479</v>
      </c>
      <c r="F9" s="6">
        <f t="shared" si="2"/>
        <v>0.55882352941176472</v>
      </c>
      <c r="G9" s="6">
        <f t="shared" si="3"/>
        <v>-0.13422784214028993</v>
      </c>
      <c r="H9" s="6">
        <f t="shared" si="4"/>
        <v>0.13422784214028993</v>
      </c>
      <c r="L9" t="s">
        <v>40</v>
      </c>
      <c r="M9">
        <v>0.05</v>
      </c>
      <c r="N9" s="8" t="s">
        <v>41</v>
      </c>
    </row>
    <row r="10" spans="1:15" x14ac:dyDescent="0.25">
      <c r="A10" s="6">
        <v>30</v>
      </c>
      <c r="B10" s="6">
        <v>35</v>
      </c>
      <c r="C10" s="6">
        <f>COUNTIF($A$3:$A$36,35)+C9</f>
        <v>23</v>
      </c>
      <c r="D10" s="6">
        <f t="shared" si="0"/>
        <v>0.28874671463374968</v>
      </c>
      <c r="E10" s="6">
        <f t="shared" si="1"/>
        <v>0.61361239428045744</v>
      </c>
      <c r="F10" s="6">
        <f t="shared" si="2"/>
        <v>0.67647058823529416</v>
      </c>
      <c r="G10" s="6">
        <f t="shared" si="3"/>
        <v>-6.2858193954836716E-2</v>
      </c>
      <c r="H10" s="6">
        <f t="shared" si="4"/>
        <v>6.2858193954836716E-2</v>
      </c>
      <c r="L10" t="s">
        <v>57</v>
      </c>
      <c r="M10">
        <v>1.35</v>
      </c>
      <c r="N10" s="8" t="s">
        <v>45</v>
      </c>
    </row>
    <row r="11" spans="1:15" x14ac:dyDescent="0.25">
      <c r="A11" s="6">
        <v>31</v>
      </c>
      <c r="B11" s="6">
        <v>36</v>
      </c>
      <c r="C11" s="6">
        <f>COUNTIF($A$3:$A$36,36)+C10</f>
        <v>25</v>
      </c>
      <c r="D11" s="6">
        <f t="shared" si="0"/>
        <v>0.52819520969588407</v>
      </c>
      <c r="E11" s="6">
        <f t="shared" si="1"/>
        <v>0.70131807307210814</v>
      </c>
      <c r="F11" s="6">
        <f t="shared" si="2"/>
        <v>0.73529411764705888</v>
      </c>
      <c r="G11" s="6">
        <f t="shared" si="3"/>
        <v>-3.3976044574950737E-2</v>
      </c>
      <c r="H11" s="6">
        <f t="shared" si="4"/>
        <v>3.3976044574950737E-2</v>
      </c>
      <c r="L11" s="9" t="s">
        <v>58</v>
      </c>
      <c r="M11" s="10">
        <f>M10/SQRT(K4)</f>
        <v>0.23152308994238693</v>
      </c>
    </row>
    <row r="12" spans="1:15" x14ac:dyDescent="0.25">
      <c r="A12" s="6">
        <v>32</v>
      </c>
      <c r="B12" s="6">
        <v>37</v>
      </c>
      <c r="C12" s="6">
        <f>COUNTIF($A$3:$A$36,37)+C11</f>
        <v>26</v>
      </c>
      <c r="D12" s="6">
        <f t="shared" si="0"/>
        <v>0.76764370475801846</v>
      </c>
      <c r="E12" s="6">
        <f t="shared" si="1"/>
        <v>0.77865055511958536</v>
      </c>
      <c r="F12" s="6">
        <f t="shared" si="2"/>
        <v>0.76470588235294112</v>
      </c>
      <c r="G12" s="6">
        <f t="shared" si="3"/>
        <v>1.3944672766644239E-2</v>
      </c>
      <c r="H12" s="6">
        <f t="shared" si="4"/>
        <v>1.3944672766644239E-2</v>
      </c>
    </row>
    <row r="13" spans="1:15" x14ac:dyDescent="0.25">
      <c r="A13" s="6">
        <v>32</v>
      </c>
      <c r="B13" s="6">
        <v>38</v>
      </c>
      <c r="C13" s="6">
        <f>COUNTIF($A$3:$A$36,38)+C12</f>
        <v>27</v>
      </c>
      <c r="D13" s="6">
        <f t="shared" si="0"/>
        <v>1.0070921998201527</v>
      </c>
      <c r="E13" s="6">
        <f t="shared" si="1"/>
        <v>0.84305476536957824</v>
      </c>
      <c r="F13" s="6">
        <f t="shared" si="2"/>
        <v>0.79411764705882348</v>
      </c>
      <c r="G13" s="6">
        <f t="shared" si="3"/>
        <v>4.8937118310754757E-2</v>
      </c>
      <c r="H13" s="6">
        <f t="shared" si="4"/>
        <v>4.8937118310754757E-2</v>
      </c>
    </row>
    <row r="14" spans="1:15" x14ac:dyDescent="0.25">
      <c r="A14" s="6">
        <v>32</v>
      </c>
      <c r="B14" s="6">
        <v>39</v>
      </c>
      <c r="C14" s="6">
        <f>COUNTIF($A$3:$A$36,39)+C13</f>
        <v>31</v>
      </c>
      <c r="D14" s="6">
        <f t="shared" si="0"/>
        <v>1.2465406948822872</v>
      </c>
      <c r="E14" s="6">
        <f t="shared" si="1"/>
        <v>0.8937170206331756</v>
      </c>
      <c r="F14" s="6">
        <f t="shared" si="2"/>
        <v>0.91176470588235292</v>
      </c>
      <c r="G14" s="6">
        <f t="shared" si="3"/>
        <v>-1.8047685249177325E-2</v>
      </c>
      <c r="H14" s="6">
        <f t="shared" si="4"/>
        <v>1.8047685249177325E-2</v>
      </c>
      <c r="K14" t="s">
        <v>43</v>
      </c>
      <c r="L14" t="s">
        <v>59</v>
      </c>
      <c r="M14" s="5" t="s">
        <v>49</v>
      </c>
    </row>
    <row r="15" spans="1:15" x14ac:dyDescent="0.25">
      <c r="A15" s="6">
        <v>32</v>
      </c>
      <c r="B15" s="6">
        <v>40</v>
      </c>
      <c r="C15" s="6">
        <f>COUNTIF($A$3:$A$36,40)+C14</f>
        <v>32</v>
      </c>
      <c r="D15" s="6">
        <f t="shared" si="0"/>
        <v>1.4859891899444215</v>
      </c>
      <c r="E15" s="6">
        <f t="shared" si="1"/>
        <v>0.93135900982414466</v>
      </c>
      <c r="F15" s="6">
        <f t="shared" si="2"/>
        <v>0.94117647058823528</v>
      </c>
      <c r="G15" s="6">
        <f t="shared" si="3"/>
        <v>-9.8174607640906242E-3</v>
      </c>
      <c r="H15" s="6">
        <f t="shared" si="4"/>
        <v>9.8174607640906242E-3</v>
      </c>
      <c r="K15" t="s">
        <v>44</v>
      </c>
      <c r="L15" t="s">
        <v>60</v>
      </c>
      <c r="M15" s="5" t="s">
        <v>47</v>
      </c>
    </row>
    <row r="16" spans="1:15" x14ac:dyDescent="0.25">
      <c r="A16" s="6">
        <v>33</v>
      </c>
      <c r="B16" s="6">
        <v>41</v>
      </c>
      <c r="C16" s="6">
        <f>COUNTIF($A$3:$A$36,41)+C15</f>
        <v>34</v>
      </c>
      <c r="D16" s="6">
        <f t="shared" si="0"/>
        <v>1.7254376850065558</v>
      </c>
      <c r="E16" s="6">
        <f t="shared" si="1"/>
        <v>0.95777568759128795</v>
      </c>
      <c r="F16" s="6">
        <f t="shared" si="2"/>
        <v>1</v>
      </c>
      <c r="G16" s="6">
        <f t="shared" si="3"/>
        <v>-4.222431240871205E-2</v>
      </c>
      <c r="H16" s="6">
        <f t="shared" si="4"/>
        <v>4.222431240871205E-2</v>
      </c>
      <c r="L16" t="s">
        <v>61</v>
      </c>
      <c r="M16" s="5" t="s">
        <v>47</v>
      </c>
    </row>
    <row r="17" spans="1:8" x14ac:dyDescent="0.25">
      <c r="A17" s="6">
        <v>33</v>
      </c>
      <c r="B17" s="6"/>
      <c r="C17" s="6"/>
      <c r="D17" s="6"/>
      <c r="E17" s="6"/>
      <c r="F17" s="6"/>
      <c r="G17" s="6"/>
      <c r="H17" s="6"/>
    </row>
    <row r="18" spans="1:8" x14ac:dyDescent="0.25">
      <c r="A18" s="6">
        <v>33</v>
      </c>
      <c r="B18" s="6"/>
      <c r="C18" s="6"/>
      <c r="D18" s="6"/>
      <c r="E18" s="6"/>
      <c r="F18" s="6"/>
      <c r="G18" s="6"/>
      <c r="H18" s="6"/>
    </row>
    <row r="19" spans="1:8" x14ac:dyDescent="0.25">
      <c r="A19" s="6">
        <v>33</v>
      </c>
      <c r="B19" s="6"/>
      <c r="C19" s="6"/>
      <c r="D19" s="6"/>
      <c r="E19" s="6"/>
      <c r="F19" s="6"/>
      <c r="G19" s="6"/>
      <c r="H19" s="6"/>
    </row>
    <row r="20" spans="1:8" x14ac:dyDescent="0.25">
      <c r="A20" s="6">
        <v>33</v>
      </c>
      <c r="B20" s="6"/>
      <c r="C20" s="6"/>
      <c r="D20" s="6"/>
      <c r="E20" s="6"/>
      <c r="F20" s="6"/>
      <c r="G20" s="6"/>
      <c r="H20" s="6"/>
    </row>
    <row r="21" spans="1:8" x14ac:dyDescent="0.25">
      <c r="A21" s="6">
        <v>33</v>
      </c>
      <c r="B21" s="6"/>
      <c r="C21" s="6"/>
      <c r="D21" s="6"/>
      <c r="E21" s="6"/>
      <c r="F21" s="6"/>
      <c r="G21" s="6"/>
      <c r="H21" s="6"/>
    </row>
    <row r="22" spans="1:8" x14ac:dyDescent="0.25">
      <c r="A22" s="6">
        <v>35</v>
      </c>
      <c r="B22" s="6"/>
      <c r="C22" s="6"/>
      <c r="D22" s="6"/>
      <c r="E22" s="6"/>
      <c r="F22" s="6"/>
      <c r="G22" s="6"/>
      <c r="H22" s="6"/>
    </row>
    <row r="23" spans="1:8" x14ac:dyDescent="0.25">
      <c r="A23" s="6">
        <v>35</v>
      </c>
      <c r="B23" s="6"/>
      <c r="C23" s="6"/>
      <c r="D23" s="6"/>
      <c r="E23" s="6"/>
      <c r="F23" s="6"/>
      <c r="G23" s="6"/>
      <c r="H23" s="6"/>
    </row>
    <row r="24" spans="1:8" x14ac:dyDescent="0.25">
      <c r="A24" s="6">
        <v>35</v>
      </c>
      <c r="B24" s="6"/>
      <c r="C24" s="6"/>
      <c r="D24" s="6"/>
      <c r="E24" s="6"/>
      <c r="F24" s="6"/>
      <c r="G24" s="6"/>
      <c r="H24" s="6"/>
    </row>
    <row r="25" spans="1:8" x14ac:dyDescent="0.25">
      <c r="A25" s="6">
        <v>35</v>
      </c>
      <c r="B25" s="6"/>
      <c r="C25" s="6"/>
      <c r="D25" s="6"/>
      <c r="E25" s="6"/>
      <c r="F25" s="6"/>
      <c r="G25" s="6"/>
      <c r="H25" s="6"/>
    </row>
    <row r="26" spans="1:8" x14ac:dyDescent="0.25">
      <c r="A26" s="6">
        <v>36</v>
      </c>
      <c r="B26" s="6"/>
      <c r="C26" s="6"/>
      <c r="D26" s="6"/>
      <c r="E26" s="6"/>
      <c r="F26" s="6"/>
      <c r="G26" s="6"/>
      <c r="H26" s="6"/>
    </row>
    <row r="27" spans="1:8" x14ac:dyDescent="0.25">
      <c r="A27" s="6">
        <v>36</v>
      </c>
      <c r="B27" s="6"/>
      <c r="C27" s="6"/>
      <c r="D27" s="6"/>
      <c r="E27" s="6"/>
      <c r="F27" s="6"/>
      <c r="G27" s="6"/>
      <c r="H27" s="6"/>
    </row>
    <row r="28" spans="1:8" x14ac:dyDescent="0.25">
      <c r="A28" s="6">
        <v>37</v>
      </c>
      <c r="B28" s="6"/>
      <c r="C28" s="6"/>
      <c r="D28" s="6"/>
      <c r="E28" s="6"/>
      <c r="F28" s="6"/>
      <c r="G28" s="6"/>
      <c r="H28" s="6"/>
    </row>
    <row r="29" spans="1:8" x14ac:dyDescent="0.25">
      <c r="A29" s="6">
        <v>38</v>
      </c>
      <c r="B29" s="6"/>
      <c r="C29" s="6"/>
      <c r="D29" s="6"/>
      <c r="E29" s="6"/>
      <c r="F29" s="6"/>
      <c r="G29" s="6"/>
      <c r="H29" s="6"/>
    </row>
    <row r="30" spans="1:8" x14ac:dyDescent="0.25">
      <c r="A30" s="6">
        <v>39</v>
      </c>
      <c r="B30" s="6"/>
      <c r="C30" s="6"/>
      <c r="D30" s="6"/>
      <c r="E30" s="6"/>
      <c r="F30" s="6"/>
      <c r="G30" s="6"/>
      <c r="H30" s="6"/>
    </row>
    <row r="31" spans="1:8" x14ac:dyDescent="0.25">
      <c r="A31" s="6">
        <v>39</v>
      </c>
      <c r="B31" s="6"/>
      <c r="C31" s="6"/>
      <c r="D31" s="6"/>
      <c r="E31" s="6"/>
      <c r="F31" s="6"/>
      <c r="G31" s="6"/>
      <c r="H31" s="6"/>
    </row>
    <row r="32" spans="1:8" x14ac:dyDescent="0.25">
      <c r="A32" s="6">
        <v>39</v>
      </c>
      <c r="B32" s="6"/>
      <c r="C32" s="6"/>
      <c r="D32" s="6"/>
      <c r="E32" s="6"/>
      <c r="F32" s="6"/>
      <c r="G32" s="6"/>
      <c r="H32" s="6"/>
    </row>
    <row r="33" spans="1:8" x14ac:dyDescent="0.25">
      <c r="A33" s="6">
        <v>39</v>
      </c>
      <c r="B33" s="6"/>
      <c r="C33" s="6"/>
      <c r="D33" s="6"/>
      <c r="E33" s="6"/>
      <c r="F33" s="6"/>
      <c r="G33" s="6"/>
      <c r="H33" s="6"/>
    </row>
    <row r="34" spans="1:8" x14ac:dyDescent="0.25">
      <c r="A34" s="6">
        <v>40</v>
      </c>
      <c r="B34" s="6"/>
      <c r="C34" s="6"/>
      <c r="D34" s="6"/>
      <c r="E34" s="6"/>
      <c r="F34" s="6"/>
      <c r="G34" s="6"/>
      <c r="H34" s="6"/>
    </row>
    <row r="35" spans="1:8" x14ac:dyDescent="0.25">
      <c r="A35" s="6">
        <v>41</v>
      </c>
      <c r="B35" s="6"/>
      <c r="C35" s="6"/>
      <c r="D35" s="6"/>
      <c r="E35" s="6"/>
      <c r="F35" s="6"/>
      <c r="G35" s="6"/>
      <c r="H35" s="6"/>
    </row>
    <row r="36" spans="1:8" x14ac:dyDescent="0.25">
      <c r="A36" s="6">
        <v>41</v>
      </c>
      <c r="B36" s="6"/>
      <c r="C36" s="6"/>
      <c r="D36" s="6"/>
      <c r="E36" s="6"/>
      <c r="F36" s="6"/>
      <c r="G36" s="6"/>
      <c r="H36" s="6"/>
    </row>
  </sheetData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Bantu Hitung Manual</vt:lpstr>
      <vt:lpstr>Descriptive Statistics</vt:lpstr>
      <vt:lpstr>Data</vt:lpstr>
      <vt:lpstr>Normalitas Data</vt:lpstr>
      <vt:lpstr>kOLMOGROV sMIRNOV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2019-10-20T10:09:49Z</dcterms:created>
  <dcterms:modified xsi:type="dcterms:W3CDTF">2019-12-01T16:42:09Z</dcterms:modified>
</cp:coreProperties>
</file>