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-120" yWindow="-120" windowWidth="20730" windowHeight="117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1" l="1"/>
  <c r="D3" i="1"/>
  <c r="G3" i="1"/>
  <c r="K6" i="1" l="1"/>
  <c r="E14" i="1" s="1"/>
  <c r="K5" i="1"/>
  <c r="D19" i="1" s="1"/>
  <c r="E5" i="1"/>
  <c r="K4" i="1"/>
  <c r="M11" i="1" s="1"/>
  <c r="C3" i="1"/>
  <c r="C4" i="1" s="1"/>
  <c r="C5" i="1" l="1"/>
  <c r="F4" i="1"/>
  <c r="E10" i="1"/>
  <c r="D9" i="1"/>
  <c r="E18" i="1"/>
  <c r="E3" i="1"/>
  <c r="H3" i="1" s="1"/>
  <c r="D21" i="1"/>
  <c r="E17" i="1"/>
  <c r="E21" i="1"/>
  <c r="E15" i="1"/>
  <c r="E19" i="1"/>
  <c r="E4" i="1"/>
  <c r="G4" i="1" s="1"/>
  <c r="H4" i="1" s="1"/>
  <c r="D7" i="1"/>
  <c r="D12" i="1"/>
  <c r="D16" i="1"/>
  <c r="D20" i="1"/>
  <c r="D10" i="1"/>
  <c r="D14" i="1"/>
  <c r="D18" i="1"/>
  <c r="D8" i="1"/>
  <c r="E9" i="1"/>
  <c r="D13" i="1"/>
  <c r="D17" i="1"/>
  <c r="F3" i="1"/>
  <c r="E13" i="1"/>
  <c r="D6" i="1"/>
  <c r="D11" i="1"/>
  <c r="E12" i="1"/>
  <c r="E16" i="1"/>
  <c r="E20" i="1"/>
  <c r="E8" i="1"/>
  <c r="E7" i="1"/>
  <c r="D5" i="1"/>
  <c r="E6" i="1"/>
  <c r="E11" i="1"/>
  <c r="D15" i="1"/>
  <c r="F5" i="1" l="1"/>
  <c r="G5" i="1" s="1"/>
  <c r="H5" i="1" s="1"/>
  <c r="C6" i="1"/>
  <c r="C7" i="1" l="1"/>
  <c r="F6" i="1"/>
  <c r="G6" i="1" s="1"/>
  <c r="H6" i="1" s="1"/>
  <c r="F7" i="1" l="1"/>
  <c r="G7" i="1" s="1"/>
  <c r="H7" i="1" s="1"/>
  <c r="C8" i="1"/>
  <c r="C9" i="1" l="1"/>
  <c r="F8" i="1"/>
  <c r="G8" i="1" s="1"/>
  <c r="H8" i="1" s="1"/>
  <c r="C10" i="1" l="1"/>
  <c r="F9" i="1"/>
  <c r="G9" i="1" s="1"/>
  <c r="H9" i="1" s="1"/>
  <c r="C11" i="1" l="1"/>
  <c r="F10" i="1"/>
  <c r="G10" i="1" s="1"/>
  <c r="H10" i="1" s="1"/>
  <c r="F11" i="1" l="1"/>
  <c r="G11" i="1" s="1"/>
  <c r="H11" i="1" s="1"/>
  <c r="C12" i="1"/>
  <c r="F12" i="1" l="1"/>
  <c r="G12" i="1" s="1"/>
  <c r="H12" i="1" s="1"/>
  <c r="C13" i="1"/>
  <c r="C14" i="1" l="1"/>
  <c r="F13" i="1"/>
  <c r="G13" i="1" s="1"/>
  <c r="H13" i="1" s="1"/>
  <c r="C15" i="1" l="1"/>
  <c r="F14" i="1"/>
  <c r="G14" i="1" s="1"/>
  <c r="H14" i="1" s="1"/>
  <c r="C16" i="1" l="1"/>
  <c r="F15" i="1"/>
  <c r="G15" i="1" s="1"/>
  <c r="H15" i="1" s="1"/>
  <c r="F16" i="1" l="1"/>
  <c r="G16" i="1" s="1"/>
  <c r="H16" i="1" s="1"/>
  <c r="M8" i="1" s="1"/>
  <c r="C17" i="1"/>
  <c r="C18" i="1" l="1"/>
  <c r="F17" i="1"/>
  <c r="G17" i="1" s="1"/>
  <c r="H17" i="1" s="1"/>
  <c r="C19" i="1" l="1"/>
  <c r="F18" i="1"/>
  <c r="G18" i="1" s="1"/>
  <c r="H18" i="1" s="1"/>
  <c r="F19" i="1" l="1"/>
  <c r="G19" i="1" s="1"/>
  <c r="H19" i="1" s="1"/>
  <c r="C20" i="1"/>
  <c r="F20" i="1" l="1"/>
  <c r="G20" i="1" s="1"/>
  <c r="H20" i="1" s="1"/>
  <c r="C21" i="1"/>
  <c r="F21" i="1" s="1"/>
  <c r="G21" i="1" s="1"/>
  <c r="H21" i="1" s="1"/>
</calcChain>
</file>

<file path=xl/sharedStrings.xml><?xml version="1.0" encoding="utf-8"?>
<sst xmlns="http://schemas.openxmlformats.org/spreadsheetml/2006/main" count="26" uniqueCount="25">
  <si>
    <t>TABEL PENOLONG</t>
  </si>
  <si>
    <t>Data Riil</t>
  </si>
  <si>
    <t>Data XI</t>
  </si>
  <si>
    <t>f kum</t>
  </si>
  <si>
    <t>Z</t>
  </si>
  <si>
    <t>Ft</t>
  </si>
  <si>
    <t>Fs</t>
  </si>
  <si>
    <t>Ft-Fs</t>
  </si>
  <si>
    <t>|Ft-Fs|</t>
  </si>
  <si>
    <t>N=</t>
  </si>
  <si>
    <t>Mean=</t>
  </si>
  <si>
    <t>Sd=</t>
  </si>
  <si>
    <t>Kolmogrov Hitung</t>
  </si>
  <si>
    <t>Derajat Kepercayaan</t>
  </si>
  <si>
    <t>ditentukan sendiri</t>
  </si>
  <si>
    <t>Kolmogrov</t>
  </si>
  <si>
    <t>dari tabel kritis uji kolmogrov</t>
  </si>
  <si>
    <t>Kolmogrov Tabel</t>
  </si>
  <si>
    <t>Ho</t>
  </si>
  <si>
    <t xml:space="preserve">jika K hitung &gt; K tabel maka </t>
  </si>
  <si>
    <t>tidak berdistribusi normal</t>
  </si>
  <si>
    <t>Ha</t>
  </si>
  <si>
    <t xml:space="preserve">jika K hitung &lt; K tabel maka </t>
  </si>
  <si>
    <t>berdistribusi normal</t>
  </si>
  <si>
    <t>0,134 &lt; 0,152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</si>
</sst>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_-;\-* #,##0_-;_-* &quot;-&quot;_-;_-@_-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2" fontId="0" fillId="0" borderId="1" xfId="0" applyNumberFormat="1" applyBorder="1"/>
    <xf numFmtId="0" fontId="0" fillId="3" borderId="0" xfId="0" applyFill="1"/>
    <xf numFmtId="165" fontId="0" fillId="3" borderId="0" xfId="0" applyNumberFormat="1" applyFill="1"/>
    <xf numFmtId="0" fontId="4" fillId="0" borderId="0" xfId="0" applyFont="1"/>
    <xf numFmtId="0" fontId="3" fillId="0" borderId="2" xfId="0" applyFont="1" applyBorder="1" applyAlignment="1">
      <alignment horizontal="center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workbookViewId="0">
      <selection activeCell="L16" sqref="L16"/>
    </sheetView>
  </sheetViews>
  <sheetFormatPr defaultRowHeight="15" x14ac:dyDescent="0.25"/>
  <cols>
    <col min="11" max="11" width="18.140625" customWidth="1"/>
    <col min="12" max="12" width="21.5703125" customWidth="1"/>
  </cols>
  <sheetData>
    <row r="1" spans="1:15" x14ac:dyDescent="0.25">
      <c r="A1" s="8" t="s">
        <v>0</v>
      </c>
      <c r="B1" s="8"/>
      <c r="C1" s="8"/>
      <c r="D1" s="8"/>
      <c r="E1" s="8"/>
      <c r="F1" s="8"/>
      <c r="G1" s="8"/>
      <c r="H1" s="8"/>
    </row>
    <row r="2" spans="1:1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/>
      <c r="J2" s="3"/>
      <c r="K2" s="3"/>
      <c r="L2" s="3"/>
      <c r="M2" s="3"/>
      <c r="N2" s="3"/>
      <c r="O2" s="3"/>
    </row>
    <row r="3" spans="1:15" x14ac:dyDescent="0.25">
      <c r="A3" s="1">
        <v>48</v>
      </c>
      <c r="B3" s="1">
        <v>48</v>
      </c>
      <c r="C3" s="1">
        <f>COUNTIF(A3:$A$52,48)</f>
        <v>2</v>
      </c>
      <c r="D3" s="1">
        <f>(B3-$K$5)/$K$6</f>
        <v>-2.4273050131723801</v>
      </c>
      <c r="E3" s="1">
        <f>_xlfn.NORM.DIST(B3,$K$5,$K$6,TRUE)</f>
        <v>7.605730590328731E-3</v>
      </c>
      <c r="F3" s="1">
        <f>C3/$K$4</f>
        <v>0.04</v>
      </c>
      <c r="G3" s="1">
        <f>E3-F3</f>
        <v>-3.2394269409671272E-2</v>
      </c>
      <c r="H3" s="1">
        <f>ABS(G3)</f>
        <v>3.2394269409671272E-2</v>
      </c>
    </row>
    <row r="4" spans="1:15" x14ac:dyDescent="0.25">
      <c r="A4" s="1">
        <v>48</v>
      </c>
      <c r="B4" s="1">
        <v>53</v>
      </c>
      <c r="C4" s="1">
        <f>COUNTIF($A$3:$A$52,53)+C3</f>
        <v>3</v>
      </c>
      <c r="D4" s="1">
        <f>(B4-$K$5)/$K$6</f>
        <v>-1.9182225859130722</v>
      </c>
      <c r="E4" s="1">
        <f t="shared" ref="E4:E21" si="0">_xlfn.NORM.DIST(B4,$K$5,$K$6,TRUE)</f>
        <v>2.754139676792236E-2</v>
      </c>
      <c r="F4" s="1">
        <f t="shared" ref="F4:F21" si="1">C4/$K$4</f>
        <v>0.06</v>
      </c>
      <c r="G4" s="1">
        <f t="shared" ref="G4:G21" si="2">E4-F4</f>
        <v>-3.2458603232077637E-2</v>
      </c>
      <c r="H4" s="1">
        <f t="shared" ref="H4:H21" si="3">ABS(G4)</f>
        <v>3.2458603232077637E-2</v>
      </c>
      <c r="J4" s="1" t="s">
        <v>9</v>
      </c>
      <c r="K4" s="1">
        <f>COUNT(A3:A52)</f>
        <v>50</v>
      </c>
    </row>
    <row r="5" spans="1:15" x14ac:dyDescent="0.25">
      <c r="A5" s="1">
        <v>53</v>
      </c>
      <c r="B5" s="1">
        <v>55</v>
      </c>
      <c r="C5" s="1">
        <f>COUNTIF($A$3:$A$52,55)+C4</f>
        <v>4</v>
      </c>
      <c r="D5" s="1">
        <f t="shared" ref="D5:D21" si="4">(B5-$K$5)/$K$6</f>
        <v>-1.7145896150093491</v>
      </c>
      <c r="E5" s="1">
        <f t="shared" si="0"/>
        <v>4.3210247038753501E-2</v>
      </c>
      <c r="F5" s="1">
        <f t="shared" si="1"/>
        <v>0.08</v>
      </c>
      <c r="G5" s="1">
        <f t="shared" si="2"/>
        <v>-3.6789752961246501E-2</v>
      </c>
      <c r="H5" s="1">
        <f t="shared" si="3"/>
        <v>3.6789752961246501E-2</v>
      </c>
      <c r="J5" s="1" t="s">
        <v>10</v>
      </c>
      <c r="K5" s="4">
        <f>AVERAGE($A$3:$A$52)</f>
        <v>71.84</v>
      </c>
    </row>
    <row r="6" spans="1:15" x14ac:dyDescent="0.25">
      <c r="A6" s="1">
        <v>55</v>
      </c>
      <c r="B6" s="1">
        <v>57</v>
      </c>
      <c r="C6" s="1">
        <f>COUNTIF($A$3:$A$52,57)+C5</f>
        <v>6</v>
      </c>
      <c r="D6" s="1">
        <f t="shared" si="4"/>
        <v>-1.5109566441056259</v>
      </c>
      <c r="E6" s="1">
        <f t="shared" si="0"/>
        <v>6.5399748741106906E-2</v>
      </c>
      <c r="F6" s="1">
        <f t="shared" si="1"/>
        <v>0.12</v>
      </c>
      <c r="G6" s="1">
        <f t="shared" si="2"/>
        <v>-5.460025125889309E-2</v>
      </c>
      <c r="H6" s="1">
        <f t="shared" si="3"/>
        <v>5.460025125889309E-2</v>
      </c>
      <c r="J6" s="1" t="s">
        <v>11</v>
      </c>
      <c r="K6" s="1">
        <f>STDEV($A$3:$A$52)</f>
        <v>9.8215922064290471</v>
      </c>
    </row>
    <row r="7" spans="1:15" x14ac:dyDescent="0.25">
      <c r="A7" s="1">
        <v>57</v>
      </c>
      <c r="B7" s="1">
        <v>62</v>
      </c>
      <c r="C7" s="1">
        <f>COUNTIF($A$3:$A$52,62)+C6</f>
        <v>7</v>
      </c>
      <c r="D7" s="1">
        <f t="shared" si="4"/>
        <v>-1.0018742168463182</v>
      </c>
      <c r="E7" s="1">
        <f t="shared" si="0"/>
        <v>0.1582021733069241</v>
      </c>
      <c r="F7" s="1">
        <f t="shared" si="1"/>
        <v>0.14000000000000001</v>
      </c>
      <c r="G7" s="1">
        <f t="shared" si="2"/>
        <v>1.8202173306924085E-2</v>
      </c>
      <c r="H7" s="1">
        <f t="shared" si="3"/>
        <v>1.8202173306924085E-2</v>
      </c>
    </row>
    <row r="8" spans="1:15" x14ac:dyDescent="0.25">
      <c r="A8" s="1">
        <v>57</v>
      </c>
      <c r="B8" s="1">
        <v>64</v>
      </c>
      <c r="C8" s="1">
        <f>COUNTIF($A$3:$A$52,64)+C7</f>
        <v>10</v>
      </c>
      <c r="D8" s="1">
        <f t="shared" si="4"/>
        <v>-0.79824124594259505</v>
      </c>
      <c r="E8" s="1">
        <f t="shared" si="0"/>
        <v>0.21236525311383411</v>
      </c>
      <c r="F8" s="1">
        <f t="shared" si="1"/>
        <v>0.2</v>
      </c>
      <c r="G8" s="1">
        <f t="shared" si="2"/>
        <v>1.2365253113834102E-2</v>
      </c>
      <c r="H8" s="1">
        <f t="shared" si="3"/>
        <v>1.2365253113834102E-2</v>
      </c>
      <c r="L8" s="5" t="s">
        <v>12</v>
      </c>
      <c r="M8" s="6">
        <f>MAX(H3:H16)</f>
        <v>7.3824800448659134E-2</v>
      </c>
    </row>
    <row r="9" spans="1:15" x14ac:dyDescent="0.25">
      <c r="A9" s="1">
        <v>62</v>
      </c>
      <c r="B9" s="1">
        <v>65</v>
      </c>
      <c r="C9" s="1">
        <f>COUNTIF($A$3:$A$52,65)+C8</f>
        <v>11</v>
      </c>
      <c r="D9" s="1">
        <f t="shared" si="4"/>
        <v>-0.69642476049073343</v>
      </c>
      <c r="E9" s="1">
        <f t="shared" si="0"/>
        <v>0.24308143057319903</v>
      </c>
      <c r="F9" s="1">
        <f t="shared" si="1"/>
        <v>0.22</v>
      </c>
      <c r="G9" s="1">
        <f t="shared" si="2"/>
        <v>2.308143057319903E-2</v>
      </c>
      <c r="H9" s="1">
        <f t="shared" si="3"/>
        <v>2.308143057319903E-2</v>
      </c>
      <c r="L9" t="s">
        <v>13</v>
      </c>
      <c r="M9">
        <v>0.05</v>
      </c>
      <c r="N9" s="7" t="s">
        <v>14</v>
      </c>
    </row>
    <row r="10" spans="1:15" x14ac:dyDescent="0.25">
      <c r="A10" s="1">
        <v>64</v>
      </c>
      <c r="B10" s="1">
        <v>68</v>
      </c>
      <c r="C10" s="1">
        <f>COUNTIF($A$3:$A$52,68)+C9</f>
        <v>18</v>
      </c>
      <c r="D10" s="1">
        <f t="shared" si="4"/>
        <v>-0.39097530413514875</v>
      </c>
      <c r="E10" s="1">
        <f t="shared" si="0"/>
        <v>0.34790774515316053</v>
      </c>
      <c r="F10" s="1">
        <f t="shared" si="1"/>
        <v>0.36</v>
      </c>
      <c r="G10" s="1">
        <f t="shared" si="2"/>
        <v>-1.2092254846839456E-2</v>
      </c>
      <c r="H10" s="1">
        <f t="shared" si="3"/>
        <v>1.2092254846839456E-2</v>
      </c>
      <c r="L10" t="s">
        <v>15</v>
      </c>
      <c r="M10">
        <v>0.188</v>
      </c>
      <c r="N10" s="7" t="s">
        <v>16</v>
      </c>
    </row>
    <row r="11" spans="1:15" x14ac:dyDescent="0.25">
      <c r="A11" s="1">
        <v>64</v>
      </c>
      <c r="B11" s="1">
        <v>69</v>
      </c>
      <c r="C11" s="1">
        <f>COUNTIF($A$3:$A$52,69)+C10</f>
        <v>19</v>
      </c>
      <c r="D11" s="1">
        <f t="shared" si="4"/>
        <v>-0.28915881868328719</v>
      </c>
      <c r="E11" s="1">
        <f t="shared" si="0"/>
        <v>0.38622992212255719</v>
      </c>
      <c r="F11" s="1">
        <f t="shared" si="1"/>
        <v>0.38</v>
      </c>
      <c r="G11" s="1">
        <f t="shared" si="2"/>
        <v>6.2299221225571855E-3</v>
      </c>
      <c r="H11" s="1">
        <f t="shared" si="3"/>
        <v>6.2299221225571855E-3</v>
      </c>
      <c r="L11" s="5" t="s">
        <v>17</v>
      </c>
      <c r="M11" s="6">
        <f>M10/SQRT(K4)</f>
        <v>2.6587214972614185E-2</v>
      </c>
    </row>
    <row r="12" spans="1:15" x14ac:dyDescent="0.25">
      <c r="A12" s="1">
        <v>64</v>
      </c>
      <c r="B12" s="1">
        <v>70</v>
      </c>
      <c r="C12" s="1">
        <f>COUNTIF($A$3:$A$52,70)+C11</f>
        <v>21</v>
      </c>
      <c r="D12" s="1">
        <f t="shared" si="4"/>
        <v>-0.18734233323142563</v>
      </c>
      <c r="E12" s="1">
        <f t="shared" si="0"/>
        <v>0.42569611669563384</v>
      </c>
      <c r="F12" s="1">
        <f t="shared" si="1"/>
        <v>0.42</v>
      </c>
      <c r="G12" s="1">
        <f t="shared" si="2"/>
        <v>5.6961166956338571E-3</v>
      </c>
      <c r="H12" s="1">
        <f t="shared" si="3"/>
        <v>5.6961166956338571E-3</v>
      </c>
    </row>
    <row r="13" spans="1:15" x14ac:dyDescent="0.25">
      <c r="A13" s="1">
        <v>65</v>
      </c>
      <c r="B13" s="1">
        <v>71</v>
      </c>
      <c r="C13" s="1">
        <f>COUNTIF($A$3:$A$52,71)+C12</f>
        <v>26</v>
      </c>
      <c r="D13" s="1">
        <f t="shared" si="4"/>
        <v>-8.5525847779564068E-2</v>
      </c>
      <c r="E13" s="1">
        <f t="shared" si="0"/>
        <v>0.46592167359761222</v>
      </c>
      <c r="F13" s="1">
        <f t="shared" si="1"/>
        <v>0.52</v>
      </c>
      <c r="G13" s="1">
        <f t="shared" si="2"/>
        <v>-5.40783264023878E-2</v>
      </c>
      <c r="H13" s="1">
        <f t="shared" si="3"/>
        <v>5.40783264023878E-2</v>
      </c>
    </row>
    <row r="14" spans="1:15" x14ac:dyDescent="0.25">
      <c r="A14" s="1">
        <v>68</v>
      </c>
      <c r="B14" s="1">
        <v>74</v>
      </c>
      <c r="C14" s="1">
        <f>COUNTIF($A$3:$A$52,74)+C13</f>
        <v>27</v>
      </c>
      <c r="D14" s="1">
        <f t="shared" si="4"/>
        <v>0.21992360857602064</v>
      </c>
      <c r="E14" s="1">
        <f t="shared" si="0"/>
        <v>0.58703467529063524</v>
      </c>
      <c r="F14" s="1">
        <f t="shared" si="1"/>
        <v>0.54</v>
      </c>
      <c r="G14" s="1">
        <f t="shared" si="2"/>
        <v>4.7034675290635208E-2</v>
      </c>
      <c r="H14" s="1">
        <f t="shared" si="3"/>
        <v>4.7034675290635208E-2</v>
      </c>
      <c r="K14" t="s">
        <v>18</v>
      </c>
      <c r="L14" t="s">
        <v>19</v>
      </c>
      <c r="M14" s="3" t="s">
        <v>20</v>
      </c>
    </row>
    <row r="15" spans="1:15" x14ac:dyDescent="0.25">
      <c r="A15" s="1">
        <v>68</v>
      </c>
      <c r="B15" s="1">
        <v>75</v>
      </c>
      <c r="C15" s="1">
        <f>COUNTIF($A$3:$A$52,75)+C14</f>
        <v>35</v>
      </c>
      <c r="D15" s="1">
        <f t="shared" si="4"/>
        <v>0.32174009402788217</v>
      </c>
      <c r="E15" s="1">
        <f t="shared" si="0"/>
        <v>0.62617519955134082</v>
      </c>
      <c r="F15" s="1">
        <f t="shared" si="1"/>
        <v>0.7</v>
      </c>
      <c r="G15" s="1">
        <f t="shared" si="2"/>
        <v>-7.3824800448659134E-2</v>
      </c>
      <c r="H15" s="1">
        <f t="shared" si="3"/>
        <v>7.3824800448659134E-2</v>
      </c>
      <c r="K15" t="s">
        <v>21</v>
      </c>
      <c r="L15" t="s">
        <v>22</v>
      </c>
      <c r="M15" s="3" t="s">
        <v>23</v>
      </c>
    </row>
    <row r="16" spans="1:15" x14ac:dyDescent="0.25">
      <c r="A16" s="1">
        <v>68</v>
      </c>
      <c r="B16" s="1">
        <v>79</v>
      </c>
      <c r="C16" s="1">
        <f>COUNTIF($A$3:$A$52,79)+C15</f>
        <v>37</v>
      </c>
      <c r="D16" s="1">
        <f t="shared" si="4"/>
        <v>0.72900603583532841</v>
      </c>
      <c r="E16" s="1">
        <f t="shared" si="0"/>
        <v>0.76700101481775285</v>
      </c>
      <c r="F16" s="1">
        <f t="shared" si="1"/>
        <v>0.74</v>
      </c>
      <c r="G16" s="1">
        <f t="shared" si="2"/>
        <v>2.7001014817752855E-2</v>
      </c>
      <c r="H16" s="1">
        <f t="shared" si="3"/>
        <v>2.7001014817752855E-2</v>
      </c>
      <c r="L16" t="s">
        <v>24</v>
      </c>
      <c r="M16" s="3" t="s">
        <v>23</v>
      </c>
    </row>
    <row r="17" spans="1:8" x14ac:dyDescent="0.25">
      <c r="A17" s="1">
        <v>68</v>
      </c>
      <c r="B17" s="1">
        <v>80</v>
      </c>
      <c r="C17" s="1">
        <f>COUNTIF($A$3:$A$52,80)+C16</f>
        <v>40</v>
      </c>
      <c r="D17" s="1">
        <f t="shared" si="4"/>
        <v>0.83082252128719003</v>
      </c>
      <c r="E17" s="1">
        <f t="shared" si="0"/>
        <v>0.79696305102243581</v>
      </c>
      <c r="F17" s="1">
        <f t="shared" si="1"/>
        <v>0.8</v>
      </c>
      <c r="G17" s="1">
        <f t="shared" si="2"/>
        <v>-3.0369489775642355E-3</v>
      </c>
      <c r="H17" s="1">
        <f t="shared" si="3"/>
        <v>3.0369489775642355E-3</v>
      </c>
    </row>
    <row r="18" spans="1:8" x14ac:dyDescent="0.25">
      <c r="A18" s="1">
        <v>68</v>
      </c>
      <c r="B18" s="1">
        <v>81</v>
      </c>
      <c r="C18" s="1">
        <f>COUNTIF($A$3:$A$52,81)+C17</f>
        <v>43</v>
      </c>
      <c r="D18" s="1">
        <f t="shared" si="4"/>
        <v>0.93263900673905153</v>
      </c>
      <c r="E18" s="1">
        <f t="shared" si="0"/>
        <v>0.82449680679063708</v>
      </c>
      <c r="F18" s="1">
        <f t="shared" si="1"/>
        <v>0.86</v>
      </c>
      <c r="G18" s="1">
        <f t="shared" si="2"/>
        <v>-3.5503193209362904E-2</v>
      </c>
      <c r="H18" s="1">
        <f t="shared" si="3"/>
        <v>3.5503193209362904E-2</v>
      </c>
    </row>
    <row r="19" spans="1:8" x14ac:dyDescent="0.25">
      <c r="A19" s="1">
        <v>68</v>
      </c>
      <c r="B19" s="1">
        <v>82</v>
      </c>
      <c r="C19" s="1">
        <f>COUNTIF($A$3:$A$52,82)+C18</f>
        <v>46</v>
      </c>
      <c r="D19" s="1">
        <f t="shared" si="4"/>
        <v>1.0344554921909133</v>
      </c>
      <c r="E19" s="1">
        <f t="shared" si="0"/>
        <v>0.84953836318155485</v>
      </c>
      <c r="F19" s="1">
        <f t="shared" si="1"/>
        <v>0.92</v>
      </c>
      <c r="G19" s="1">
        <f t="shared" si="2"/>
        <v>-7.0461636818445195E-2</v>
      </c>
      <c r="H19" s="1">
        <f t="shared" si="3"/>
        <v>7.0461636818445195E-2</v>
      </c>
    </row>
    <row r="20" spans="1:8" x14ac:dyDescent="0.25">
      <c r="A20" s="1">
        <v>68</v>
      </c>
      <c r="B20" s="1">
        <v>88</v>
      </c>
      <c r="C20" s="1">
        <f>COUNTIF($A$3:$A$52,88)+C19</f>
        <v>49</v>
      </c>
      <c r="D20" s="1">
        <f t="shared" si="4"/>
        <v>1.6453544049020825</v>
      </c>
      <c r="E20" s="1">
        <f t="shared" si="0"/>
        <v>0.95005162678688659</v>
      </c>
      <c r="F20" s="1">
        <f t="shared" si="1"/>
        <v>0.98</v>
      </c>
      <c r="G20" s="1">
        <f t="shared" si="2"/>
        <v>-2.9948373213113388E-2</v>
      </c>
      <c r="H20" s="1">
        <f t="shared" si="3"/>
        <v>2.9948373213113388E-2</v>
      </c>
    </row>
    <row r="21" spans="1:8" x14ac:dyDescent="0.25">
      <c r="A21" s="1">
        <v>69</v>
      </c>
      <c r="B21" s="1">
        <v>90</v>
      </c>
      <c r="C21" s="1">
        <f>COUNTIF($A$3:$A$52,90)+C20</f>
        <v>50</v>
      </c>
      <c r="D21" s="1">
        <f t="shared" si="4"/>
        <v>1.8489873758058057</v>
      </c>
      <c r="E21" s="1">
        <f t="shared" si="0"/>
        <v>0.96777018218517719</v>
      </c>
      <c r="F21" s="1">
        <f t="shared" si="1"/>
        <v>1</v>
      </c>
      <c r="G21" s="1">
        <f t="shared" si="2"/>
        <v>-3.2229817814822814E-2</v>
      </c>
      <c r="H21" s="1">
        <f t="shared" si="3"/>
        <v>3.2229817814822814E-2</v>
      </c>
    </row>
    <row r="22" spans="1:8" x14ac:dyDescent="0.25">
      <c r="A22" s="1">
        <v>70</v>
      </c>
      <c r="B22" s="1"/>
      <c r="C22" s="1"/>
      <c r="D22" s="1"/>
      <c r="E22" s="1"/>
      <c r="F22" s="1"/>
      <c r="G22" s="1"/>
      <c r="H22" s="1"/>
    </row>
    <row r="23" spans="1:8" x14ac:dyDescent="0.25">
      <c r="A23" s="1">
        <v>70</v>
      </c>
      <c r="B23" s="1"/>
      <c r="C23" s="1"/>
      <c r="D23" s="1"/>
      <c r="E23" s="1"/>
      <c r="F23" s="1"/>
      <c r="G23" s="1"/>
      <c r="H23" s="1"/>
    </row>
    <row r="24" spans="1:8" x14ac:dyDescent="0.25">
      <c r="A24" s="1">
        <v>71</v>
      </c>
      <c r="B24" s="1"/>
      <c r="C24" s="1"/>
      <c r="D24" s="1"/>
      <c r="E24" s="1"/>
      <c r="F24" s="1"/>
      <c r="G24" s="1"/>
      <c r="H24" s="1"/>
    </row>
    <row r="25" spans="1:8" x14ac:dyDescent="0.25">
      <c r="A25" s="1">
        <v>71</v>
      </c>
      <c r="B25" s="1"/>
      <c r="C25" s="1"/>
      <c r="D25" s="1"/>
      <c r="E25" s="1"/>
      <c r="F25" s="1"/>
      <c r="G25" s="1"/>
      <c r="H25" s="1"/>
    </row>
    <row r="26" spans="1:8" x14ac:dyDescent="0.25">
      <c r="A26" s="1">
        <v>71</v>
      </c>
      <c r="B26" s="1"/>
      <c r="C26" s="1"/>
      <c r="D26" s="1"/>
      <c r="E26" s="1"/>
      <c r="F26" s="1"/>
      <c r="G26" s="1"/>
      <c r="H26" s="1"/>
    </row>
    <row r="27" spans="1:8" x14ac:dyDescent="0.25">
      <c r="A27" s="1">
        <v>71</v>
      </c>
      <c r="B27" s="1"/>
      <c r="C27" s="1"/>
      <c r="D27" s="1"/>
      <c r="E27" s="1"/>
      <c r="F27" s="1"/>
      <c r="G27" s="1"/>
      <c r="H27" s="1"/>
    </row>
    <row r="28" spans="1:8" x14ac:dyDescent="0.25">
      <c r="A28" s="1">
        <v>71</v>
      </c>
      <c r="B28" s="1"/>
      <c r="C28" s="1"/>
      <c r="D28" s="1"/>
      <c r="E28" s="1"/>
      <c r="F28" s="1"/>
      <c r="G28" s="1"/>
      <c r="H28" s="1"/>
    </row>
    <row r="29" spans="1:8" x14ac:dyDescent="0.25">
      <c r="A29" s="1">
        <v>74</v>
      </c>
      <c r="B29" s="1"/>
      <c r="C29" s="1"/>
      <c r="D29" s="1"/>
      <c r="E29" s="1"/>
      <c r="F29" s="1"/>
      <c r="G29" s="1"/>
      <c r="H29" s="1"/>
    </row>
    <row r="30" spans="1:8" x14ac:dyDescent="0.25">
      <c r="A30" s="1">
        <v>75</v>
      </c>
      <c r="B30" s="1"/>
      <c r="C30" s="1"/>
      <c r="D30" s="1"/>
      <c r="E30" s="1"/>
      <c r="F30" s="1"/>
      <c r="G30" s="1"/>
      <c r="H30" s="1"/>
    </row>
    <row r="31" spans="1:8" x14ac:dyDescent="0.25">
      <c r="A31" s="1">
        <v>75</v>
      </c>
      <c r="B31" s="1"/>
      <c r="C31" s="1"/>
      <c r="D31" s="1"/>
      <c r="E31" s="1"/>
      <c r="F31" s="1"/>
      <c r="G31" s="1"/>
      <c r="H31" s="1"/>
    </row>
    <row r="32" spans="1:8" x14ac:dyDescent="0.25">
      <c r="A32" s="1">
        <v>75</v>
      </c>
      <c r="B32" s="1"/>
      <c r="C32" s="1"/>
      <c r="D32" s="1"/>
      <c r="E32" s="1"/>
      <c r="F32" s="1"/>
      <c r="G32" s="1"/>
      <c r="H32" s="1"/>
    </row>
    <row r="33" spans="1:8" x14ac:dyDescent="0.25">
      <c r="A33" s="1">
        <v>75</v>
      </c>
      <c r="B33" s="1"/>
      <c r="C33" s="1"/>
      <c r="D33" s="1"/>
      <c r="E33" s="1"/>
      <c r="F33" s="1"/>
      <c r="G33" s="1"/>
      <c r="H33" s="1"/>
    </row>
    <row r="34" spans="1:8" x14ac:dyDescent="0.25">
      <c r="A34" s="1">
        <v>75</v>
      </c>
      <c r="B34" s="1"/>
      <c r="C34" s="1"/>
      <c r="D34" s="1"/>
      <c r="E34" s="1"/>
      <c r="F34" s="1"/>
      <c r="G34" s="1"/>
      <c r="H34" s="1"/>
    </row>
    <row r="35" spans="1:8" x14ac:dyDescent="0.25">
      <c r="A35" s="1">
        <v>75</v>
      </c>
      <c r="B35" s="1"/>
      <c r="C35" s="1"/>
      <c r="D35" s="1"/>
      <c r="E35" s="1"/>
      <c r="F35" s="1"/>
      <c r="G35" s="1"/>
      <c r="H35" s="1"/>
    </row>
    <row r="36" spans="1:8" x14ac:dyDescent="0.25">
      <c r="A36" s="1">
        <v>75</v>
      </c>
      <c r="B36" s="1"/>
      <c r="C36" s="1"/>
      <c r="D36" s="1"/>
      <c r="E36" s="1"/>
      <c r="F36" s="1"/>
      <c r="G36" s="1"/>
      <c r="H36" s="1"/>
    </row>
    <row r="37" spans="1:8" x14ac:dyDescent="0.25">
      <c r="A37" s="1">
        <v>75</v>
      </c>
      <c r="B37" s="1"/>
      <c r="C37" s="1"/>
      <c r="D37" s="1"/>
      <c r="E37" s="1"/>
      <c r="F37" s="1"/>
      <c r="G37" s="1"/>
      <c r="H37" s="1"/>
    </row>
    <row r="38" spans="1:8" x14ac:dyDescent="0.25">
      <c r="A38" s="1">
        <v>79</v>
      </c>
      <c r="B38" s="1"/>
      <c r="C38" s="1"/>
      <c r="D38" s="1"/>
      <c r="E38" s="1"/>
      <c r="F38" s="1"/>
      <c r="G38" s="1"/>
      <c r="H38" s="1"/>
    </row>
    <row r="39" spans="1:8" x14ac:dyDescent="0.25">
      <c r="A39" s="1">
        <v>79</v>
      </c>
      <c r="B39" s="1"/>
      <c r="C39" s="1"/>
      <c r="D39" s="1"/>
      <c r="E39" s="1"/>
      <c r="F39" s="1"/>
      <c r="G39" s="1"/>
      <c r="H39" s="1"/>
    </row>
    <row r="40" spans="1:8" x14ac:dyDescent="0.25">
      <c r="A40" s="1">
        <v>80</v>
      </c>
      <c r="B40" s="1"/>
      <c r="C40" s="1"/>
      <c r="D40" s="1"/>
      <c r="E40" s="1"/>
      <c r="F40" s="1"/>
      <c r="G40" s="1"/>
      <c r="H40" s="1"/>
    </row>
    <row r="41" spans="1:8" x14ac:dyDescent="0.25">
      <c r="A41" s="1">
        <v>80</v>
      </c>
      <c r="B41" s="1"/>
      <c r="C41" s="1"/>
      <c r="D41" s="1"/>
      <c r="E41" s="1"/>
      <c r="F41" s="1"/>
      <c r="G41" s="1"/>
      <c r="H41" s="1"/>
    </row>
    <row r="42" spans="1:8" x14ac:dyDescent="0.25">
      <c r="A42" s="1">
        <v>80</v>
      </c>
      <c r="B42" s="1"/>
      <c r="C42" s="1"/>
      <c r="D42" s="1"/>
      <c r="E42" s="1"/>
      <c r="F42" s="1"/>
      <c r="G42" s="1"/>
      <c r="H42" s="1"/>
    </row>
    <row r="43" spans="1:8" x14ac:dyDescent="0.25">
      <c r="A43" s="1">
        <v>81</v>
      </c>
      <c r="B43" s="1"/>
      <c r="C43" s="1"/>
      <c r="D43" s="1"/>
      <c r="E43" s="1"/>
      <c r="F43" s="1"/>
      <c r="G43" s="1"/>
      <c r="H43" s="1"/>
    </row>
    <row r="44" spans="1:8" x14ac:dyDescent="0.25">
      <c r="A44" s="1">
        <v>81</v>
      </c>
      <c r="B44" s="1"/>
      <c r="C44" s="1"/>
      <c r="D44" s="1"/>
      <c r="E44" s="1"/>
      <c r="F44" s="1"/>
      <c r="G44" s="1"/>
      <c r="H44" s="1"/>
    </row>
    <row r="45" spans="1:8" x14ac:dyDescent="0.25">
      <c r="A45" s="1">
        <v>81</v>
      </c>
      <c r="B45" s="1"/>
      <c r="C45" s="1"/>
      <c r="D45" s="1"/>
      <c r="E45" s="1"/>
      <c r="F45" s="1"/>
      <c r="G45" s="1"/>
      <c r="H45" s="1"/>
    </row>
    <row r="46" spans="1:8" x14ac:dyDescent="0.25">
      <c r="A46" s="1">
        <v>82</v>
      </c>
      <c r="B46" s="1"/>
      <c r="C46" s="1"/>
      <c r="D46" s="1"/>
      <c r="E46" s="1"/>
      <c r="F46" s="1"/>
      <c r="G46" s="1"/>
      <c r="H46" s="1"/>
    </row>
    <row r="47" spans="1:8" x14ac:dyDescent="0.25">
      <c r="A47" s="1">
        <v>82</v>
      </c>
      <c r="B47" s="1"/>
      <c r="C47" s="1"/>
      <c r="D47" s="1"/>
      <c r="E47" s="1"/>
      <c r="F47" s="1"/>
      <c r="G47" s="1"/>
      <c r="H47" s="1"/>
    </row>
    <row r="48" spans="1:8" x14ac:dyDescent="0.25">
      <c r="A48" s="1">
        <v>82</v>
      </c>
      <c r="B48" s="1"/>
      <c r="C48" s="1"/>
      <c r="D48" s="1"/>
      <c r="E48" s="1"/>
      <c r="F48" s="1"/>
      <c r="G48" s="1"/>
      <c r="H48" s="1"/>
    </row>
    <row r="49" spans="1:8" x14ac:dyDescent="0.25">
      <c r="A49" s="1">
        <v>88</v>
      </c>
      <c r="B49" s="1"/>
      <c r="C49" s="1"/>
      <c r="D49" s="1"/>
      <c r="E49" s="1"/>
      <c r="F49" s="1"/>
      <c r="G49" s="1"/>
      <c r="H49" s="1"/>
    </row>
    <row r="50" spans="1:8" x14ac:dyDescent="0.25">
      <c r="A50" s="1">
        <v>88</v>
      </c>
      <c r="B50" s="1"/>
      <c r="C50" s="1"/>
      <c r="D50" s="1"/>
      <c r="E50" s="1"/>
      <c r="F50" s="1"/>
      <c r="G50" s="1"/>
      <c r="H50" s="1"/>
    </row>
    <row r="51" spans="1:8" x14ac:dyDescent="0.25">
      <c r="A51" s="1">
        <v>88</v>
      </c>
      <c r="B51" s="1"/>
      <c r="C51" s="1"/>
      <c r="D51" s="1"/>
      <c r="E51" s="1"/>
      <c r="F51" s="1"/>
      <c r="G51" s="1"/>
      <c r="H51" s="1"/>
    </row>
    <row r="52" spans="1:8" x14ac:dyDescent="0.25">
      <c r="A52" s="1">
        <v>90</v>
      </c>
      <c r="B52" s="1"/>
      <c r="C52" s="1"/>
      <c r="D52" s="1"/>
      <c r="E52" s="1"/>
      <c r="F52" s="1"/>
      <c r="G52" s="1"/>
      <c r="H52" s="1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</cp:lastModifiedBy>
  <dcterms:created xsi:type="dcterms:W3CDTF">2019-12-01T09:15:48Z</dcterms:created>
  <dcterms:modified xsi:type="dcterms:W3CDTF">2019-12-01T18:26:46Z</dcterms:modified>
</cp:coreProperties>
</file>