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\Desktop\HDL\oscar\data\"/>
    </mc:Choice>
  </mc:AlternateContent>
  <xr:revisionPtr revIDLastSave="0" documentId="13_ncr:1_{3477850C-8330-40B3-A7AF-9A530549E943}" xr6:coauthVersionLast="47" xr6:coauthVersionMax="47" xr10:uidLastSave="{00000000-0000-0000-0000-000000000000}"/>
  <bookViews>
    <workbookView xWindow="-110" yWindow="-110" windowWidth="19420" windowHeight="10420" xr2:uid="{CCC852F8-34DA-4B7F-9B3C-AC1B1145855C}"/>
  </bookViews>
  <sheets>
    <sheet name="Sheet1" sheetId="1" r:id="rId1"/>
    <sheet name="Standard_treatment_transpo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5" i="2" l="1" a="1"/>
  <c r="O15" i="2" s="1"/>
  <c r="O1" i="2" a="1"/>
  <c r="O1" i="2" s="1"/>
  <c r="AE76" i="1"/>
  <c r="AD76" i="1"/>
  <c r="AE70" i="1"/>
  <c r="AF70" i="1"/>
  <c r="AG70" i="1"/>
  <c r="AH70" i="1"/>
  <c r="AI70" i="1"/>
  <c r="AJ70" i="1"/>
  <c r="AK70" i="1"/>
  <c r="AL70" i="1"/>
  <c r="AM70" i="1"/>
  <c r="AN70" i="1"/>
  <c r="AD70" i="1"/>
  <c r="AE62" i="1"/>
  <c r="AD62" i="1"/>
  <c r="AE58" i="1"/>
  <c r="AF58" i="1"/>
  <c r="AG58" i="1"/>
  <c r="AH58" i="1"/>
  <c r="AI58" i="1"/>
  <c r="AJ58" i="1"/>
  <c r="AK58" i="1"/>
  <c r="AL58" i="1"/>
  <c r="AM58" i="1"/>
  <c r="AN58" i="1"/>
  <c r="AD58" i="1"/>
  <c r="AE61" i="1"/>
  <c r="AE60" i="1"/>
  <c r="AD61" i="1"/>
  <c r="AD60" i="1"/>
  <c r="AN57" i="1"/>
  <c r="AN56" i="1"/>
  <c r="AM57" i="1"/>
  <c r="AM56" i="1"/>
  <c r="AL57" i="1"/>
  <c r="AL56" i="1"/>
  <c r="AK57" i="1"/>
  <c r="AK56" i="1"/>
  <c r="AJ57" i="1"/>
  <c r="AJ56" i="1"/>
  <c r="AI57" i="1"/>
  <c r="AI56" i="1"/>
  <c r="AH57" i="1"/>
  <c r="AH56" i="1"/>
  <c r="AG57" i="1"/>
  <c r="AG56" i="1"/>
  <c r="AF57" i="1"/>
  <c r="AF56" i="1"/>
  <c r="AE57" i="1"/>
  <c r="AE56" i="1"/>
  <c r="AD56" i="1"/>
  <c r="AD57" i="1"/>
  <c r="AE66" i="1" l="1"/>
  <c r="AD67" i="1"/>
  <c r="AD66" i="1"/>
  <c r="AE73" i="1"/>
  <c r="AD73" i="1"/>
  <c r="AE72" i="1"/>
  <c r="AE74" i="1" s="1"/>
  <c r="AD72" i="1"/>
  <c r="AN67" i="1"/>
  <c r="AM67" i="1"/>
  <c r="AL67" i="1"/>
  <c r="AK67" i="1"/>
  <c r="AJ67" i="1"/>
  <c r="AJ68" i="1" s="1"/>
  <c r="AI67" i="1"/>
  <c r="AH67" i="1"/>
  <c r="AG67" i="1"/>
  <c r="AF67" i="1"/>
  <c r="AE67" i="1"/>
  <c r="AN66" i="1"/>
  <c r="AN68" i="1" s="1"/>
  <c r="AM66" i="1"/>
  <c r="AM68" i="1" s="1"/>
  <c r="AL66" i="1"/>
  <c r="AK66" i="1"/>
  <c r="AJ66" i="1"/>
  <c r="AI66" i="1"/>
  <c r="AI68" i="1" s="1"/>
  <c r="AH66" i="1"/>
  <c r="AH68" i="1" s="1"/>
  <c r="AG66" i="1"/>
  <c r="AF66" i="1"/>
  <c r="AE45" i="1"/>
  <c r="AE47" i="1" s="1"/>
  <c r="AD45" i="1"/>
  <c r="AD47" i="1" s="1"/>
  <c r="AE43" i="1"/>
  <c r="AE48" i="1" s="1"/>
  <c r="AE50" i="1" s="1"/>
  <c r="AD43" i="1"/>
  <c r="AD48" i="1" s="1"/>
  <c r="AD50" i="1" s="1"/>
  <c r="AN37" i="1"/>
  <c r="AN39" i="1" s="1"/>
  <c r="AJ37" i="1"/>
  <c r="AJ39" i="1" s="1"/>
  <c r="AF37" i="1"/>
  <c r="AF39" i="1" s="1"/>
  <c r="AM36" i="1"/>
  <c r="AI36" i="1"/>
  <c r="AE36" i="1"/>
  <c r="AL35" i="1"/>
  <c r="AH35" i="1"/>
  <c r="AD35" i="1"/>
  <c r="AN34" i="1"/>
  <c r="AN36" i="1" s="1"/>
  <c r="AM34" i="1"/>
  <c r="AL34" i="1"/>
  <c r="AL36" i="1" s="1"/>
  <c r="AK34" i="1"/>
  <c r="AK36" i="1" s="1"/>
  <c r="AJ34" i="1"/>
  <c r="AJ36" i="1" s="1"/>
  <c r="AI34" i="1"/>
  <c r="AH34" i="1"/>
  <c r="AH36" i="1" s="1"/>
  <c r="AG34" i="1"/>
  <c r="AG38" i="1" s="1"/>
  <c r="AG40" i="1" s="1"/>
  <c r="AF34" i="1"/>
  <c r="AF36" i="1" s="1"/>
  <c r="AE34" i="1"/>
  <c r="AD34" i="1"/>
  <c r="AD36" i="1" s="1"/>
  <c r="AN33" i="1"/>
  <c r="AN35" i="1" s="1"/>
  <c r="AL33" i="1"/>
  <c r="AJ33" i="1"/>
  <c r="AJ35" i="1" s="1"/>
  <c r="AH33" i="1"/>
  <c r="AF33" i="1"/>
  <c r="AF35" i="1" s="1"/>
  <c r="AD33" i="1"/>
  <c r="AN32" i="1"/>
  <c r="AN38" i="1" s="1"/>
  <c r="AN40" i="1" s="1"/>
  <c r="AM32" i="1"/>
  <c r="AM37" i="1" s="1"/>
  <c r="AM39" i="1" s="1"/>
  <c r="AL32" i="1"/>
  <c r="AL37" i="1" s="1"/>
  <c r="AL39" i="1" s="1"/>
  <c r="AK32" i="1"/>
  <c r="AK37" i="1" s="1"/>
  <c r="AK39" i="1" s="1"/>
  <c r="AJ32" i="1"/>
  <c r="AJ38" i="1" s="1"/>
  <c r="AJ40" i="1" s="1"/>
  <c r="AI32" i="1"/>
  <c r="AI37" i="1" s="1"/>
  <c r="AI39" i="1" s="1"/>
  <c r="AH32" i="1"/>
  <c r="AH37" i="1" s="1"/>
  <c r="AH39" i="1" s="1"/>
  <c r="AG32" i="1"/>
  <c r="AG37" i="1" s="1"/>
  <c r="AG39" i="1" s="1"/>
  <c r="AF32" i="1"/>
  <c r="AF38" i="1" s="1"/>
  <c r="AF40" i="1" s="1"/>
  <c r="AE32" i="1"/>
  <c r="AE37" i="1" s="1"/>
  <c r="AE39" i="1" s="1"/>
  <c r="AD32" i="1"/>
  <c r="AD37" i="1" s="1"/>
  <c r="AD39" i="1" s="1"/>
  <c r="X19" i="1"/>
  <c r="W19" i="1"/>
  <c r="V19" i="1"/>
  <c r="U19" i="1"/>
  <c r="T19" i="1"/>
  <c r="S19" i="1"/>
  <c r="R19" i="1"/>
  <c r="Q19" i="1"/>
  <c r="Z18" i="1"/>
  <c r="Y18" i="1"/>
  <c r="X18" i="1"/>
  <c r="W18" i="1"/>
  <c r="V18" i="1"/>
  <c r="U18" i="1"/>
  <c r="T18" i="1"/>
  <c r="S18" i="1"/>
  <c r="R18" i="1"/>
  <c r="Q18" i="1"/>
  <c r="Z17" i="1"/>
  <c r="Y17" i="1"/>
  <c r="X17" i="1"/>
  <c r="W17" i="1"/>
  <c r="V17" i="1"/>
  <c r="U17" i="1"/>
  <c r="T17" i="1"/>
  <c r="S17" i="1"/>
  <c r="J12" i="1"/>
  <c r="I12" i="1"/>
  <c r="H12" i="1"/>
  <c r="G12" i="1"/>
  <c r="F12" i="1"/>
  <c r="E12" i="1"/>
  <c r="D12" i="1"/>
  <c r="C12" i="1"/>
  <c r="AD74" i="1" l="1"/>
  <c r="AL68" i="1"/>
  <c r="AF68" i="1"/>
  <c r="AE68" i="1"/>
  <c r="AD75" i="1"/>
  <c r="AG69" i="1"/>
  <c r="AK69" i="1"/>
  <c r="AF69" i="1"/>
  <c r="AJ69" i="1"/>
  <c r="AN69" i="1"/>
  <c r="AH69" i="1"/>
  <c r="AG68" i="1"/>
  <c r="AK68" i="1"/>
  <c r="AE69" i="1"/>
  <c r="AI69" i="1"/>
  <c r="AM69" i="1"/>
  <c r="AE75" i="1"/>
  <c r="AL69" i="1"/>
  <c r="AD68" i="1"/>
  <c r="AJ41" i="1"/>
  <c r="AL41" i="1"/>
  <c r="AH41" i="1"/>
  <c r="AF41" i="1"/>
  <c r="AN41" i="1"/>
  <c r="AK38" i="1"/>
  <c r="AK40" i="1" s="1"/>
  <c r="AG41" i="1"/>
  <c r="AD49" i="1"/>
  <c r="AD51" i="1" s="1"/>
  <c r="AG33" i="1"/>
  <c r="AG35" i="1" s="1"/>
  <c r="AK33" i="1"/>
  <c r="AK35" i="1" s="1"/>
  <c r="AK41" i="1" s="1"/>
  <c r="AD38" i="1"/>
  <c r="AD40" i="1" s="1"/>
  <c r="AH38" i="1"/>
  <c r="AH40" i="1" s="1"/>
  <c r="AL38" i="1"/>
  <c r="AL40" i="1" s="1"/>
  <c r="AE49" i="1"/>
  <c r="AE51" i="1" s="1"/>
  <c r="AG36" i="1"/>
  <c r="AE38" i="1"/>
  <c r="AE40" i="1" s="1"/>
  <c r="AI38" i="1"/>
  <c r="AI40" i="1" s="1"/>
  <c r="AM38" i="1"/>
  <c r="AM40" i="1" s="1"/>
  <c r="AD44" i="1"/>
  <c r="AD46" i="1" s="1"/>
  <c r="AD52" i="1" s="1"/>
  <c r="AE33" i="1"/>
  <c r="AE35" i="1" s="1"/>
  <c r="AE41" i="1" s="1"/>
  <c r="AI33" i="1"/>
  <c r="AI35" i="1" s="1"/>
  <c r="AI41" i="1" s="1"/>
  <c r="AM33" i="1"/>
  <c r="AM35" i="1" s="1"/>
  <c r="AM41" i="1" s="1"/>
  <c r="AE44" i="1"/>
  <c r="AE46" i="1" s="1"/>
  <c r="AE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<sst xmlns="http://schemas.openxmlformats.org/spreadsheetml/2006/main" count="217" uniqueCount="54">
  <si>
    <t>A</t>
  </si>
  <si>
    <t>B</t>
  </si>
  <si>
    <t>C</t>
  </si>
  <si>
    <t>D</t>
  </si>
  <si>
    <t>E</t>
  </si>
  <si>
    <t>F</t>
  </si>
  <si>
    <t>G</t>
  </si>
  <si>
    <t>H</t>
  </si>
  <si>
    <t>no treat</t>
  </si>
  <si>
    <t>AbO+Chol</t>
  </si>
  <si>
    <t>Chol</t>
  </si>
  <si>
    <t>Chol+LPS</t>
  </si>
  <si>
    <t>AbO+LPS</t>
  </si>
  <si>
    <t>AbO</t>
  </si>
  <si>
    <t>Std curve</t>
  </si>
  <si>
    <t>LPS</t>
  </si>
  <si>
    <t>Fru</t>
  </si>
  <si>
    <t>AbO+Chol+LPS</t>
  </si>
  <si>
    <t>Fru+Chol</t>
  </si>
  <si>
    <t>---&gt;</t>
  </si>
  <si>
    <t>Fru+LPS</t>
  </si>
  <si>
    <t>AbO+Fru</t>
  </si>
  <si>
    <t>Ab+F+C+LPS</t>
  </si>
  <si>
    <r>
      <t>Identificaci</t>
    </r>
    <r>
      <rPr>
        <sz val="11"/>
        <color theme="1"/>
        <rFont val="Calibri"/>
        <family val="2"/>
      </rPr>
      <t>ón</t>
    </r>
  </si>
  <si>
    <t>----&gt;</t>
  </si>
  <si>
    <t>Mitochondria Total cholesterol</t>
  </si>
  <si>
    <t>Std Curve</t>
  </si>
  <si>
    <t>µM</t>
  </si>
  <si>
    <t>Fluorescence</t>
  </si>
  <si>
    <t>x= (</t>
  </si>
  <si>
    <t>y+</t>
  </si>
  <si>
    <t>)/</t>
  </si>
  <si>
    <t>Blank Corrected</t>
  </si>
  <si>
    <t>Mitochondria</t>
  </si>
  <si>
    <t>Cholesterol</t>
  </si>
  <si>
    <t>Fluoro</t>
  </si>
  <si>
    <t>uM</t>
  </si>
  <si>
    <t>Copy uM</t>
  </si>
  <si>
    <t>Average</t>
  </si>
  <si>
    <t>Std dev</t>
  </si>
  <si>
    <t>Std dev uM</t>
  </si>
  <si>
    <t>p value</t>
  </si>
  <si>
    <t>Free</t>
  </si>
  <si>
    <t>Isolated</t>
  </si>
  <si>
    <t xml:space="preserve">Protein </t>
  </si>
  <si>
    <t>Content</t>
  </si>
  <si>
    <t>ug/mL 1</t>
  </si>
  <si>
    <t>ug/mL 2</t>
  </si>
  <si>
    <t>Avg ug/mL</t>
  </si>
  <si>
    <t>per total</t>
  </si>
  <si>
    <t>protein</t>
  </si>
  <si>
    <t>std dev</t>
  </si>
  <si>
    <t>Free Cholesterol</t>
  </si>
  <si>
    <t>uM/(ug/mL)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</si>
</sst>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  <font>
      <sz val="9"/>
      <color rgb="FF27413E"/>
      <name val="Arial"/>
      <family val="2"/>
    </font>
    <font>
      <sz val="7"/>
      <color rgb="FF27413E"/>
      <name val="Arial"/>
      <family val="2"/>
    </font>
    <font>
      <sz val="8"/>
      <color rgb="FF27413E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8F3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0" fillId="0" borderId="0" xfId="0" quotePrefix="1"/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0" fillId="17" borderId="0" xfId="0" applyFill="1"/>
    <xf numFmtId="0" fontId="5" fillId="2" borderId="1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Std</a:t>
            </a:r>
            <a:r>
              <a:rPr lang="es-MX" baseline="0"/>
              <a:t> Curve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4593175853018369E-4"/>
                  <c:y val="-2.337926509186351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Sheet1!$C$11:$J$11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</c:numCache>
            </c:numRef>
          </c:xVal>
          <c:yVal>
            <c:numRef>
              <c:f>Sheet1!$C$12:$J$12</c:f>
              <c:numCache>
                <c:formatCode>General</c:formatCode>
                <c:ptCount val="8"/>
                <c:pt idx="0">
                  <c:v>0</c:v>
                </c:pt>
                <c:pt idx="1">
                  <c:v>7490</c:v>
                </c:pt>
                <c:pt idx="2">
                  <c:v>16444</c:v>
                </c:pt>
                <c:pt idx="3">
                  <c:v>37304.5</c:v>
                </c:pt>
                <c:pt idx="4">
                  <c:v>58471</c:v>
                </c:pt>
                <c:pt idx="5">
                  <c:v>75460.5</c:v>
                </c:pt>
                <c:pt idx="6">
                  <c:v>92651</c:v>
                </c:pt>
                <c:pt idx="7">
                  <c:v>118246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51-402E-894E-2059F963F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292928"/>
        <c:axId val="362293256"/>
      </c:scatterChart>
      <c:valAx>
        <c:axId val="36229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µM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293256"/>
        <c:crosses val="autoZero"/>
        <c:crossBetween val="midCat"/>
      </c:valAx>
      <c:valAx>
        <c:axId val="362293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Fluoresence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292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518160</xdr:colOff>
      <xdr:row>13</xdr:row>
      <xdr:rowOff>34290</xdr:rowOff>
    </xdr:from>
    <xdr:to>
      <xdr:col>8</xdr:col>
      <xdr:colOff>213360</xdr:colOff>
      <xdr:row>28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60EB7A-280C-A692-01D3-390F89585E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3D22-62C6-4D0E-8D32-12F74FA97D7E}">
  <dimension ref="A1:AO76"/>
  <sheetViews>
    <sheetView tabSelected="1" topLeftCell="Y28" workbookViewId="0">
      <selection activeCell="AI41" sqref="AI41"/>
    </sheetView>
  </sheetViews>
  <sheetFormatPr defaultRowHeight="14.5" x14ac:dyDescent="0.35"/>
  <cols>
    <col min="29" max="29" width="12.26953125" bestFit="1" customWidth="1"/>
    <col min="30" max="30" width="11.54296875" bestFit="1" customWidth="1"/>
    <col min="31" max="31" width="10.08984375" bestFit="1" customWidth="1"/>
    <col min="32" max="32" width="11.54296875" bestFit="1" customWidth="1"/>
    <col min="33" max="34" width="10.08984375" bestFit="1" customWidth="1"/>
    <col min="35" max="37" width="11.54296875" bestFit="1" customWidth="1"/>
    <col min="39" max="40" width="11.54296875" bestFit="1" customWidth="1"/>
  </cols>
  <sheetData>
    <row r="1" spans="1:28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P1" s="1"/>
      <c r="Q1" s="2">
        <v>1</v>
      </c>
      <c r="R1" s="2">
        <v>2</v>
      </c>
      <c r="S1" s="2">
        <v>3</v>
      </c>
      <c r="T1" s="2">
        <v>4</v>
      </c>
      <c r="U1" s="2">
        <v>5</v>
      </c>
      <c r="V1" s="2">
        <v>6</v>
      </c>
      <c r="W1" s="2">
        <v>7</v>
      </c>
      <c r="X1" s="2">
        <v>8</v>
      </c>
      <c r="Y1" s="2">
        <v>9</v>
      </c>
      <c r="Z1" s="2">
        <v>10</v>
      </c>
      <c r="AA1" s="2">
        <v>11</v>
      </c>
      <c r="AB1" s="2">
        <v>12</v>
      </c>
    </row>
    <row r="2" spans="1:28" x14ac:dyDescent="0.3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4">
        <v>137863</v>
      </c>
      <c r="M2" s="4">
        <v>134776</v>
      </c>
      <c r="N2" s="5">
        <v>530590</v>
      </c>
      <c r="P2" s="2" t="s">
        <v>0</v>
      </c>
      <c r="AA2" s="10" t="s">
        <v>14</v>
      </c>
      <c r="AB2" s="10" t="s">
        <v>14</v>
      </c>
    </row>
    <row r="3" spans="1:28" x14ac:dyDescent="0.35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6">
        <v>113138</v>
      </c>
      <c r="M3" s="6">
        <v>108311</v>
      </c>
      <c r="N3" s="5">
        <v>530590</v>
      </c>
      <c r="P3" s="2" t="s">
        <v>1</v>
      </c>
      <c r="AA3" s="16" t="s">
        <v>14</v>
      </c>
      <c r="AB3" s="16" t="s">
        <v>14</v>
      </c>
    </row>
    <row r="4" spans="1:28" x14ac:dyDescent="0.35">
      <c r="A4" s="2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7">
        <v>95390</v>
      </c>
      <c r="M4" s="7">
        <v>91678</v>
      </c>
      <c r="N4" s="5">
        <v>530590</v>
      </c>
      <c r="O4" s="17" t="s">
        <v>19</v>
      </c>
      <c r="P4" s="2" t="s">
        <v>2</v>
      </c>
      <c r="AA4" s="13" t="s">
        <v>14</v>
      </c>
      <c r="AB4" s="13" t="s">
        <v>14</v>
      </c>
    </row>
    <row r="5" spans="1:28" x14ac:dyDescent="0.35">
      <c r="A5" s="2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8">
        <v>78414</v>
      </c>
      <c r="M5" s="9">
        <v>74675</v>
      </c>
      <c r="N5" s="5">
        <v>530590</v>
      </c>
      <c r="O5" t="s">
        <v>23</v>
      </c>
      <c r="P5" s="2" t="s">
        <v>3</v>
      </c>
      <c r="AA5" s="14" t="s">
        <v>14</v>
      </c>
      <c r="AB5" s="14" t="s">
        <v>14</v>
      </c>
    </row>
    <row r="6" spans="1:28" x14ac:dyDescent="0.35">
      <c r="A6" s="2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10">
        <v>53718</v>
      </c>
      <c r="M6" s="10">
        <v>57038</v>
      </c>
      <c r="N6" s="5">
        <v>530590</v>
      </c>
      <c r="O6" s="17" t="s">
        <v>24</v>
      </c>
      <c r="P6" s="2" t="s">
        <v>4</v>
      </c>
      <c r="AA6" s="14" t="s">
        <v>14</v>
      </c>
      <c r="AB6" s="14" t="s">
        <v>14</v>
      </c>
    </row>
    <row r="7" spans="1:28" ht="25" x14ac:dyDescent="0.35">
      <c r="A7" s="2" t="s">
        <v>5</v>
      </c>
      <c r="B7" s="3"/>
      <c r="C7" s="3"/>
      <c r="D7" s="7">
        <v>94162</v>
      </c>
      <c r="E7" s="7">
        <v>89573</v>
      </c>
      <c r="F7" s="6">
        <v>108047</v>
      </c>
      <c r="G7" s="11">
        <v>120045</v>
      </c>
      <c r="H7" s="11">
        <v>116614</v>
      </c>
      <c r="I7" s="12">
        <v>149238</v>
      </c>
      <c r="J7" s="4">
        <v>131407</v>
      </c>
      <c r="K7" s="11">
        <v>117598</v>
      </c>
      <c r="L7" s="13">
        <v>33567</v>
      </c>
      <c r="M7" s="13">
        <v>35468</v>
      </c>
      <c r="N7" s="5">
        <v>530590</v>
      </c>
      <c r="P7" s="2" t="s">
        <v>5</v>
      </c>
      <c r="S7" s="19" t="s">
        <v>8</v>
      </c>
      <c r="T7" s="19" t="s">
        <v>8</v>
      </c>
      <c r="U7" s="19" t="s">
        <v>9</v>
      </c>
      <c r="V7" s="19" t="s">
        <v>10</v>
      </c>
      <c r="W7" s="19" t="s">
        <v>10</v>
      </c>
      <c r="X7" s="19" t="s">
        <v>9</v>
      </c>
      <c r="Y7" s="19" t="s">
        <v>11</v>
      </c>
      <c r="Z7" s="19" t="s">
        <v>11</v>
      </c>
      <c r="AA7" s="20" t="s">
        <v>14</v>
      </c>
      <c r="AB7" s="20" t="s">
        <v>14</v>
      </c>
    </row>
    <row r="8" spans="1:28" ht="25" x14ac:dyDescent="0.35">
      <c r="A8" s="2" t="s">
        <v>6</v>
      </c>
      <c r="B8" s="6">
        <v>103395</v>
      </c>
      <c r="C8" s="6">
        <v>105980</v>
      </c>
      <c r="D8" s="6">
        <v>105639</v>
      </c>
      <c r="E8" s="6">
        <v>107768</v>
      </c>
      <c r="F8" s="11">
        <v>126257</v>
      </c>
      <c r="G8" s="6">
        <v>111729</v>
      </c>
      <c r="H8" s="6">
        <v>104188</v>
      </c>
      <c r="I8" s="4">
        <v>126850</v>
      </c>
      <c r="J8" s="11">
        <v>121374</v>
      </c>
      <c r="K8" s="4">
        <v>132350</v>
      </c>
      <c r="L8" s="14">
        <v>24626</v>
      </c>
      <c r="M8" s="13">
        <v>26501</v>
      </c>
      <c r="N8" s="5">
        <v>530590</v>
      </c>
      <c r="P8" s="2" t="s">
        <v>6</v>
      </c>
      <c r="Q8" s="19" t="s">
        <v>12</v>
      </c>
      <c r="R8" s="19" t="s">
        <v>13</v>
      </c>
      <c r="S8" s="19" t="s">
        <v>13</v>
      </c>
      <c r="T8" s="19" t="s">
        <v>12</v>
      </c>
      <c r="U8" s="19" t="s">
        <v>15</v>
      </c>
      <c r="V8" s="19" t="s">
        <v>15</v>
      </c>
      <c r="W8" s="19" t="s">
        <v>16</v>
      </c>
      <c r="X8" s="19" t="s">
        <v>17</v>
      </c>
      <c r="Y8" s="19" t="s">
        <v>17</v>
      </c>
      <c r="Z8" s="19" t="s">
        <v>16</v>
      </c>
      <c r="AA8" s="20" t="s">
        <v>14</v>
      </c>
      <c r="AB8" s="20" t="s">
        <v>14</v>
      </c>
    </row>
    <row r="9" spans="1:28" ht="25" x14ac:dyDescent="0.35">
      <c r="A9" s="2" t="s">
        <v>7</v>
      </c>
      <c r="B9" s="11">
        <v>113924</v>
      </c>
      <c r="C9" s="11">
        <v>117902</v>
      </c>
      <c r="D9" s="11">
        <v>121089</v>
      </c>
      <c r="E9" s="6">
        <v>112167</v>
      </c>
      <c r="F9" s="11">
        <v>117806</v>
      </c>
      <c r="G9" s="11">
        <v>125010</v>
      </c>
      <c r="H9" s="4">
        <v>130785</v>
      </c>
      <c r="I9" s="15">
        <v>177148</v>
      </c>
      <c r="J9" s="3"/>
      <c r="K9" s="3"/>
      <c r="L9" s="14">
        <v>17557</v>
      </c>
      <c r="M9" s="14">
        <v>18590</v>
      </c>
      <c r="N9" s="5">
        <v>530590</v>
      </c>
      <c r="O9" s="21" t="s">
        <v>25</v>
      </c>
      <c r="P9" s="2" t="s">
        <v>7</v>
      </c>
      <c r="Q9" s="19" t="s">
        <v>18</v>
      </c>
      <c r="R9" s="19" t="s">
        <v>18</v>
      </c>
      <c r="S9" s="19" t="s">
        <v>20</v>
      </c>
      <c r="T9" s="19" t="s">
        <v>21</v>
      </c>
      <c r="U9" s="19" t="s">
        <v>21</v>
      </c>
      <c r="V9" s="19" t="s">
        <v>20</v>
      </c>
      <c r="W9" s="19" t="s">
        <v>22</v>
      </c>
      <c r="X9" s="19" t="s">
        <v>22</v>
      </c>
      <c r="Y9" s="3"/>
      <c r="Z9" s="3"/>
      <c r="AA9" s="20" t="s">
        <v>14</v>
      </c>
      <c r="AB9" s="20" t="s">
        <v>14</v>
      </c>
    </row>
    <row r="11" spans="1:28" ht="21" x14ac:dyDescent="0.35">
      <c r="A11" t="s">
        <v>26</v>
      </c>
      <c r="B11" t="s">
        <v>27</v>
      </c>
      <c r="C11">
        <v>0</v>
      </c>
      <c r="D11">
        <v>1</v>
      </c>
      <c r="E11">
        <v>2</v>
      </c>
      <c r="F11">
        <v>4</v>
      </c>
      <c r="G11">
        <v>6</v>
      </c>
      <c r="H11">
        <v>8</v>
      </c>
      <c r="I11">
        <v>10</v>
      </c>
      <c r="J11">
        <v>12</v>
      </c>
      <c r="P11" s="22" t="s">
        <v>32</v>
      </c>
      <c r="Q11" s="2">
        <v>1</v>
      </c>
      <c r="R11" s="2">
        <v>2</v>
      </c>
      <c r="S11" s="2">
        <v>3</v>
      </c>
      <c r="T11" s="2">
        <v>4</v>
      </c>
      <c r="U11" s="2">
        <v>5</v>
      </c>
      <c r="V11" s="2">
        <v>6</v>
      </c>
      <c r="W11" s="2">
        <v>7</v>
      </c>
      <c r="X11" s="2">
        <v>8</v>
      </c>
      <c r="Y11" s="2">
        <v>9</v>
      </c>
      <c r="Z11" s="2">
        <v>10</v>
      </c>
      <c r="AA11" s="2">
        <v>11</v>
      </c>
      <c r="AB11" s="2">
        <v>12</v>
      </c>
    </row>
    <row r="12" spans="1:28" x14ac:dyDescent="0.35">
      <c r="B12" t="s">
        <v>28</v>
      </c>
      <c r="C12">
        <f>(AVERAGE(L9:M9))-(AVERAGE(L9:M9))</f>
        <v>0</v>
      </c>
      <c r="D12">
        <f>(AVERAGE(L8:M8))-(AVERAGE(L9:M9))</f>
        <v>7490</v>
      </c>
      <c r="E12">
        <f>(AVERAGE(L7:M7))-(AVERAGE(L9:M9))</f>
        <v>16444</v>
      </c>
      <c r="F12">
        <f>(AVERAGE(L6:M6))-(AVERAGE(L9:M9))</f>
        <v>37304.5</v>
      </c>
      <c r="G12">
        <f>(AVERAGE(L5:M5))-(AVERAGE(L9:M9))</f>
        <v>58471</v>
      </c>
      <c r="H12">
        <f>(AVERAGE(L4:M4))-(AVERAGE(L9:M9))</f>
        <v>75460.5</v>
      </c>
      <c r="I12">
        <f>(AVERAGE(L3:M3))-(AVERAGE(L9:M9))</f>
        <v>92651</v>
      </c>
      <c r="J12">
        <f>(AVERAGE(L2:M2))-(AVERAGE(L9:M9))</f>
        <v>118246</v>
      </c>
      <c r="P12" s="2" t="s">
        <v>0</v>
      </c>
      <c r="AA12" s="10"/>
      <c r="AB12" s="10"/>
    </row>
    <row r="13" spans="1:28" x14ac:dyDescent="0.35">
      <c r="B13" t="s">
        <v>29</v>
      </c>
      <c r="C13" t="s">
        <v>30</v>
      </c>
      <c r="D13">
        <v>1715.2</v>
      </c>
      <c r="E13" t="s">
        <v>31</v>
      </c>
      <c r="F13">
        <v>9762.5</v>
      </c>
      <c r="P13" s="2" t="s">
        <v>1</v>
      </c>
      <c r="AA13" s="16"/>
      <c r="AB13" s="16"/>
    </row>
    <row r="14" spans="1:28" x14ac:dyDescent="0.35">
      <c r="P14" s="2" t="s">
        <v>2</v>
      </c>
      <c r="AA14" s="13"/>
      <c r="AB14" s="13"/>
    </row>
    <row r="15" spans="1:28" x14ac:dyDescent="0.35">
      <c r="P15" s="2" t="s">
        <v>3</v>
      </c>
      <c r="AA15" s="14"/>
      <c r="AB15" s="14"/>
    </row>
    <row r="16" spans="1:28" x14ac:dyDescent="0.35">
      <c r="P16" s="2" t="s">
        <v>4</v>
      </c>
      <c r="AA16" s="14"/>
      <c r="AB16" s="14"/>
    </row>
    <row r="17" spans="16:41" x14ac:dyDescent="0.35">
      <c r="P17" s="2" t="s">
        <v>5</v>
      </c>
      <c r="S17" s="19">
        <f t="shared" ref="Q17:Z19" si="0">D7-(AVERAGE($L$9:$M$9))</f>
        <v>76088.5</v>
      </c>
      <c r="T17" s="19">
        <f t="shared" si="0"/>
        <v>71499.5</v>
      </c>
      <c r="U17" s="19">
        <f t="shared" si="0"/>
        <v>89973.5</v>
      </c>
      <c r="V17" s="19">
        <f t="shared" si="0"/>
        <v>101971.5</v>
      </c>
      <c r="W17" s="19">
        <f t="shared" si="0"/>
        <v>98540.5</v>
      </c>
      <c r="X17" s="19">
        <f t="shared" si="0"/>
        <v>131164.5</v>
      </c>
      <c r="Y17" s="19">
        <f t="shared" si="0"/>
        <v>113333.5</v>
      </c>
      <c r="Z17" s="19">
        <f t="shared" si="0"/>
        <v>99524.5</v>
      </c>
      <c r="AA17" s="20"/>
      <c r="AB17" s="20"/>
    </row>
    <row r="18" spans="16:41" x14ac:dyDescent="0.35">
      <c r="P18" s="2" t="s">
        <v>6</v>
      </c>
      <c r="Q18" s="19">
        <f t="shared" si="0"/>
        <v>85321.5</v>
      </c>
      <c r="R18" s="19">
        <f t="shared" si="0"/>
        <v>87906.5</v>
      </c>
      <c r="S18" s="19">
        <f t="shared" si="0"/>
        <v>87565.5</v>
      </c>
      <c r="T18" s="19">
        <f>E8-(AVERAGE($L$9:$M$9))</f>
        <v>89694.5</v>
      </c>
      <c r="U18" s="19">
        <f t="shared" si="0"/>
        <v>108183.5</v>
      </c>
      <c r="V18" s="19">
        <f t="shared" si="0"/>
        <v>93655.5</v>
      </c>
      <c r="W18" s="19">
        <f t="shared" si="0"/>
        <v>86114.5</v>
      </c>
      <c r="X18" s="19">
        <f t="shared" si="0"/>
        <v>108776.5</v>
      </c>
      <c r="Y18" s="19">
        <f t="shared" si="0"/>
        <v>103300.5</v>
      </c>
      <c r="Z18" s="19">
        <f t="shared" si="0"/>
        <v>114276.5</v>
      </c>
      <c r="AA18" s="20"/>
      <c r="AB18" s="20"/>
    </row>
    <row r="19" spans="16:41" x14ac:dyDescent="0.35">
      <c r="P19" s="2" t="s">
        <v>7</v>
      </c>
      <c r="Q19" s="19">
        <f t="shared" si="0"/>
        <v>95850.5</v>
      </c>
      <c r="R19" s="19">
        <f t="shared" si="0"/>
        <v>99828.5</v>
      </c>
      <c r="S19" s="19">
        <f t="shared" si="0"/>
        <v>103015.5</v>
      </c>
      <c r="T19" s="19">
        <f t="shared" si="0"/>
        <v>94093.5</v>
      </c>
      <c r="U19" s="19">
        <f t="shared" si="0"/>
        <v>99732.5</v>
      </c>
      <c r="V19" s="19">
        <f t="shared" si="0"/>
        <v>106936.5</v>
      </c>
      <c r="W19" s="19">
        <f t="shared" si="0"/>
        <v>112711.5</v>
      </c>
      <c r="X19" s="19">
        <f t="shared" si="0"/>
        <v>159074.5</v>
      </c>
      <c r="Y19" s="3"/>
      <c r="Z19" s="3"/>
      <c r="AA19" s="20"/>
      <c r="AB19" s="20"/>
    </row>
    <row r="30" spans="16:41" x14ac:dyDescent="0.35">
      <c r="AC30" t="s">
        <v>33</v>
      </c>
      <c r="AD30" t="s">
        <v>42</v>
      </c>
      <c r="AE30" t="s">
        <v>34</v>
      </c>
    </row>
    <row r="31" spans="16:41" ht="18" x14ac:dyDescent="0.35">
      <c r="AC31" s="1"/>
      <c r="AD31" s="2" t="s">
        <v>8</v>
      </c>
      <c r="AE31" s="23" t="s">
        <v>9</v>
      </c>
      <c r="AF31" s="2" t="s">
        <v>10</v>
      </c>
      <c r="AG31" s="23" t="s">
        <v>11</v>
      </c>
      <c r="AH31" s="23" t="s">
        <v>12</v>
      </c>
      <c r="AI31" s="2" t="s">
        <v>13</v>
      </c>
      <c r="AJ31" s="2" t="s">
        <v>15</v>
      </c>
      <c r="AK31" s="2" t="s">
        <v>16</v>
      </c>
      <c r="AL31" s="24" t="s">
        <v>17</v>
      </c>
      <c r="AM31" s="2" t="s">
        <v>18</v>
      </c>
      <c r="AN31" s="2" t="s">
        <v>20</v>
      </c>
      <c r="AO31" s="2"/>
    </row>
    <row r="32" spans="16:41" x14ac:dyDescent="0.35">
      <c r="AC32" s="2" t="s">
        <v>35</v>
      </c>
      <c r="AD32" s="3">
        <f>S17</f>
        <v>76088.5</v>
      </c>
      <c r="AE32" s="3">
        <f>U17</f>
        <v>89973.5</v>
      </c>
      <c r="AF32" s="3">
        <f>V17</f>
        <v>101971.5</v>
      </c>
      <c r="AG32" s="3">
        <f>Y17</f>
        <v>113333.5</v>
      </c>
      <c r="AH32" s="3">
        <f>Q18</f>
        <v>85321.5</v>
      </c>
      <c r="AI32" s="3">
        <f>R18</f>
        <v>87906.5</v>
      </c>
      <c r="AJ32" s="3">
        <f>U18</f>
        <v>108183.5</v>
      </c>
      <c r="AK32" s="3">
        <f>W18</f>
        <v>86114.5</v>
      </c>
      <c r="AL32" s="3">
        <f>X18</f>
        <v>108776.5</v>
      </c>
      <c r="AM32" s="3">
        <f>Q19</f>
        <v>95850.5</v>
      </c>
      <c r="AN32" s="3">
        <f>S19</f>
        <v>103015.5</v>
      </c>
      <c r="AO32" s="3"/>
    </row>
    <row r="33" spans="29:41" x14ac:dyDescent="0.35">
      <c r="AC33" s="2" t="s">
        <v>36</v>
      </c>
      <c r="AD33" s="3">
        <f>(AD32+$D$13)/$F$13</f>
        <v>7.9696491677336745</v>
      </c>
      <c r="AE33" s="3">
        <f t="shared" ref="AE33:AN33" si="1">(AE32+$D$13)/$F$13</f>
        <v>9.3919282970550579</v>
      </c>
      <c r="AF33" s="3">
        <f t="shared" si="1"/>
        <v>10.620916773367478</v>
      </c>
      <c r="AG33" s="3">
        <f t="shared" si="1"/>
        <v>11.784758002560819</v>
      </c>
      <c r="AH33" s="3">
        <f t="shared" si="1"/>
        <v>8.9154110115236875</v>
      </c>
      <c r="AI33" s="3">
        <f t="shared" si="1"/>
        <v>9.1801997439180543</v>
      </c>
      <c r="AJ33" s="3">
        <f t="shared" si="1"/>
        <v>11.257229193341869</v>
      </c>
      <c r="AK33" s="3">
        <f t="shared" si="1"/>
        <v>8.9966402048655567</v>
      </c>
      <c r="AL33" s="3">
        <f t="shared" si="1"/>
        <v>11.317971830985915</v>
      </c>
      <c r="AM33" s="3">
        <f t="shared" si="1"/>
        <v>9.9939257362355942</v>
      </c>
      <c r="AN33" s="3">
        <f t="shared" si="1"/>
        <v>10.727856594110115</v>
      </c>
      <c r="AO33" s="3"/>
    </row>
    <row r="34" spans="29:41" x14ac:dyDescent="0.35">
      <c r="AC34" s="2" t="s">
        <v>35</v>
      </c>
      <c r="AD34" s="3">
        <f>T17</f>
        <v>71499.5</v>
      </c>
      <c r="AE34" s="3">
        <f>X17</f>
        <v>131164.5</v>
      </c>
      <c r="AF34" s="3">
        <f>W17</f>
        <v>98540.5</v>
      </c>
      <c r="AG34" s="3">
        <f>Z17</f>
        <v>99524.5</v>
      </c>
      <c r="AH34" s="3">
        <f>T18</f>
        <v>89694.5</v>
      </c>
      <c r="AI34" s="3">
        <f>S18</f>
        <v>87565.5</v>
      </c>
      <c r="AJ34" s="3">
        <f>V18</f>
        <v>93655.5</v>
      </c>
      <c r="AK34" s="3">
        <f>Z18</f>
        <v>114276.5</v>
      </c>
      <c r="AL34" s="3">
        <f>Y18</f>
        <v>103300.5</v>
      </c>
      <c r="AM34" s="3">
        <f>R19</f>
        <v>99828.5</v>
      </c>
      <c r="AN34" s="3">
        <f>V19</f>
        <v>106936.5</v>
      </c>
      <c r="AO34" s="3"/>
    </row>
    <row r="35" spans="29:41" x14ac:dyDescent="0.35">
      <c r="AC35" s="2" t="s">
        <v>37</v>
      </c>
      <c r="AD35" s="3">
        <f>AD33</f>
        <v>7.9696491677336745</v>
      </c>
      <c r="AE35" s="3">
        <f t="shared" ref="AE35:AN35" si="2">AE33</f>
        <v>9.3919282970550579</v>
      </c>
      <c r="AF35" s="3">
        <f t="shared" si="2"/>
        <v>10.620916773367478</v>
      </c>
      <c r="AG35" s="3">
        <f t="shared" si="2"/>
        <v>11.784758002560819</v>
      </c>
      <c r="AH35" s="3">
        <f t="shared" si="2"/>
        <v>8.9154110115236875</v>
      </c>
      <c r="AI35" s="3">
        <f t="shared" si="2"/>
        <v>9.1801997439180543</v>
      </c>
      <c r="AJ35" s="3">
        <f t="shared" si="2"/>
        <v>11.257229193341869</v>
      </c>
      <c r="AK35" s="3">
        <f t="shared" si="2"/>
        <v>8.9966402048655567</v>
      </c>
      <c r="AL35" s="3">
        <f t="shared" si="2"/>
        <v>11.317971830985915</v>
      </c>
      <c r="AM35" s="3">
        <f t="shared" si="2"/>
        <v>9.9939257362355942</v>
      </c>
      <c r="AN35" s="3">
        <f t="shared" si="2"/>
        <v>10.727856594110115</v>
      </c>
      <c r="AO35" s="3"/>
    </row>
    <row r="36" spans="29:41" x14ac:dyDescent="0.35">
      <c r="AC36" s="2" t="s">
        <v>36</v>
      </c>
      <c r="AD36" s="3">
        <f>(AD34+$D$13)/$F$13</f>
        <v>7.4995851472471191</v>
      </c>
      <c r="AE36" s="3">
        <f t="shared" ref="AE36:AN36" si="3">(AE34+$D$13)/$F$13</f>
        <v>13.611236875800257</v>
      </c>
      <c r="AF36" s="3">
        <f t="shared" si="3"/>
        <v>10.269469910371319</v>
      </c>
      <c r="AG36" s="3">
        <f t="shared" si="3"/>
        <v>10.370263764404609</v>
      </c>
      <c r="AH36" s="3">
        <f t="shared" si="3"/>
        <v>9.3633495518565937</v>
      </c>
      <c r="AI36" s="3">
        <f t="shared" si="3"/>
        <v>9.1452701664532654</v>
      </c>
      <c r="AJ36" s="3">
        <f t="shared" si="3"/>
        <v>9.769085787451985</v>
      </c>
      <c r="AK36" s="3">
        <f t="shared" si="3"/>
        <v>11.881352112676057</v>
      </c>
      <c r="AL36" s="3">
        <f t="shared" si="3"/>
        <v>10.757049935979513</v>
      </c>
      <c r="AM36" s="3">
        <f t="shared" si="3"/>
        <v>10.401403329065301</v>
      </c>
      <c r="AN36" s="3">
        <f t="shared" si="3"/>
        <v>11.129495518565941</v>
      </c>
      <c r="AO36" s="3"/>
    </row>
    <row r="37" spans="29:41" x14ac:dyDescent="0.35">
      <c r="AC37" s="2" t="s">
        <v>38</v>
      </c>
      <c r="AD37" s="3">
        <f>AVERAGE(AD32,AD34)</f>
        <v>73794</v>
      </c>
      <c r="AE37" s="3">
        <f t="shared" ref="AE37:AN37" si="4">AVERAGE(AE32,AE34)</f>
        <v>110569</v>
      </c>
      <c r="AF37" s="3">
        <f t="shared" si="4"/>
        <v>100256</v>
      </c>
      <c r="AG37" s="3">
        <f t="shared" si="4"/>
        <v>106429</v>
      </c>
      <c r="AH37" s="3">
        <f t="shared" si="4"/>
        <v>87508</v>
      </c>
      <c r="AI37" s="3">
        <f t="shared" si="4"/>
        <v>87736</v>
      </c>
      <c r="AJ37" s="3">
        <f t="shared" si="4"/>
        <v>100919.5</v>
      </c>
      <c r="AK37" s="3">
        <f t="shared" si="4"/>
        <v>100195.5</v>
      </c>
      <c r="AL37" s="3">
        <f t="shared" si="4"/>
        <v>106038.5</v>
      </c>
      <c r="AM37" s="3">
        <f t="shared" si="4"/>
        <v>97839.5</v>
      </c>
      <c r="AN37" s="3">
        <f t="shared" si="4"/>
        <v>104976</v>
      </c>
      <c r="AO37" s="3"/>
    </row>
    <row r="38" spans="29:41" x14ac:dyDescent="0.35">
      <c r="AC38" s="2" t="s">
        <v>39</v>
      </c>
      <c r="AD38" s="3">
        <f>_xlfn.STDEV.P(AD32,AD34)</f>
        <v>2294.5</v>
      </c>
      <c r="AE38" s="3">
        <f t="shared" ref="AE38:AN38" si="5">_xlfn.STDEV.P(AE32,AE34)</f>
        <v>20595.5</v>
      </c>
      <c r="AF38" s="3">
        <f t="shared" si="5"/>
        <v>1715.5</v>
      </c>
      <c r="AG38" s="3">
        <f t="shared" si="5"/>
        <v>6904.5</v>
      </c>
      <c r="AH38" s="3">
        <f t="shared" si="5"/>
        <v>2186.5</v>
      </c>
      <c r="AI38" s="3">
        <f t="shared" si="5"/>
        <v>170.5</v>
      </c>
      <c r="AJ38" s="3">
        <f t="shared" si="5"/>
        <v>7264</v>
      </c>
      <c r="AK38" s="3">
        <f t="shared" si="5"/>
        <v>14081</v>
      </c>
      <c r="AL38" s="3">
        <f t="shared" si="5"/>
        <v>2738</v>
      </c>
      <c r="AM38" s="3">
        <f t="shared" si="5"/>
        <v>1989</v>
      </c>
      <c r="AN38" s="3">
        <f t="shared" si="5"/>
        <v>1960.5</v>
      </c>
      <c r="AO38" s="3"/>
    </row>
    <row r="39" spans="29:41" x14ac:dyDescent="0.35">
      <c r="AC39" s="2" t="s">
        <v>36</v>
      </c>
      <c r="AD39" s="18">
        <f>(AD37+$D$13)/$F$13</f>
        <v>7.7346171574903968</v>
      </c>
      <c r="AE39" s="19">
        <f>(AE37+$D$13)/$F$13</f>
        <v>11.501582586427656</v>
      </c>
      <c r="AF39" s="19">
        <f t="shared" ref="AF39:AN39" si="6">(AF37+$D$13)/$F$13</f>
        <v>10.445193341869398</v>
      </c>
      <c r="AG39" s="19">
        <f t="shared" si="6"/>
        <v>11.077510883482715</v>
      </c>
      <c r="AH39" s="19">
        <f t="shared" si="6"/>
        <v>9.1393802816901406</v>
      </c>
      <c r="AI39" s="19">
        <f t="shared" si="6"/>
        <v>9.1627349551856589</v>
      </c>
      <c r="AJ39" s="19">
        <f t="shared" si="6"/>
        <v>10.513157490396926</v>
      </c>
      <c r="AK39" s="19">
        <f t="shared" si="6"/>
        <v>10.438996158770806</v>
      </c>
      <c r="AL39" s="19">
        <f t="shared" si="6"/>
        <v>11.037510883482714</v>
      </c>
      <c r="AM39" s="19">
        <f t="shared" si="6"/>
        <v>10.197664532650448</v>
      </c>
      <c r="AN39" s="19">
        <f t="shared" si="6"/>
        <v>10.928676056338029</v>
      </c>
      <c r="AO39" s="3"/>
    </row>
    <row r="40" spans="29:41" x14ac:dyDescent="0.35">
      <c r="AC40" s="25" t="s">
        <v>40</v>
      </c>
      <c r="AD40" s="26">
        <f>(AD38+$D$13)/$F$13</f>
        <v>0.41072471190781046</v>
      </c>
      <c r="AE40" s="26">
        <f t="shared" ref="AE40:AN40" si="7">(AE38+$D$13)/$F$13</f>
        <v>2.285346991037132</v>
      </c>
      <c r="AF40" s="26">
        <f t="shared" si="7"/>
        <v>0.351416133162612</v>
      </c>
      <c r="AG40" s="26">
        <f t="shared" si="7"/>
        <v>0.88293982074263777</v>
      </c>
      <c r="AH40" s="26">
        <f t="shared" si="7"/>
        <v>0.3996619718309859</v>
      </c>
      <c r="AI40" s="26">
        <f t="shared" si="7"/>
        <v>0.19315749039692703</v>
      </c>
      <c r="AJ40" s="26">
        <f t="shared" si="7"/>
        <v>0.91976440460947506</v>
      </c>
      <c r="AK40" s="26">
        <f t="shared" si="7"/>
        <v>1.6180486555697824</v>
      </c>
      <c r="AL40" s="26">
        <f t="shared" si="7"/>
        <v>0.45615364916773365</v>
      </c>
      <c r="AM40" s="26">
        <f t="shared" si="7"/>
        <v>0.37943149807938537</v>
      </c>
      <c r="AN40" s="26">
        <f t="shared" si="7"/>
        <v>0.37651216389244557</v>
      </c>
      <c r="AO40" s="3"/>
    </row>
    <row r="41" spans="29:41" x14ac:dyDescent="0.35">
      <c r="AC41" s="25" t="s">
        <v>41</v>
      </c>
      <c r="AD41" s="26"/>
      <c r="AE41" s="26">
        <f>_xlfn.T.TEST(AD35:AD36,AE35:AE36,1,1)</f>
        <v>0.17721959274672122</v>
      </c>
      <c r="AF41" s="19">
        <f>_xlfn.T.TEST(AF35:AF36,AD35:AD36,1,1)</f>
        <v>6.9636467729808117E-3</v>
      </c>
      <c r="AG41" s="19">
        <f>_xlfn.T.TEST(AD35:AD36,AG35:AG36,1,1)</f>
        <v>4.4668713434936093E-2</v>
      </c>
      <c r="AH41" s="26">
        <f>_xlfn.T.TEST(AH35:AH36,AD35:AD36,1,1)</f>
        <v>0.10052564818834232</v>
      </c>
      <c r="AI41" s="19">
        <f>_xlfn.T.TEST(AD35:AD36,AI35:AI36,1,1)</f>
        <v>4.8123035482211404E-2</v>
      </c>
      <c r="AJ41" s="19">
        <f>_xlfn.T.TEST(AJ35:AJ36,AD35:AD36,1,1)</f>
        <v>5.7676045311778536E-2</v>
      </c>
      <c r="AK41" s="26">
        <f>_xlfn.T.TEST(AD35:AD36,AK35:AK36,1,1)</f>
        <v>0.17671783745421565</v>
      </c>
      <c r="AL41" s="19">
        <f>_xlfn.T.TEST(AL35:AL36,AD35:AD36,1,1)</f>
        <v>4.3778484178764497E-3</v>
      </c>
      <c r="AM41" s="19">
        <f>_xlfn.T.TEST(AD35:AD36,AM35:AM36,1,1)</f>
        <v>5.611552603715278E-2</v>
      </c>
      <c r="AN41" s="19">
        <f>_xlfn.T.TEST(AN35:AN36,AD35:AD36,1,1)</f>
        <v>4.3168965100751265E-2</v>
      </c>
      <c r="AO41" s="3"/>
    </row>
    <row r="42" spans="29:41" ht="23" x14ac:dyDescent="0.35">
      <c r="AC42" s="2"/>
      <c r="AD42" s="2" t="s">
        <v>21</v>
      </c>
      <c r="AE42" s="23" t="s">
        <v>22</v>
      </c>
      <c r="AF42" s="26"/>
      <c r="AG42" s="26"/>
      <c r="AH42" s="26"/>
      <c r="AI42" s="26"/>
      <c r="AJ42" s="26"/>
      <c r="AK42" s="3"/>
      <c r="AL42" s="3"/>
      <c r="AM42" s="3"/>
      <c r="AN42" s="3"/>
      <c r="AO42" s="3"/>
    </row>
    <row r="43" spans="29:41" x14ac:dyDescent="0.35">
      <c r="AC43" s="2" t="s">
        <v>35</v>
      </c>
      <c r="AD43" s="26">
        <f>T19</f>
        <v>94093.5</v>
      </c>
      <c r="AE43" s="26">
        <f>W19</f>
        <v>112711.5</v>
      </c>
      <c r="AF43" s="26"/>
      <c r="AG43" s="26"/>
      <c r="AH43" s="26"/>
      <c r="AI43" s="26"/>
      <c r="AJ43" s="26"/>
      <c r="AK43" s="3"/>
      <c r="AL43" s="3"/>
      <c r="AM43" s="3"/>
      <c r="AN43" s="3"/>
      <c r="AO43" s="3"/>
    </row>
    <row r="44" spans="29:41" x14ac:dyDescent="0.35">
      <c r="AC44" s="2" t="s">
        <v>36</v>
      </c>
      <c r="AD44" s="26">
        <f>(AD43+$D$13)/$F$13</f>
        <v>9.8139513444302171</v>
      </c>
      <c r="AE44" s="26">
        <f>(AE43+$D$13)/$F$13</f>
        <v>11.721044814340589</v>
      </c>
      <c r="AF44" s="26"/>
      <c r="AG44" s="26"/>
      <c r="AH44" s="26"/>
      <c r="AI44" s="26"/>
      <c r="AJ44" s="26"/>
      <c r="AK44" s="3"/>
      <c r="AL44" s="3"/>
      <c r="AM44" s="3"/>
      <c r="AN44" s="3"/>
      <c r="AO44" s="3"/>
    </row>
    <row r="45" spans="29:41" x14ac:dyDescent="0.35">
      <c r="AC45" s="2" t="s">
        <v>35</v>
      </c>
      <c r="AD45" s="26">
        <f>U19</f>
        <v>99732.5</v>
      </c>
      <c r="AE45" s="26">
        <f>X19</f>
        <v>159074.5</v>
      </c>
      <c r="AF45" s="26"/>
      <c r="AG45" s="26"/>
      <c r="AH45" s="26"/>
      <c r="AI45" s="26"/>
      <c r="AJ45" s="26"/>
      <c r="AK45" s="3"/>
      <c r="AL45" s="3"/>
      <c r="AM45" s="3"/>
      <c r="AN45" s="3"/>
      <c r="AO45" s="3"/>
    </row>
    <row r="46" spans="29:41" x14ac:dyDescent="0.35">
      <c r="AC46" s="2" t="s">
        <v>37</v>
      </c>
      <c r="AD46" s="26">
        <f>AD44</f>
        <v>9.8139513444302171</v>
      </c>
      <c r="AE46" s="26">
        <f>AE44</f>
        <v>11.721044814340589</v>
      </c>
      <c r="AF46" s="26"/>
      <c r="AG46" s="26"/>
      <c r="AH46" s="26"/>
      <c r="AI46" s="26"/>
      <c r="AJ46" s="26"/>
      <c r="AK46" s="3"/>
      <c r="AL46" s="3"/>
      <c r="AM46" s="3"/>
      <c r="AN46" s="3"/>
      <c r="AO46" s="3"/>
    </row>
    <row r="47" spans="29:41" x14ac:dyDescent="0.35">
      <c r="AC47" s="2" t="s">
        <v>36</v>
      </c>
      <c r="AD47" s="26">
        <f>(AD45+$D$13)/$F$13</f>
        <v>10.391569782330345</v>
      </c>
      <c r="AE47" s="26">
        <f>(AE45+$D$13)/$F$13</f>
        <v>16.4701357234315</v>
      </c>
      <c r="AF47" s="26"/>
      <c r="AG47" s="26"/>
      <c r="AH47" s="26"/>
      <c r="AI47" s="26"/>
      <c r="AJ47" s="26"/>
      <c r="AK47" s="3"/>
      <c r="AL47" s="3"/>
      <c r="AM47" s="3"/>
      <c r="AN47" s="3"/>
      <c r="AO47" s="3"/>
    </row>
    <row r="48" spans="29:41" x14ac:dyDescent="0.35">
      <c r="AC48" s="2" t="s">
        <v>38</v>
      </c>
      <c r="AD48" s="26">
        <f>AVERAGE(AD43,AD45)</f>
        <v>96913</v>
      </c>
      <c r="AE48" s="26">
        <f>AVERAGE(AE43,AE45)</f>
        <v>135893</v>
      </c>
      <c r="AF48" s="26"/>
      <c r="AG48" s="26"/>
      <c r="AH48" s="26"/>
      <c r="AI48" s="26"/>
      <c r="AJ48" s="26"/>
      <c r="AK48" s="3"/>
      <c r="AL48" s="3"/>
      <c r="AM48" s="3"/>
      <c r="AN48" s="3"/>
      <c r="AO48" s="3"/>
    </row>
    <row r="49" spans="29:41" x14ac:dyDescent="0.35">
      <c r="AC49" s="2" t="s">
        <v>39</v>
      </c>
      <c r="AD49" s="26">
        <f>_xlfn.STDEV.P(AD43,AD45)</f>
        <v>2819.5</v>
      </c>
      <c r="AE49" s="26">
        <f>_xlfn.STDEV.P(AE43,AE45)</f>
        <v>23181.5</v>
      </c>
      <c r="AF49" s="26"/>
      <c r="AG49" s="26"/>
      <c r="AH49" s="26"/>
      <c r="AI49" s="26"/>
      <c r="AJ49" s="26"/>
      <c r="AK49" s="3"/>
      <c r="AL49" s="3"/>
      <c r="AM49" s="3"/>
      <c r="AN49" s="3"/>
      <c r="AO49" s="3"/>
    </row>
    <row r="50" spans="29:41" x14ac:dyDescent="0.35">
      <c r="AC50" s="2" t="s">
        <v>36</v>
      </c>
      <c r="AD50" s="19">
        <f>(AD48+$D$13)/$F$13</f>
        <v>10.102760563380281</v>
      </c>
      <c r="AE50" s="19">
        <f>(AE48+$D$13)/$F$13</f>
        <v>14.095590268886045</v>
      </c>
      <c r="AF50" s="26"/>
      <c r="AG50" s="26"/>
      <c r="AH50" s="26"/>
      <c r="AI50" s="26"/>
      <c r="AJ50" s="26"/>
      <c r="AK50" s="3"/>
      <c r="AL50" s="3"/>
      <c r="AM50" s="3"/>
      <c r="AN50" s="3"/>
      <c r="AO50" s="3"/>
    </row>
    <row r="51" spans="29:41" x14ac:dyDescent="0.35">
      <c r="AC51" s="25" t="s">
        <v>40</v>
      </c>
      <c r="AD51">
        <f>(AD49+$D$13)/$F$13</f>
        <v>0.46450192061459666</v>
      </c>
      <c r="AE51">
        <f>(AE49+$D$13)/$F$13</f>
        <v>2.5502381562099874</v>
      </c>
    </row>
    <row r="52" spans="29:41" x14ac:dyDescent="0.35">
      <c r="AC52" s="27" t="s">
        <v>41</v>
      </c>
      <c r="AD52">
        <f>_xlfn.T.TEST(AD46:AD47,AD35:AD36,1,1)</f>
        <v>6.9295362290098056E-2</v>
      </c>
      <c r="AE52">
        <f>_xlfn.T.TEST(AE46:AE47,AD35:AD36,1,1)</f>
        <v>0.12392111146051739</v>
      </c>
    </row>
    <row r="54" spans="29:41" x14ac:dyDescent="0.35">
      <c r="AC54" t="s">
        <v>43</v>
      </c>
      <c r="AD54" t="s">
        <v>33</v>
      </c>
      <c r="AE54" t="s">
        <v>44</v>
      </c>
      <c r="AF54" t="s">
        <v>45</v>
      </c>
    </row>
    <row r="55" spans="29:41" ht="18" x14ac:dyDescent="0.35">
      <c r="AD55" s="2" t="s">
        <v>8</v>
      </c>
      <c r="AE55" s="23" t="s">
        <v>9</v>
      </c>
      <c r="AF55" s="2" t="s">
        <v>10</v>
      </c>
      <c r="AG55" s="23" t="s">
        <v>11</v>
      </c>
      <c r="AH55" s="23" t="s">
        <v>12</v>
      </c>
      <c r="AI55" s="2" t="s">
        <v>13</v>
      </c>
      <c r="AJ55" s="2" t="s">
        <v>15</v>
      </c>
      <c r="AK55" s="2" t="s">
        <v>16</v>
      </c>
      <c r="AL55" s="24" t="s">
        <v>17</v>
      </c>
      <c r="AM55" s="2" t="s">
        <v>18</v>
      </c>
      <c r="AN55" s="2" t="s">
        <v>20</v>
      </c>
    </row>
    <row r="56" spans="29:41" x14ac:dyDescent="0.35">
      <c r="AC56" t="s">
        <v>46</v>
      </c>
      <c r="AD56" s="2">
        <f>87.9629629629629/2.5</f>
        <v>35.185185185185162</v>
      </c>
      <c r="AE56" s="23">
        <f>87.6984126984127/2.5</f>
        <v>35.079365079365076</v>
      </c>
      <c r="AF56" s="2">
        <f>12.3015873015873/2.5</f>
        <v>4.92063492063492</v>
      </c>
      <c r="AG56" s="23">
        <f>117.195767195767/2.5</f>
        <v>46.878306878306802</v>
      </c>
      <c r="AH56" s="23">
        <f>131.878306878307/2.5</f>
        <v>52.751322751322803</v>
      </c>
      <c r="AI56" s="2">
        <f>69.4444444444445/2.5</f>
        <v>27.7777777777778</v>
      </c>
      <c r="AJ56" s="2">
        <f>161.375661375661/2.5</f>
        <v>64.550264550264401</v>
      </c>
      <c r="AK56" s="2">
        <f>84.1269841269841/2.5</f>
        <v>33.650793650793638</v>
      </c>
      <c r="AL56" s="24">
        <f>126.719576719577/2.5</f>
        <v>50.687830687830804</v>
      </c>
      <c r="AM56" s="2">
        <f>108.597883597884/2.5</f>
        <v>43.4391534391536</v>
      </c>
      <c r="AN56" s="2">
        <f>111.640211640212/2.5</f>
        <v>44.656084656084801</v>
      </c>
    </row>
    <row r="57" spans="29:41" x14ac:dyDescent="0.35">
      <c r="AC57" t="s">
        <v>47</v>
      </c>
      <c r="AD57" s="2">
        <f>126.058201058201/2.5</f>
        <v>50.423280423280403</v>
      </c>
      <c r="AE57" s="23">
        <f>38.7566137566138/2.5</f>
        <v>15.502645502645521</v>
      </c>
      <c r="AF57" s="2">
        <f>151.587301587302/2.5</f>
        <v>60.634920634920796</v>
      </c>
      <c r="AG57" s="23">
        <f>169.973544973545/2.5</f>
        <v>67.989417989418001</v>
      </c>
      <c r="AH57" s="23">
        <f>174.73544973545/2.5</f>
        <v>69.894179894179999</v>
      </c>
      <c r="AI57" s="2">
        <f>163.095238095238/2.5</f>
        <v>65.238095238095198</v>
      </c>
      <c r="AJ57" s="2">
        <f>143.121693121693/2.5</f>
        <v>57.248677248677197</v>
      </c>
      <c r="AK57" s="2">
        <f>145.10582010582/2.5</f>
        <v>58.042328042327995</v>
      </c>
      <c r="AL57" s="24">
        <f>153.306878306878/2.5</f>
        <v>61.322751322751195</v>
      </c>
      <c r="AM57" s="2">
        <f>142.857142857143/2.5</f>
        <v>57.142857142857203</v>
      </c>
      <c r="AN57" s="2">
        <f>165.21164021164/2.5</f>
        <v>66.084656084656004</v>
      </c>
    </row>
    <row r="58" spans="29:41" ht="25" x14ac:dyDescent="0.35">
      <c r="AC58" s="2" t="s">
        <v>48</v>
      </c>
      <c r="AD58" s="26">
        <f>AVERAGE(AD56:AD57)</f>
        <v>42.804232804232782</v>
      </c>
      <c r="AE58" s="26">
        <f t="shared" ref="AE58:AN58" si="8">AVERAGE(AE56:AE57)</f>
        <v>25.291005291005298</v>
      </c>
      <c r="AF58" s="26">
        <f t="shared" si="8"/>
        <v>32.777777777777857</v>
      </c>
      <c r="AG58" s="26">
        <f t="shared" si="8"/>
        <v>57.433862433862402</v>
      </c>
      <c r="AH58" s="26">
        <f t="shared" si="8"/>
        <v>61.322751322751401</v>
      </c>
      <c r="AI58" s="26">
        <f t="shared" si="8"/>
        <v>46.507936507936499</v>
      </c>
      <c r="AJ58" s="26">
        <f t="shared" si="8"/>
        <v>60.899470899470799</v>
      </c>
      <c r="AK58" s="26">
        <f t="shared" si="8"/>
        <v>45.84656084656082</v>
      </c>
      <c r="AL58" s="26">
        <f t="shared" si="8"/>
        <v>56.005291005290999</v>
      </c>
      <c r="AM58" s="26">
        <f t="shared" si="8"/>
        <v>50.291005291005405</v>
      </c>
      <c r="AN58" s="26">
        <f t="shared" si="8"/>
        <v>55.370370370370402</v>
      </c>
    </row>
    <row r="59" spans="29:41" ht="23" x14ac:dyDescent="0.35">
      <c r="AC59" s="2"/>
      <c r="AD59" s="28" t="s">
        <v>21</v>
      </c>
      <c r="AE59" s="29" t="s">
        <v>22</v>
      </c>
    </row>
    <row r="60" spans="29:41" x14ac:dyDescent="0.35">
      <c r="AC60" s="30" t="s">
        <v>46</v>
      </c>
      <c r="AD60" s="31">
        <f>144.444444444444/2.5</f>
        <v>57.777777777777601</v>
      </c>
      <c r="AE60" s="32">
        <f>132.010582010582/2.5</f>
        <v>52.804232804232797</v>
      </c>
    </row>
    <row r="61" spans="29:41" x14ac:dyDescent="0.35">
      <c r="AC61" s="30" t="s">
        <v>47</v>
      </c>
      <c r="AD61" s="31">
        <f>185.978835978836/2.5</f>
        <v>74.391534391534407</v>
      </c>
      <c r="AE61" s="32">
        <f>99.0740740740741/2.5</f>
        <v>39.62962962962964</v>
      </c>
    </row>
    <row r="62" spans="29:41" ht="25" x14ac:dyDescent="0.35">
      <c r="AC62" s="2" t="s">
        <v>48</v>
      </c>
      <c r="AD62">
        <f>AVERAGE(AD60:AD61)</f>
        <v>66.084656084656004</v>
      </c>
      <c r="AE62">
        <f>AVERAGE(AE60:AE61)</f>
        <v>46.216931216931215</v>
      </c>
    </row>
    <row r="64" spans="29:41" x14ac:dyDescent="0.35">
      <c r="AC64" t="s">
        <v>33</v>
      </c>
      <c r="AD64" t="s">
        <v>52</v>
      </c>
      <c r="AE64" t="s">
        <v>49</v>
      </c>
      <c r="AF64" t="s">
        <v>50</v>
      </c>
    </row>
    <row r="65" spans="29:40" ht="18" x14ac:dyDescent="0.35">
      <c r="AD65" s="2" t="s">
        <v>8</v>
      </c>
      <c r="AE65" s="23" t="s">
        <v>9</v>
      </c>
      <c r="AF65" s="2" t="s">
        <v>10</v>
      </c>
      <c r="AG65" s="23" t="s">
        <v>11</v>
      </c>
      <c r="AH65" s="23" t="s">
        <v>12</v>
      </c>
      <c r="AI65" s="2" t="s">
        <v>13</v>
      </c>
      <c r="AJ65" s="2" t="s">
        <v>15</v>
      </c>
      <c r="AK65" s="2" t="s">
        <v>16</v>
      </c>
      <c r="AL65" s="24" t="s">
        <v>17</v>
      </c>
      <c r="AM65" s="2" t="s">
        <v>18</v>
      </c>
      <c r="AN65" s="2" t="s">
        <v>20</v>
      </c>
    </row>
    <row r="66" spans="29:40" x14ac:dyDescent="0.35">
      <c r="AC66">
        <v>1</v>
      </c>
      <c r="AD66" s="2">
        <f>AD33/AD56</f>
        <v>0.22650581845137827</v>
      </c>
      <c r="AE66" s="2">
        <f t="shared" ref="AE66:AN66" si="9">AE33/AE56</f>
        <v>0.26773370258573242</v>
      </c>
      <c r="AF66" s="2">
        <f t="shared" si="9"/>
        <v>2.1584443765230685</v>
      </c>
      <c r="AG66" s="2">
        <f t="shared" si="9"/>
        <v>0.25139043594627525</v>
      </c>
      <c r="AH66" s="2">
        <f t="shared" si="9"/>
        <v>0.16900829299678788</v>
      </c>
      <c r="AI66" s="2">
        <f t="shared" si="9"/>
        <v>0.33048719078104971</v>
      </c>
      <c r="AJ66" s="2">
        <f t="shared" si="9"/>
        <v>0.17439478012636214</v>
      </c>
      <c r="AK66" s="2">
        <f t="shared" si="9"/>
        <v>0.26735298722006146</v>
      </c>
      <c r="AL66" s="2">
        <f t="shared" si="9"/>
        <v>0.2232877532417884</v>
      </c>
      <c r="AM66" s="2">
        <f t="shared" si="9"/>
        <v>0.23006723071236546</v>
      </c>
      <c r="AN66" s="2">
        <f t="shared" si="9"/>
        <v>0.24023280761692004</v>
      </c>
    </row>
    <row r="67" spans="29:40" x14ac:dyDescent="0.35">
      <c r="AC67">
        <v>2</v>
      </c>
      <c r="AD67" s="2">
        <f>AD36/AD57</f>
        <v>0.14873259106292824</v>
      </c>
      <c r="AE67" s="2">
        <f t="shared" ref="AE67:AN67" si="10">AE36/AE57</f>
        <v>0.87799446058916231</v>
      </c>
      <c r="AF67" s="2">
        <f t="shared" si="10"/>
        <v>0.16936560323387209</v>
      </c>
      <c r="AG67" s="2">
        <f t="shared" si="10"/>
        <v>0.15252761490058137</v>
      </c>
      <c r="AH67" s="2">
        <f t="shared" si="10"/>
        <v>0.13396465293723644</v>
      </c>
      <c r="AI67" s="2">
        <f t="shared" si="10"/>
        <v>0.1401829733543932</v>
      </c>
      <c r="AJ67" s="2">
        <f t="shared" si="10"/>
        <v>0.17064299573275662</v>
      </c>
      <c r="AK67" s="2">
        <f t="shared" si="10"/>
        <v>0.20470150859578637</v>
      </c>
      <c r="AL67" s="2">
        <f t="shared" si="10"/>
        <v>0.17541694891286733</v>
      </c>
      <c r="AM67" s="2">
        <f t="shared" si="10"/>
        <v>0.18202455825864258</v>
      </c>
      <c r="AN67" s="2">
        <f t="shared" si="10"/>
        <v>0.16841270240263934</v>
      </c>
    </row>
    <row r="68" spans="29:40" x14ac:dyDescent="0.35">
      <c r="AC68" t="s">
        <v>51</v>
      </c>
      <c r="AD68" s="2">
        <f>_xlfn.STDEV.P(AD66,AD67)</f>
        <v>3.888661369422497E-2</v>
      </c>
      <c r="AE68" s="2">
        <f t="shared" ref="AE68:AN68" si="11">_xlfn.STDEV.P(AE66,AE67)</f>
        <v>0.30513037900171491</v>
      </c>
      <c r="AF68" s="2">
        <f t="shared" si="11"/>
        <v>0.99453938664459818</v>
      </c>
      <c r="AG68" s="2">
        <f t="shared" si="11"/>
        <v>4.9431410522846983E-2</v>
      </c>
      <c r="AH68" s="2">
        <f t="shared" si="11"/>
        <v>1.752182002977554E-2</v>
      </c>
      <c r="AI68" s="2">
        <f t="shared" si="11"/>
        <v>9.5152108713328257E-2</v>
      </c>
      <c r="AJ68" s="2">
        <f t="shared" si="11"/>
        <v>1.8758921968027586E-3</v>
      </c>
      <c r="AK68" s="2">
        <f t="shared" si="11"/>
        <v>3.1325739312137675E-2</v>
      </c>
      <c r="AL68" s="2">
        <f t="shared" si="11"/>
        <v>2.3935402164460776E-2</v>
      </c>
      <c r="AM68" s="2">
        <f t="shared" si="11"/>
        <v>2.4021336226861444E-2</v>
      </c>
      <c r="AN68" s="2">
        <f t="shared" si="11"/>
        <v>3.5910052607140378E-2</v>
      </c>
    </row>
    <row r="69" spans="29:40" x14ac:dyDescent="0.35">
      <c r="AC69" t="s">
        <v>41</v>
      </c>
      <c r="AD69" s="2"/>
      <c r="AE69" s="23">
        <f>_xlfn.T.TEST(AE66:AE67,AD66:AD67,1,1)</f>
        <v>0.23202389360038075</v>
      </c>
      <c r="AF69" s="2">
        <f>_xlfn.T.TEST(AF66:AF67,AD66:AD67,1,1)</f>
        <v>0.24660059475559723</v>
      </c>
      <c r="AG69" s="23">
        <f>_xlfn.T.TEST(AG66:AG67,AD66:AD67,1,1)</f>
        <v>0.2018273848582271</v>
      </c>
      <c r="AH69" s="23">
        <f>_xlfn.T.TEST(AH66:AH67,AD66:AD67,1,1)</f>
        <v>0.16997360235756873</v>
      </c>
      <c r="AI69" s="2">
        <f>_xlfn.T.TEST(AI66:AI67,AD66:AD67,1,1)</f>
        <v>0.27611352157753832</v>
      </c>
      <c r="AJ69" s="2">
        <f>_xlfn.T.TEST(AJ66:AJ67,AD66:AD67,1,1)</f>
        <v>0.37669231578156231</v>
      </c>
      <c r="AK69" s="35">
        <f>_xlfn.T.TEST(AK66:AK67,AD66:AD67,1,1)</f>
        <v>4.9318493681499057E-2</v>
      </c>
      <c r="AL69" s="24">
        <f>_xlfn.T.TEST(AL66:AL67,AD66:AD67,1,1)</f>
        <v>0.28820286563353636</v>
      </c>
      <c r="AM69" s="2">
        <f>_xlfn.T.TEST(AM66:AM67,AD66:AD67,1,1)</f>
        <v>0.21607776683821903</v>
      </c>
      <c r="AN69" s="35">
        <f>_xlfn.T.TEST(AN66:AN67,AD66:AD67,1,1)</f>
        <v>5.6133379023977019E-2</v>
      </c>
    </row>
    <row r="70" spans="29:40" ht="23" x14ac:dyDescent="0.35">
      <c r="AC70" s="23" t="s">
        <v>53</v>
      </c>
      <c r="AD70" s="18">
        <f>AD39/AD58</f>
        <v>0.18069748365459651</v>
      </c>
      <c r="AE70" s="19">
        <f t="shared" ref="AE70:AN70" si="12">AE39/AE58</f>
        <v>0.45476968804075862</v>
      </c>
      <c r="AF70" s="19">
        <f t="shared" si="12"/>
        <v>0.31866691551465887</v>
      </c>
      <c r="AG70" s="19">
        <f t="shared" si="12"/>
        <v>0.19287421068431454</v>
      </c>
      <c r="AH70" s="36">
        <f t="shared" si="12"/>
        <v>0.14903734885586145</v>
      </c>
      <c r="AI70" s="19">
        <f t="shared" si="12"/>
        <v>0.19701443760296813</v>
      </c>
      <c r="AJ70" s="36">
        <f t="shared" si="12"/>
        <v>0.1726313436737639</v>
      </c>
      <c r="AK70" s="19">
        <f t="shared" si="12"/>
        <v>0.22769420357849779</v>
      </c>
      <c r="AL70" s="19">
        <f t="shared" si="12"/>
        <v>0.1970797880943064</v>
      </c>
      <c r="AM70" s="19">
        <f t="shared" si="12"/>
        <v>0.20277312958137089</v>
      </c>
      <c r="AN70" s="19">
        <f t="shared" si="12"/>
        <v>0.19737408262282716</v>
      </c>
    </row>
    <row r="71" spans="29:40" ht="23" x14ac:dyDescent="0.35">
      <c r="AC71" s="2"/>
      <c r="AD71" s="2" t="s">
        <v>21</v>
      </c>
      <c r="AE71" s="23" t="s">
        <v>22</v>
      </c>
    </row>
    <row r="72" spans="29:40" x14ac:dyDescent="0.35">
      <c r="AC72" s="2">
        <v>1</v>
      </c>
      <c r="AD72" s="33">
        <f>AD44/AD60</f>
        <v>0.16985685019206198</v>
      </c>
      <c r="AE72" s="33">
        <f>AE44/AE60</f>
        <v>0.22197169037178072</v>
      </c>
    </row>
    <row r="73" spans="29:40" x14ac:dyDescent="0.35">
      <c r="AC73" s="2">
        <v>2</v>
      </c>
      <c r="AD73" s="33">
        <f>AD47/AD61</f>
        <v>0.13968753121340219</v>
      </c>
      <c r="AE73" s="33">
        <f>AE47/AE61</f>
        <v>0.415601555637991</v>
      </c>
    </row>
    <row r="74" spans="29:40" x14ac:dyDescent="0.35">
      <c r="AC74" s="2" t="s">
        <v>51</v>
      </c>
      <c r="AD74" s="33">
        <f>_xlfn.STDEV.P(AD72,AD73)</f>
        <v>1.5084659489329896E-2</v>
      </c>
      <c r="AE74" s="33">
        <f>_xlfn.STDEV.P(AE72,AE73)</f>
        <v>9.68149326331052E-2</v>
      </c>
    </row>
    <row r="75" spans="29:40" x14ac:dyDescent="0.35">
      <c r="AC75" s="2" t="s">
        <v>41</v>
      </c>
      <c r="AD75" s="33">
        <f>_xlfn.T.TEST(AD72:AD73,AD66:AD67,1,1)</f>
        <v>0.19960133046654668</v>
      </c>
      <c r="AE75" s="34">
        <f>_xlfn.T.TEST(AE72:AE73,AD66:AD67,1,1)</f>
        <v>0.25540759375110866</v>
      </c>
    </row>
    <row r="76" spans="29:40" ht="23" x14ac:dyDescent="0.35">
      <c r="AC76" s="23" t="s">
        <v>53</v>
      </c>
      <c r="AD76">
        <f>AD50/AD62</f>
        <v>0.15287604055075063</v>
      </c>
      <c r="AE76" s="21">
        <f>AE50/AE62</f>
        <v>0.30498758566908563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F153C-69F8-4D6F-AB66-8C687B93D656}">
  <dimension ref="A1:W27"/>
  <sheetViews>
    <sheetView workbookViewId="0">
      <selection activeCell="W2" sqref="W2:W9"/>
    </sheetView>
  </sheetViews>
  <sheetFormatPr defaultRowHeight="14.5" x14ac:dyDescent="0.35"/>
  <sheetData>
    <row r="1" spans="1:23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cm="1">
        <f t="array" ref="O1:W13">TRANSPOSE(A1:M9)</f>
        <v>0</v>
      </c>
      <c r="P1" t="str">
        <v>A</v>
      </c>
      <c r="Q1" t="str">
        <v>B</v>
      </c>
      <c r="R1" t="str">
        <v>C</v>
      </c>
      <c r="S1" t="str">
        <v>D</v>
      </c>
      <c r="T1" t="str">
        <v>E</v>
      </c>
      <c r="U1" t="str">
        <v>F</v>
      </c>
      <c r="V1" t="str">
        <v>G</v>
      </c>
      <c r="W1" t="str">
        <v>H</v>
      </c>
    </row>
    <row r="2" spans="1:23" x14ac:dyDescent="0.3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4">
        <v>137863</v>
      </c>
      <c r="M2" s="4">
        <v>134776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103395</v>
      </c>
      <c r="W2">
        <v>113924</v>
      </c>
    </row>
    <row r="3" spans="1:23" x14ac:dyDescent="0.35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6">
        <v>113138</v>
      </c>
      <c r="M3" s="6">
        <v>108311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105980</v>
      </c>
      <c r="W3">
        <v>117902</v>
      </c>
    </row>
    <row r="4" spans="1:23" x14ac:dyDescent="0.35">
      <c r="A4" s="2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7">
        <v>95390</v>
      </c>
      <c r="M4" s="7">
        <v>91678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94162</v>
      </c>
      <c r="V4">
        <v>105639</v>
      </c>
      <c r="W4">
        <v>121089</v>
      </c>
    </row>
    <row r="5" spans="1:23" x14ac:dyDescent="0.35">
      <c r="A5" s="2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8">
        <v>78414</v>
      </c>
      <c r="M5" s="9">
        <v>74675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89573</v>
      </c>
      <c r="V5">
        <v>107768</v>
      </c>
      <c r="W5">
        <v>112167</v>
      </c>
    </row>
    <row r="6" spans="1:23" x14ac:dyDescent="0.35">
      <c r="A6" s="2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10">
        <v>53718</v>
      </c>
      <c r="M6" s="10">
        <v>57038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108047</v>
      </c>
      <c r="V6">
        <v>126257</v>
      </c>
      <c r="W6">
        <v>117806</v>
      </c>
    </row>
    <row r="7" spans="1:23" x14ac:dyDescent="0.35">
      <c r="A7" s="2" t="s">
        <v>5</v>
      </c>
      <c r="B7" s="3"/>
      <c r="C7" s="3"/>
      <c r="D7" s="7">
        <v>94162</v>
      </c>
      <c r="E7" s="7">
        <v>89573</v>
      </c>
      <c r="F7" s="6">
        <v>108047</v>
      </c>
      <c r="G7" s="11">
        <v>120045</v>
      </c>
      <c r="H7" s="11">
        <v>116614</v>
      </c>
      <c r="I7" s="12">
        <v>149238</v>
      </c>
      <c r="J7" s="4">
        <v>131407</v>
      </c>
      <c r="K7" s="11">
        <v>117598</v>
      </c>
      <c r="L7" s="13">
        <v>33567</v>
      </c>
      <c r="M7" s="13">
        <v>35468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120045</v>
      </c>
      <c r="V7">
        <v>111729</v>
      </c>
      <c r="W7">
        <v>125010</v>
      </c>
    </row>
    <row r="8" spans="1:23" x14ac:dyDescent="0.35">
      <c r="A8" s="2" t="s">
        <v>6</v>
      </c>
      <c r="B8" s="6">
        <v>103395</v>
      </c>
      <c r="C8" s="6">
        <v>105980</v>
      </c>
      <c r="D8" s="6">
        <v>105639</v>
      </c>
      <c r="E8" s="6">
        <v>107768</v>
      </c>
      <c r="F8" s="11">
        <v>126257</v>
      </c>
      <c r="G8" s="6">
        <v>111729</v>
      </c>
      <c r="H8" s="6">
        <v>104188</v>
      </c>
      <c r="I8" s="4">
        <v>126850</v>
      </c>
      <c r="J8" s="11">
        <v>121374</v>
      </c>
      <c r="K8" s="4">
        <v>132350</v>
      </c>
      <c r="L8" s="14">
        <v>24626</v>
      </c>
      <c r="M8" s="13">
        <v>26501</v>
      </c>
      <c r="O8">
        <v>7</v>
      </c>
      <c r="P8">
        <v>0</v>
      </c>
      <c r="Q8">
        <v>0</v>
      </c>
      <c r="R8">
        <v>0</v>
      </c>
      <c r="S8">
        <v>0</v>
      </c>
      <c r="T8">
        <v>0</v>
      </c>
      <c r="U8">
        <v>116614</v>
      </c>
      <c r="V8">
        <v>104188</v>
      </c>
      <c r="W8">
        <v>130785</v>
      </c>
    </row>
    <row r="9" spans="1:23" x14ac:dyDescent="0.35">
      <c r="A9" s="2" t="s">
        <v>7</v>
      </c>
      <c r="B9" s="11">
        <v>113924</v>
      </c>
      <c r="C9" s="11">
        <v>117902</v>
      </c>
      <c r="D9" s="11">
        <v>121089</v>
      </c>
      <c r="E9" s="6">
        <v>112167</v>
      </c>
      <c r="F9" s="11">
        <v>117806</v>
      </c>
      <c r="G9" s="11">
        <v>125010</v>
      </c>
      <c r="H9" s="4">
        <v>130785</v>
      </c>
      <c r="I9" s="15">
        <v>177148</v>
      </c>
      <c r="J9" s="3"/>
      <c r="K9" s="3"/>
      <c r="L9" s="14">
        <v>17557</v>
      </c>
      <c r="M9" s="14">
        <v>18590</v>
      </c>
      <c r="O9">
        <v>8</v>
      </c>
      <c r="P9">
        <v>0</v>
      </c>
      <c r="Q9">
        <v>0</v>
      </c>
      <c r="R9">
        <v>0</v>
      </c>
      <c r="S9">
        <v>0</v>
      </c>
      <c r="T9">
        <v>0</v>
      </c>
      <c r="U9">
        <v>149238</v>
      </c>
      <c r="V9">
        <v>126850</v>
      </c>
      <c r="W9">
        <v>177148</v>
      </c>
    </row>
    <row r="10" spans="1:23" x14ac:dyDescent="0.35">
      <c r="O10">
        <v>9</v>
      </c>
      <c r="P10">
        <v>0</v>
      </c>
      <c r="Q10">
        <v>0</v>
      </c>
      <c r="R10">
        <v>0</v>
      </c>
      <c r="S10">
        <v>0</v>
      </c>
      <c r="T10">
        <v>0</v>
      </c>
      <c r="U10">
        <v>131407</v>
      </c>
      <c r="V10">
        <v>121374</v>
      </c>
      <c r="W10">
        <v>0</v>
      </c>
    </row>
    <row r="11" spans="1:23" x14ac:dyDescent="0.3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117598</v>
      </c>
      <c r="V11">
        <v>132350</v>
      </c>
      <c r="W11">
        <v>0</v>
      </c>
    </row>
    <row r="12" spans="1:23" x14ac:dyDescent="0.35">
      <c r="A12" s="2" t="s">
        <v>0</v>
      </c>
      <c r="L12" s="10" t="s">
        <v>14</v>
      </c>
      <c r="M12" s="10" t="s">
        <v>14</v>
      </c>
      <c r="O12">
        <v>11</v>
      </c>
      <c r="P12">
        <v>137863</v>
      </c>
      <c r="Q12">
        <v>113138</v>
      </c>
      <c r="R12">
        <v>95390</v>
      </c>
      <c r="S12">
        <v>78414</v>
      </c>
      <c r="T12">
        <v>53718</v>
      </c>
      <c r="U12">
        <v>33567</v>
      </c>
      <c r="V12">
        <v>24626</v>
      </c>
      <c r="W12">
        <v>17557</v>
      </c>
    </row>
    <row r="13" spans="1:23" x14ac:dyDescent="0.35">
      <c r="A13" s="2" t="s">
        <v>1</v>
      </c>
      <c r="L13" s="16" t="s">
        <v>14</v>
      </c>
      <c r="M13" s="16" t="s">
        <v>14</v>
      </c>
      <c r="O13">
        <v>12</v>
      </c>
      <c r="P13">
        <v>134776</v>
      </c>
      <c r="Q13">
        <v>108311</v>
      </c>
      <c r="R13">
        <v>91678</v>
      </c>
      <c r="S13">
        <v>74675</v>
      </c>
      <c r="T13">
        <v>57038</v>
      </c>
      <c r="U13">
        <v>35468</v>
      </c>
      <c r="V13">
        <v>26501</v>
      </c>
      <c r="W13">
        <v>18590</v>
      </c>
    </row>
    <row r="14" spans="1:23" x14ac:dyDescent="0.35">
      <c r="A14" s="2" t="s">
        <v>2</v>
      </c>
      <c r="L14" s="13" t="s">
        <v>14</v>
      </c>
      <c r="M14" s="13" t="s">
        <v>14</v>
      </c>
    </row>
    <row r="15" spans="1:23" x14ac:dyDescent="0.35">
      <c r="A15" s="2" t="s">
        <v>3</v>
      </c>
      <c r="L15" s="14" t="s">
        <v>14</v>
      </c>
      <c r="M15" s="14" t="s">
        <v>14</v>
      </c>
      <c r="O15" cm="1">
        <f t="array" ref="O15:W27">TRANSPOSE(A11:M19)</f>
        <v>0</v>
      </c>
      <c r="P15" t="str">
        <v>A</v>
      </c>
      <c r="Q15" t="str">
        <v>B</v>
      </c>
      <c r="R15" t="str">
        <v>C</v>
      </c>
      <c r="S15" t="str">
        <v>D</v>
      </c>
      <c r="T15" t="str">
        <v>E</v>
      </c>
      <c r="U15" t="str">
        <v>F</v>
      </c>
      <c r="V15" t="str">
        <v>G</v>
      </c>
      <c r="W15" t="str">
        <v>H</v>
      </c>
    </row>
    <row r="16" spans="1:23" x14ac:dyDescent="0.35">
      <c r="A16" s="2" t="s">
        <v>4</v>
      </c>
      <c r="L16" s="14" t="s">
        <v>14</v>
      </c>
      <c r="M16" s="14" t="s">
        <v>14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tr">
        <v>AbO+LPS</v>
      </c>
      <c r="W16" t="str">
        <v>Fru+Chol</v>
      </c>
    </row>
    <row r="17" spans="1:23" ht="25" x14ac:dyDescent="0.35">
      <c r="A17" s="2" t="s">
        <v>5</v>
      </c>
      <c r="D17" s="19" t="s">
        <v>8</v>
      </c>
      <c r="E17" s="19" t="s">
        <v>8</v>
      </c>
      <c r="F17" s="19" t="s">
        <v>9</v>
      </c>
      <c r="G17" s="19" t="s">
        <v>10</v>
      </c>
      <c r="H17" s="19" t="s">
        <v>10</v>
      </c>
      <c r="I17" s="19" t="s">
        <v>9</v>
      </c>
      <c r="J17" s="19" t="s">
        <v>11</v>
      </c>
      <c r="K17" s="19" t="s">
        <v>11</v>
      </c>
      <c r="L17" s="20" t="s">
        <v>14</v>
      </c>
      <c r="M17" s="20" t="s">
        <v>14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tr">
        <v>AbO</v>
      </c>
      <c r="W17" t="str">
        <v>Fru+Chol</v>
      </c>
    </row>
    <row r="18" spans="1:23" ht="25" x14ac:dyDescent="0.35">
      <c r="A18" s="2" t="s">
        <v>6</v>
      </c>
      <c r="B18" s="19" t="s">
        <v>12</v>
      </c>
      <c r="C18" s="19" t="s">
        <v>13</v>
      </c>
      <c r="D18" s="19" t="s">
        <v>13</v>
      </c>
      <c r="E18" s="19" t="s">
        <v>12</v>
      </c>
      <c r="F18" s="19" t="s">
        <v>15</v>
      </c>
      <c r="G18" s="19" t="s">
        <v>15</v>
      </c>
      <c r="H18" s="19" t="s">
        <v>16</v>
      </c>
      <c r="I18" s="19" t="s">
        <v>17</v>
      </c>
      <c r="J18" s="19" t="s">
        <v>17</v>
      </c>
      <c r="K18" s="19" t="s">
        <v>16</v>
      </c>
      <c r="L18" s="20" t="s">
        <v>14</v>
      </c>
      <c r="M18" s="20" t="s">
        <v>14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 t="str">
        <v>no treat</v>
      </c>
      <c r="V18" t="str">
        <v>AbO</v>
      </c>
      <c r="W18" t="str">
        <v>Fru+LPS</v>
      </c>
    </row>
    <row r="19" spans="1:23" ht="25" x14ac:dyDescent="0.35">
      <c r="A19" s="2" t="s">
        <v>7</v>
      </c>
      <c r="B19" s="19" t="s">
        <v>18</v>
      </c>
      <c r="C19" s="19" t="s">
        <v>18</v>
      </c>
      <c r="D19" s="19" t="s">
        <v>20</v>
      </c>
      <c r="E19" s="19" t="s">
        <v>21</v>
      </c>
      <c r="F19" s="19" t="s">
        <v>21</v>
      </c>
      <c r="G19" s="19" t="s">
        <v>20</v>
      </c>
      <c r="H19" s="19" t="s">
        <v>22</v>
      </c>
      <c r="I19" s="19" t="s">
        <v>22</v>
      </c>
      <c r="J19" s="3"/>
      <c r="K19" s="3"/>
      <c r="L19" s="20" t="s">
        <v>14</v>
      </c>
      <c r="M19" s="20" t="s">
        <v>14</v>
      </c>
      <c r="O19">
        <v>4</v>
      </c>
      <c r="P19">
        <v>0</v>
      </c>
      <c r="Q19">
        <v>0</v>
      </c>
      <c r="R19">
        <v>0</v>
      </c>
      <c r="S19">
        <v>0</v>
      </c>
      <c r="T19">
        <v>0</v>
      </c>
      <c r="U19" t="str">
        <v>no treat</v>
      </c>
      <c r="V19" t="str">
        <v>AbO+LPS</v>
      </c>
      <c r="W19" t="str">
        <v>AbO+Fru</v>
      </c>
    </row>
    <row r="20" spans="1:23" x14ac:dyDescent="0.35">
      <c r="O20">
        <v>5</v>
      </c>
      <c r="P20">
        <v>0</v>
      </c>
      <c r="Q20">
        <v>0</v>
      </c>
      <c r="R20">
        <v>0</v>
      </c>
      <c r="S20">
        <v>0</v>
      </c>
      <c r="T20">
        <v>0</v>
      </c>
      <c r="U20" t="str">
        <v>AbO+Chol</v>
      </c>
      <c r="V20" t="str">
        <v>LPS</v>
      </c>
      <c r="W20" t="str">
        <v>AbO+Fru</v>
      </c>
    </row>
    <row r="21" spans="1:23" x14ac:dyDescent="0.35">
      <c r="O21">
        <v>6</v>
      </c>
      <c r="P21">
        <v>0</v>
      </c>
      <c r="Q21">
        <v>0</v>
      </c>
      <c r="R21">
        <v>0</v>
      </c>
      <c r="S21">
        <v>0</v>
      </c>
      <c r="T21">
        <v>0</v>
      </c>
      <c r="U21" t="str">
        <v>Chol</v>
      </c>
      <c r="V21" t="str">
        <v>LPS</v>
      </c>
      <c r="W21" t="str">
        <v>Fru+LPS</v>
      </c>
    </row>
    <row r="22" spans="1:23" x14ac:dyDescent="0.35">
      <c r="O22">
        <v>7</v>
      </c>
      <c r="P22">
        <v>0</v>
      </c>
      <c r="Q22">
        <v>0</v>
      </c>
      <c r="R22">
        <v>0</v>
      </c>
      <c r="S22">
        <v>0</v>
      </c>
      <c r="T22">
        <v>0</v>
      </c>
      <c r="U22" t="str">
        <v>Chol</v>
      </c>
      <c r="V22" t="str">
        <v>Fru</v>
      </c>
      <c r="W22" t="str">
        <v>Ab+F+C+LPS</v>
      </c>
    </row>
    <row r="23" spans="1:23" x14ac:dyDescent="0.35">
      <c r="O23">
        <v>8</v>
      </c>
      <c r="P23">
        <v>0</v>
      </c>
      <c r="Q23">
        <v>0</v>
      </c>
      <c r="R23">
        <v>0</v>
      </c>
      <c r="S23">
        <v>0</v>
      </c>
      <c r="T23">
        <v>0</v>
      </c>
      <c r="U23" t="str">
        <v>AbO+Chol</v>
      </c>
      <c r="V23" t="str">
        <v>AbO+Chol+LPS</v>
      </c>
      <c r="W23" t="str">
        <v>Ab+F+C+LPS</v>
      </c>
    </row>
    <row r="24" spans="1:23" x14ac:dyDescent="0.35">
      <c r="O24">
        <v>9</v>
      </c>
      <c r="P24">
        <v>0</v>
      </c>
      <c r="Q24">
        <v>0</v>
      </c>
      <c r="R24">
        <v>0</v>
      </c>
      <c r="S24">
        <v>0</v>
      </c>
      <c r="T24">
        <v>0</v>
      </c>
      <c r="U24" t="str">
        <v>Chol+LPS</v>
      </c>
      <c r="V24" t="str">
        <v>AbO+Chol+LPS</v>
      </c>
      <c r="W24">
        <v>0</v>
      </c>
    </row>
    <row r="25" spans="1:23" x14ac:dyDescent="0.35">
      <c r="O25">
        <v>10</v>
      </c>
      <c r="P25">
        <v>0</v>
      </c>
      <c r="Q25">
        <v>0</v>
      </c>
      <c r="R25">
        <v>0</v>
      </c>
      <c r="S25">
        <v>0</v>
      </c>
      <c r="T25">
        <v>0</v>
      </c>
      <c r="U25" t="str">
        <v>Chol+LPS</v>
      </c>
      <c r="V25" t="str">
        <v>Fru</v>
      </c>
      <c r="W25">
        <v>0</v>
      </c>
    </row>
    <row r="26" spans="1:23" x14ac:dyDescent="0.35">
      <c r="O26">
        <v>11</v>
      </c>
      <c r="P26" t="str">
        <v>Std curve</v>
      </c>
      <c r="Q26" t="str">
        <v>Std curve</v>
      </c>
      <c r="R26" t="str">
        <v>Std curve</v>
      </c>
      <c r="S26" t="str">
        <v>Std curve</v>
      </c>
      <c r="T26" t="str">
        <v>Std curve</v>
      </c>
      <c r="U26" t="str">
        <v>Std curve</v>
      </c>
      <c r="V26" t="str">
        <v>Std curve</v>
      </c>
      <c r="W26" t="str">
        <v>Std curve</v>
      </c>
    </row>
    <row r="27" spans="1:23" x14ac:dyDescent="0.35">
      <c r="O27">
        <v>12</v>
      </c>
      <c r="P27" t="str">
        <v>Std curve</v>
      </c>
      <c r="Q27" t="str">
        <v>Std curve</v>
      </c>
      <c r="R27" t="str">
        <v>Std curve</v>
      </c>
      <c r="S27" t="str">
        <v>Std curve</v>
      </c>
      <c r="T27" t="str">
        <v>Std curve</v>
      </c>
      <c r="U27" t="str">
        <v>Std curve</v>
      </c>
      <c r="V27" t="str">
        <v>Std curve</v>
      </c>
      <c r="W27" t="str">
        <v>Std curve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Standard_treatment_transpose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B</cp:lastModifiedBy>
  <dcterms:created xsi:type="dcterms:W3CDTF">2022-06-28T01:56:13Z</dcterms:created>
  <dcterms:modified xsi:type="dcterms:W3CDTF">2022-08-05T18:14:57Z</dcterms:modified>
</cp:coreProperties>
</file>