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BH\Desktop\HDL\oscar\data\"/>
    </mc:Choice>
  </mc:AlternateContent>
  <xr:revisionPtr revIDLastSave="0" documentId="13_ncr:1_{08AAC674-862E-46EB-8E8E-B0B607FF5F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Transpose data" sheetId="2" r:id="rId2"/>
    <sheet name="standa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7" i="1" l="1"/>
  <c r="R71" i="1"/>
  <c r="S71" i="1"/>
  <c r="T71" i="1"/>
  <c r="U71" i="1"/>
  <c r="W71" i="1"/>
  <c r="X71" i="1"/>
  <c r="Y71" i="1"/>
  <c r="Z71" i="1"/>
  <c r="V71" i="1"/>
  <c r="P66" i="1"/>
  <c r="D1" i="3" a="1"/>
  <c r="D1" i="3" s="1"/>
  <c r="Q1" i="2" a="1"/>
  <c r="Q1" i="2" s="1"/>
  <c r="C34" i="1"/>
  <c r="C32" i="1"/>
  <c r="C45" i="1"/>
  <c r="C43" i="1"/>
  <c r="B45" i="1"/>
  <c r="B43" i="1"/>
  <c r="L34" i="1"/>
  <c r="L32" i="1"/>
  <c r="K34" i="1"/>
  <c r="K32" i="1"/>
  <c r="J34" i="1"/>
  <c r="J32" i="1"/>
  <c r="I34" i="1"/>
  <c r="I32" i="1"/>
  <c r="H34" i="1"/>
  <c r="H32" i="1"/>
  <c r="G34" i="1"/>
  <c r="G32" i="1"/>
  <c r="F34" i="1"/>
  <c r="F32" i="1"/>
  <c r="D32" i="1"/>
  <c r="E34" i="1"/>
  <c r="E32" i="1"/>
  <c r="D34" i="1"/>
  <c r="B34" i="1"/>
  <c r="B32" i="1"/>
  <c r="Q66" i="1"/>
  <c r="Q67" i="1"/>
  <c r="Q40" i="1"/>
  <c r="Q39" i="1"/>
  <c r="Q70" i="1" s="1"/>
  <c r="Q38" i="1"/>
  <c r="Q37" i="1"/>
  <c r="Q36" i="1"/>
  <c r="Q35" i="1"/>
  <c r="Q34" i="1"/>
  <c r="Q33" i="1"/>
  <c r="Q32" i="1"/>
  <c r="Q76" i="1"/>
  <c r="P76" i="1"/>
  <c r="Z70" i="1"/>
  <c r="Y70" i="1"/>
  <c r="X70" i="1"/>
  <c r="W70" i="1"/>
  <c r="V70" i="1"/>
  <c r="U70" i="1"/>
  <c r="T70" i="1"/>
  <c r="S70" i="1"/>
  <c r="R70" i="1"/>
  <c r="P70" i="1"/>
  <c r="Q52" i="1" l="1"/>
  <c r="P52" i="1"/>
  <c r="Q46" i="1"/>
  <c r="P46" i="1"/>
  <c r="B47" i="1" l="1"/>
  <c r="B49" i="1"/>
  <c r="B51" i="1" s="1"/>
  <c r="Z36" i="1"/>
  <c r="G36" i="1"/>
  <c r="X34" i="1"/>
  <c r="X36" i="1" s="1"/>
  <c r="W34" i="1"/>
  <c r="W36" i="1" s="1"/>
  <c r="S34" i="1"/>
  <c r="S36" i="1" s="1"/>
  <c r="P34" i="1"/>
  <c r="P36" i="1" s="1"/>
  <c r="L36" i="1"/>
  <c r="H36" i="1"/>
  <c r="F36" i="1"/>
  <c r="E36" i="1"/>
  <c r="Z32" i="1"/>
  <c r="V32" i="1"/>
  <c r="U32" i="1"/>
  <c r="J12" i="1"/>
  <c r="I12" i="1"/>
  <c r="H12" i="1"/>
  <c r="G12" i="1"/>
  <c r="F12" i="1"/>
  <c r="E12" i="1"/>
  <c r="D12" i="1"/>
  <c r="C12" i="1"/>
  <c r="R17" i="1"/>
  <c r="Q45" i="1" s="1"/>
  <c r="Q47" i="1" s="1"/>
  <c r="Q17" i="1"/>
  <c r="Q43" i="1" s="1"/>
  <c r="Z16" i="1"/>
  <c r="Z34" i="1" s="1"/>
  <c r="Y16" i="1"/>
  <c r="P45" i="1" s="1"/>
  <c r="P47" i="1" s="1"/>
  <c r="X16" i="1"/>
  <c r="P43" i="1" s="1"/>
  <c r="W16" i="1"/>
  <c r="V16" i="1"/>
  <c r="Y34" i="1" s="1"/>
  <c r="Y36" i="1" s="1"/>
  <c r="U16" i="1"/>
  <c r="Y32" i="1" s="1"/>
  <c r="T16" i="1"/>
  <c r="S16" i="1"/>
  <c r="R16" i="1"/>
  <c r="X32" i="1" s="1"/>
  <c r="Q16" i="1"/>
  <c r="W32" i="1" s="1"/>
  <c r="Z15" i="1"/>
  <c r="V34" i="1" s="1"/>
  <c r="V36" i="1" s="1"/>
  <c r="Y15" i="1"/>
  <c r="X15" i="1"/>
  <c r="T34" i="1" s="1"/>
  <c r="T36" i="1" s="1"/>
  <c r="W15" i="1"/>
  <c r="U34" i="1" s="1"/>
  <c r="U36" i="1" s="1"/>
  <c r="V15" i="1"/>
  <c r="U15" i="1"/>
  <c r="T32" i="1" s="1"/>
  <c r="T15" i="1"/>
  <c r="S15" i="1"/>
  <c r="S32" i="1" s="1"/>
  <c r="S38" i="1" s="1"/>
  <c r="S40" i="1" s="1"/>
  <c r="R15" i="1"/>
  <c r="Q15" i="1"/>
  <c r="R34" i="1" s="1"/>
  <c r="R36" i="1" s="1"/>
  <c r="Z14" i="1"/>
  <c r="R32" i="1" s="1"/>
  <c r="Y14" i="1"/>
  <c r="X14" i="1"/>
  <c r="W14" i="1"/>
  <c r="P32" i="1" s="1"/>
  <c r="V14" i="1"/>
  <c r="C47" i="1" s="1"/>
  <c r="U14" i="1"/>
  <c r="C49" i="1" s="1"/>
  <c r="C51" i="1" s="1"/>
  <c r="T14" i="1"/>
  <c r="S14" i="1"/>
  <c r="R14" i="1"/>
  <c r="Q14" i="1"/>
  <c r="Z13" i="1"/>
  <c r="K36" i="1" s="1"/>
  <c r="Y13" i="1"/>
  <c r="X13" i="1"/>
  <c r="I36" i="1" s="1"/>
  <c r="W13" i="1"/>
  <c r="J36" i="1" s="1"/>
  <c r="V13" i="1"/>
  <c r="U13" i="1"/>
  <c r="T13" i="1"/>
  <c r="S13" i="1"/>
  <c r="H38" i="1" s="1"/>
  <c r="H40" i="1" s="1"/>
  <c r="R13" i="1"/>
  <c r="Q13" i="1"/>
  <c r="Z12" i="1"/>
  <c r="Y12" i="1"/>
  <c r="X12" i="1"/>
  <c r="W12" i="1"/>
  <c r="V12" i="1"/>
  <c r="C36" i="1" s="1"/>
  <c r="U12" i="1"/>
  <c r="D36" i="1" s="1"/>
  <c r="T12" i="1"/>
  <c r="S12" i="1"/>
  <c r="R12" i="1"/>
  <c r="B36" i="1" s="1"/>
  <c r="Q12" i="1"/>
  <c r="B38" i="1" l="1"/>
  <c r="B40" i="1" s="1"/>
  <c r="B37" i="1"/>
  <c r="B39" i="1" s="1"/>
  <c r="B70" i="1" s="1"/>
  <c r="B33" i="1"/>
  <c r="B35" i="1" s="1"/>
  <c r="Y38" i="1"/>
  <c r="Y40" i="1" s="1"/>
  <c r="Y33" i="1"/>
  <c r="Y37" i="1"/>
  <c r="Y39" i="1" s="1"/>
  <c r="V67" i="1"/>
  <c r="H67" i="1"/>
  <c r="P48" i="1"/>
  <c r="P50" i="1" s="1"/>
  <c r="P44" i="1"/>
  <c r="P49" i="1"/>
  <c r="P51" i="1" s="1"/>
  <c r="C73" i="1"/>
  <c r="Q73" i="1"/>
  <c r="F38" i="1"/>
  <c r="F40" i="1" s="1"/>
  <c r="F33" i="1"/>
  <c r="F35" i="1" s="1"/>
  <c r="U38" i="1"/>
  <c r="U40" i="1" s="1"/>
  <c r="U37" i="1"/>
  <c r="U39" i="1" s="1"/>
  <c r="U33" i="1"/>
  <c r="L38" i="1"/>
  <c r="L40" i="1" s="1"/>
  <c r="L33" i="1"/>
  <c r="L35" i="1" s="1"/>
  <c r="W38" i="1"/>
  <c r="W40" i="1" s="1"/>
  <c r="W33" i="1"/>
  <c r="P73" i="1"/>
  <c r="B73" i="1"/>
  <c r="J38" i="1"/>
  <c r="J40" i="1" s="1"/>
  <c r="J33" i="1"/>
  <c r="J35" i="1" s="1"/>
  <c r="J37" i="1"/>
  <c r="J39" i="1" s="1"/>
  <c r="J70" i="1" s="1"/>
  <c r="E67" i="1"/>
  <c r="S67" i="1"/>
  <c r="Z67" i="1"/>
  <c r="L67" i="1"/>
  <c r="F67" i="1"/>
  <c r="T67" i="1"/>
  <c r="H33" i="1"/>
  <c r="H35" i="1" s="1"/>
  <c r="H41" i="1" s="1"/>
  <c r="I67" i="1"/>
  <c r="W67" i="1"/>
  <c r="F37" i="1"/>
  <c r="F39" i="1" s="1"/>
  <c r="F70" i="1" s="1"/>
  <c r="U67" i="1"/>
  <c r="G67" i="1"/>
  <c r="Y67" i="1"/>
  <c r="K67" i="1"/>
  <c r="R67" i="1"/>
  <c r="D67" i="1"/>
  <c r="Q48" i="1"/>
  <c r="Q50" i="1" s="1"/>
  <c r="Q44" i="1"/>
  <c r="Q49" i="1"/>
  <c r="Q51" i="1" s="1"/>
  <c r="S33" i="1"/>
  <c r="P67" i="1"/>
  <c r="D38" i="1"/>
  <c r="D40" i="1" s="1"/>
  <c r="D33" i="1"/>
  <c r="D35" i="1" s="1"/>
  <c r="D41" i="1" s="1"/>
  <c r="C67" i="1"/>
  <c r="J67" i="1"/>
  <c r="X67" i="1"/>
  <c r="T38" i="1"/>
  <c r="T40" i="1" s="1"/>
  <c r="E37" i="1"/>
  <c r="E39" i="1" s="1"/>
  <c r="E70" i="1" s="1"/>
  <c r="I37" i="1"/>
  <c r="I39" i="1" s="1"/>
  <c r="I70" i="1" s="1"/>
  <c r="P37" i="1"/>
  <c r="P39" i="1" s="1"/>
  <c r="T37" i="1"/>
  <c r="T39" i="1" s="1"/>
  <c r="X37" i="1"/>
  <c r="X39" i="1" s="1"/>
  <c r="E38" i="1"/>
  <c r="E40" i="1" s="1"/>
  <c r="X38" i="1"/>
  <c r="X40" i="1" s="1"/>
  <c r="C37" i="1"/>
  <c r="C39" i="1" s="1"/>
  <c r="C70" i="1" s="1"/>
  <c r="C33" i="1"/>
  <c r="C35" i="1" s="1"/>
  <c r="C41" i="1" s="1"/>
  <c r="C38" i="1"/>
  <c r="C40" i="1" s="1"/>
  <c r="G37" i="1"/>
  <c r="G39" i="1" s="1"/>
  <c r="G70" i="1" s="1"/>
  <c r="G33" i="1"/>
  <c r="G35" i="1" s="1"/>
  <c r="G38" i="1"/>
  <c r="G40" i="1" s="1"/>
  <c r="K37" i="1"/>
  <c r="K39" i="1" s="1"/>
  <c r="K70" i="1" s="1"/>
  <c r="K33" i="1"/>
  <c r="K35" i="1" s="1"/>
  <c r="K38" i="1"/>
  <c r="K40" i="1" s="1"/>
  <c r="R37" i="1"/>
  <c r="R39" i="1" s="1"/>
  <c r="R33" i="1"/>
  <c r="R38" i="1"/>
  <c r="R40" i="1" s="1"/>
  <c r="V37" i="1"/>
  <c r="V39" i="1" s="1"/>
  <c r="V33" i="1"/>
  <c r="V38" i="1"/>
  <c r="V40" i="1" s="1"/>
  <c r="Z37" i="1"/>
  <c r="Z39" i="1" s="1"/>
  <c r="Z33" i="1"/>
  <c r="Z38" i="1"/>
  <c r="Z40" i="1" s="1"/>
  <c r="I38" i="1"/>
  <c r="I40" i="1" s="1"/>
  <c r="P38" i="1"/>
  <c r="P40" i="1" s="1"/>
  <c r="D37" i="1"/>
  <c r="D39" i="1" s="1"/>
  <c r="D70" i="1" s="1"/>
  <c r="H37" i="1"/>
  <c r="H39" i="1" s="1"/>
  <c r="H70" i="1" s="1"/>
  <c r="L37" i="1"/>
  <c r="L39" i="1" s="1"/>
  <c r="L70" i="1" s="1"/>
  <c r="S37" i="1"/>
  <c r="S39" i="1" s="1"/>
  <c r="W37" i="1"/>
  <c r="W39" i="1" s="1"/>
  <c r="B48" i="1"/>
  <c r="B50" i="1" s="1"/>
  <c r="B76" i="1" s="1"/>
  <c r="E33" i="1"/>
  <c r="E35" i="1" s="1"/>
  <c r="E41" i="1" s="1"/>
  <c r="I33" i="1"/>
  <c r="I35" i="1" s="1"/>
  <c r="P33" i="1"/>
  <c r="T33" i="1"/>
  <c r="X33" i="1"/>
  <c r="C48" i="1"/>
  <c r="C50" i="1" s="1"/>
  <c r="C76" i="1" s="1"/>
  <c r="B44" i="1"/>
  <c r="B46" i="1" s="1"/>
  <c r="C44" i="1"/>
  <c r="C46" i="1" s="1"/>
  <c r="C52" i="1" l="1"/>
  <c r="B52" i="1"/>
  <c r="G41" i="1"/>
  <c r="F41" i="1"/>
  <c r="I41" i="1"/>
  <c r="K41" i="1"/>
  <c r="L41" i="1"/>
  <c r="J41" i="1"/>
  <c r="U35" i="1"/>
  <c r="U66" i="1"/>
  <c r="G66" i="1"/>
  <c r="B72" i="1"/>
  <c r="P72" i="1"/>
  <c r="P74" i="1" s="1"/>
  <c r="X35" i="1"/>
  <c r="J66" i="1"/>
  <c r="X66" i="1"/>
  <c r="R35" i="1"/>
  <c r="R41" i="1" s="1"/>
  <c r="R66" i="1"/>
  <c r="D66" i="1"/>
  <c r="Y35" i="1"/>
  <c r="Y66" i="1"/>
  <c r="Y68" i="1" s="1"/>
  <c r="K66" i="1"/>
  <c r="T35" i="1"/>
  <c r="F66" i="1"/>
  <c r="T66" i="1"/>
  <c r="T68" i="1" s="1"/>
  <c r="V35" i="1"/>
  <c r="V41" i="1" s="1"/>
  <c r="V66" i="1"/>
  <c r="V68" i="1" s="1"/>
  <c r="H66" i="1"/>
  <c r="S66" i="1"/>
  <c r="E66" i="1"/>
  <c r="S35" i="1"/>
  <c r="C72" i="1"/>
  <c r="Q72" i="1"/>
  <c r="Q74" i="1" s="1"/>
  <c r="W66" i="1"/>
  <c r="I66" i="1"/>
  <c r="W35" i="1"/>
  <c r="P35" i="1"/>
  <c r="X41" i="1" s="1"/>
  <c r="B66" i="1"/>
  <c r="B68" i="1" s="1"/>
  <c r="Z35" i="1"/>
  <c r="Z41" i="1" s="1"/>
  <c r="Z66" i="1"/>
  <c r="Z68" i="1" s="1"/>
  <c r="L66" i="1"/>
  <c r="C66" i="1"/>
  <c r="T41" i="1"/>
  <c r="W41" i="1"/>
  <c r="S41" i="1"/>
  <c r="Y41" i="1"/>
  <c r="U41" i="1"/>
  <c r="E68" i="1" l="1"/>
  <c r="E69" i="1"/>
  <c r="J69" i="1"/>
  <c r="J68" i="1"/>
  <c r="G68" i="1"/>
  <c r="G69" i="1"/>
  <c r="Q68" i="1"/>
  <c r="Q69" i="1"/>
  <c r="S69" i="1"/>
  <c r="S68" i="1"/>
  <c r="U69" i="1"/>
  <c r="U68" i="1"/>
  <c r="C68" i="1"/>
  <c r="C69" i="1"/>
  <c r="Q75" i="1"/>
  <c r="V69" i="1"/>
  <c r="P68" i="1"/>
  <c r="P75" i="1"/>
  <c r="Y69" i="1"/>
  <c r="Z69" i="1"/>
  <c r="T69" i="1"/>
  <c r="I69" i="1"/>
  <c r="I68" i="1"/>
  <c r="C74" i="1"/>
  <c r="C75" i="1"/>
  <c r="H69" i="1"/>
  <c r="H68" i="1"/>
  <c r="F69" i="1"/>
  <c r="F68" i="1"/>
  <c r="K68" i="1"/>
  <c r="K69" i="1"/>
  <c r="D68" i="1"/>
  <c r="D69" i="1"/>
  <c r="L69" i="1"/>
  <c r="L68" i="1"/>
  <c r="W68" i="1"/>
  <c r="W69" i="1"/>
  <c r="R68" i="1"/>
  <c r="R69" i="1"/>
  <c r="X68" i="1"/>
  <c r="X69" i="1"/>
  <c r="B74" i="1"/>
  <c r="B7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<sst xmlns="http://schemas.openxmlformats.org/spreadsheetml/2006/main" count="330" uniqueCount="63">
  <si>
    <t>A</t>
  </si>
  <si>
    <t>B</t>
  </si>
  <si>
    <t>C</t>
  </si>
  <si>
    <t>D</t>
  </si>
  <si>
    <t>E</t>
  </si>
  <si>
    <t>F</t>
  </si>
  <si>
    <t>G</t>
  </si>
  <si>
    <t>H</t>
  </si>
  <si>
    <t>no treat</t>
  </si>
  <si>
    <t>AbO+Chol</t>
  </si>
  <si>
    <t>Chol</t>
  </si>
  <si>
    <t>Chol+LPS</t>
  </si>
  <si>
    <t>AbO+LPS</t>
  </si>
  <si>
    <t>AbO</t>
  </si>
  <si>
    <t>Std curve</t>
  </si>
  <si>
    <t>LPS</t>
  </si>
  <si>
    <t>Fru</t>
  </si>
  <si>
    <t>AbO+Chol+LPS</t>
  </si>
  <si>
    <t>Fru+Chol</t>
  </si>
  <si>
    <t>---&gt;</t>
  </si>
  <si>
    <t>Fru+LPS</t>
  </si>
  <si>
    <t>AbO+Fru</t>
  </si>
  <si>
    <t>Ab+F+C+LPS</t>
  </si>
  <si>
    <r>
      <t>Identificaci</t>
    </r>
    <r>
      <rPr>
        <sz val="11"/>
        <color theme="1"/>
        <rFont val="Calibri"/>
        <family val="2"/>
      </rPr>
      <t>ón</t>
    </r>
  </si>
  <si>
    <t>----&gt;</t>
  </si>
  <si>
    <t>Blank Corrected</t>
  </si>
  <si>
    <t>Std Curve</t>
  </si>
  <si>
    <t>µM</t>
  </si>
  <si>
    <t>Fluorescence</t>
  </si>
  <si>
    <t>x= (</t>
  </si>
  <si>
    <t>y+</t>
  </si>
  <si>
    <t>)/</t>
  </si>
  <si>
    <t>Whole</t>
  </si>
  <si>
    <t>Cholesterol</t>
  </si>
  <si>
    <t>Esterified</t>
  </si>
  <si>
    <t>Fluoro</t>
  </si>
  <si>
    <t>uM</t>
  </si>
  <si>
    <t>copy of uM</t>
  </si>
  <si>
    <t>Average</t>
  </si>
  <si>
    <t>Std dev</t>
  </si>
  <si>
    <t>Std dev uM</t>
  </si>
  <si>
    <t>p value</t>
  </si>
  <si>
    <t xml:space="preserve">Whole </t>
  </si>
  <si>
    <t xml:space="preserve">Cell </t>
  </si>
  <si>
    <t xml:space="preserve">Protein </t>
  </si>
  <si>
    <t>Content</t>
  </si>
  <si>
    <t>ug/mL 1</t>
  </si>
  <si>
    <t>ug/mL 2</t>
  </si>
  <si>
    <t>Avg ug/mL</t>
  </si>
  <si>
    <t>Total</t>
  </si>
  <si>
    <t>per total protein</t>
  </si>
  <si>
    <t>per total</t>
  </si>
  <si>
    <t>protein</t>
  </si>
  <si>
    <t>std dev</t>
  </si>
  <si>
    <t>uM/protein</t>
  </si>
  <si>
    <t>Cell Esterified</t>
  </si>
  <si>
    <t>Cell Free</t>
  </si>
  <si>
    <t>Total free</t>
  </si>
  <si>
    <t>AbO+Chol*</t>
  </si>
  <si>
    <t>*=from prev. Experiment</t>
  </si>
  <si>
    <t>Whole cell Total cholesterol w/cholesterol esterase</t>
  </si>
  <si>
    <t>Whole cell w/o cholesteorl esterase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</si>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</sst>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11"/>
      <color theme="1"/>
      <name val="Calibri"/>
      <family val="2"/>
    </font>
    <font>
      <sz val="8"/>
      <color theme="1"/>
      <name val="Calibri"/>
      <family val="2"/>
      <scheme val="minor"/>
    </font>
    <font>
      <sz val="9"/>
      <color rgb="FF27413E"/>
      <name val="Arial"/>
      <family val="2"/>
    </font>
    <font>
      <sz val="7"/>
      <color rgb="FF27413E"/>
      <name val="Arial"/>
      <family val="2"/>
    </font>
    <font>
      <sz val="8"/>
      <color rgb="FF27413E"/>
      <name val="Arial"/>
      <family val="2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0" fillId="5" borderId="0" xfId="0" applyFill="1"/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0" xfId="0" quotePrefix="1"/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0" fillId="8" borderId="0" xfId="0" applyFill="1"/>
    <xf numFmtId="0" fontId="2" fillId="1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0" fillId="11" borderId="0" xfId="0" applyFill="1"/>
    <xf numFmtId="0" fontId="6" fillId="11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9" fillId="0" borderId="0" xfId="0" applyFont="1"/>
    <xf numFmtId="0" fontId="10" fillId="8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Std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Sheet1!$C$11:$J$11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</c:numCache>
            </c:numRef>
          </c:xVal>
          <c:yVal>
            <c:numRef>
              <c:f>Sheet1!$C$12:$J$12</c:f>
              <c:numCache>
                <c:formatCode>General</c:formatCode>
                <c:ptCount val="8"/>
                <c:pt idx="0">
                  <c:v>0</c:v>
                </c:pt>
                <c:pt idx="1">
                  <c:v>6567.5</c:v>
                </c:pt>
                <c:pt idx="2">
                  <c:v>17183</c:v>
                </c:pt>
                <c:pt idx="3">
                  <c:v>33468</c:v>
                </c:pt>
                <c:pt idx="4">
                  <c:v>56645.5</c:v>
                </c:pt>
                <c:pt idx="5">
                  <c:v>78625.5</c:v>
                </c:pt>
                <c:pt idx="6">
                  <c:v>98039.5</c:v>
                </c:pt>
                <c:pt idx="7">
                  <c:v>112596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BF-4F2C-8205-876F4C9F5B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420072"/>
        <c:axId val="670422368"/>
      </c:scatterChart>
      <c:valAx>
        <c:axId val="670420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422368"/>
        <c:crosses val="autoZero"/>
        <c:crossBetween val="midCat"/>
      </c:valAx>
      <c:valAx>
        <c:axId val="67042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Fluorescence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420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</xdr:colOff>
      <xdr:row>13</xdr:row>
      <xdr:rowOff>102870</xdr:rowOff>
    </xdr:from>
    <xdr:to>
      <xdr:col>9</xdr:col>
      <xdr:colOff>335280</xdr:colOff>
      <xdr:row>28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4C2E0A-47DE-BF34-20AB-2DCD48F665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6"/>
  <sheetViews>
    <sheetView tabSelected="1" topLeftCell="A61" workbookViewId="0">
      <selection activeCell="B70" sqref="B70"/>
    </sheetView>
  </sheetViews>
  <sheetFormatPr defaultRowHeight="14.5" x14ac:dyDescent="0.35"/>
  <cols>
    <col min="2" max="2" width="12.90625" bestFit="1" customWidth="1"/>
    <col min="3" max="12" width="11.54296875" bestFit="1" customWidth="1"/>
    <col min="15" max="15" width="45.6328125" bestFit="1" customWidth="1"/>
    <col min="16" max="18" width="11.54296875" bestFit="1" customWidth="1"/>
    <col min="19" max="19" width="10.54296875" bestFit="1" customWidth="1"/>
    <col min="20" max="26" width="11.54296875" bestFit="1" customWidth="1"/>
    <col min="30" max="30" width="12" bestFit="1" customWidth="1"/>
    <col min="31" max="31" width="11.54296875" bestFit="1" customWidth="1"/>
    <col min="32" max="32" width="12" bestFit="1" customWidth="1"/>
  </cols>
  <sheetData>
    <row r="1" spans="1:28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P1" s="1"/>
      <c r="Q1" s="2">
        <v>1</v>
      </c>
      <c r="R1" s="2">
        <v>2</v>
      </c>
      <c r="S1" s="2">
        <v>3</v>
      </c>
      <c r="T1" s="2">
        <v>4</v>
      </c>
      <c r="U1" s="2">
        <v>5</v>
      </c>
      <c r="V1" s="2">
        <v>6</v>
      </c>
      <c r="W1" s="2">
        <v>7</v>
      </c>
      <c r="X1" s="2">
        <v>8</v>
      </c>
      <c r="Y1" s="2">
        <v>9</v>
      </c>
      <c r="Z1" s="2">
        <v>10</v>
      </c>
      <c r="AA1" s="2">
        <v>11</v>
      </c>
      <c r="AB1" s="2">
        <v>12</v>
      </c>
    </row>
    <row r="2" spans="1:28" x14ac:dyDescent="0.35">
      <c r="A2" s="2" t="s">
        <v>0</v>
      </c>
      <c r="B2" s="3">
        <v>36886</v>
      </c>
      <c r="C2" s="3">
        <v>37702</v>
      </c>
      <c r="D2" s="3">
        <v>52957</v>
      </c>
      <c r="E2" s="3">
        <v>52121</v>
      </c>
      <c r="F2" s="3">
        <v>48852</v>
      </c>
      <c r="G2" s="3">
        <v>52415</v>
      </c>
      <c r="H2" s="3">
        <v>59406</v>
      </c>
      <c r="I2" s="3">
        <v>52016</v>
      </c>
      <c r="J2" s="3">
        <v>59129</v>
      </c>
      <c r="K2" s="3">
        <v>58356</v>
      </c>
      <c r="L2" s="4">
        <v>125025</v>
      </c>
      <c r="M2" s="4">
        <v>139803</v>
      </c>
      <c r="N2" s="5">
        <v>530590</v>
      </c>
      <c r="O2" s="6" t="s">
        <v>60</v>
      </c>
      <c r="P2" s="2" t="s">
        <v>0</v>
      </c>
      <c r="Q2" s="7" t="s">
        <v>8</v>
      </c>
      <c r="R2" s="7" t="s">
        <v>8</v>
      </c>
      <c r="S2" s="7" t="s">
        <v>9</v>
      </c>
      <c r="T2" s="7" t="s">
        <v>10</v>
      </c>
      <c r="U2" s="7" t="s">
        <v>10</v>
      </c>
      <c r="V2" s="7" t="s">
        <v>9</v>
      </c>
      <c r="W2" s="7" t="s">
        <v>11</v>
      </c>
      <c r="X2" s="7" t="s">
        <v>11</v>
      </c>
      <c r="Y2" s="7" t="s">
        <v>12</v>
      </c>
      <c r="Z2" s="7" t="s">
        <v>13</v>
      </c>
      <c r="AA2" s="8" t="s">
        <v>14</v>
      </c>
      <c r="AB2" s="8" t="s">
        <v>14</v>
      </c>
    </row>
    <row r="3" spans="1:28" ht="25" x14ac:dyDescent="0.35">
      <c r="A3" s="2" t="s">
        <v>1</v>
      </c>
      <c r="B3" s="3">
        <v>55768</v>
      </c>
      <c r="C3" s="3">
        <v>56243</v>
      </c>
      <c r="D3" s="3">
        <v>50889</v>
      </c>
      <c r="E3" s="3">
        <v>56736</v>
      </c>
      <c r="F3" s="3">
        <v>85041</v>
      </c>
      <c r="G3" s="3">
        <v>78327</v>
      </c>
      <c r="H3" s="3">
        <v>63650</v>
      </c>
      <c r="I3" s="3">
        <v>67697</v>
      </c>
      <c r="J3" s="3">
        <v>61451</v>
      </c>
      <c r="K3" s="3">
        <v>62932</v>
      </c>
      <c r="L3" s="4">
        <v>118346</v>
      </c>
      <c r="M3" s="4">
        <v>117369</v>
      </c>
      <c r="N3" s="5">
        <v>530590</v>
      </c>
      <c r="P3" s="2" t="s">
        <v>1</v>
      </c>
      <c r="Q3" s="7" t="s">
        <v>13</v>
      </c>
      <c r="R3" s="7" t="s">
        <v>12</v>
      </c>
      <c r="S3" s="7" t="s">
        <v>15</v>
      </c>
      <c r="T3" s="7" t="s">
        <v>15</v>
      </c>
      <c r="U3" s="7" t="s">
        <v>16</v>
      </c>
      <c r="V3" s="7" t="s">
        <v>17</v>
      </c>
      <c r="W3" s="7" t="s">
        <v>17</v>
      </c>
      <c r="X3" s="7" t="s">
        <v>16</v>
      </c>
      <c r="Y3" s="7" t="s">
        <v>18</v>
      </c>
      <c r="Z3" s="7" t="s">
        <v>18</v>
      </c>
      <c r="AA3" s="9" t="s">
        <v>14</v>
      </c>
      <c r="AB3" s="9" t="s">
        <v>14</v>
      </c>
    </row>
    <row r="4" spans="1:28" ht="25" x14ac:dyDescent="0.35">
      <c r="A4" s="2" t="s">
        <v>2</v>
      </c>
      <c r="B4" s="3">
        <v>68990</v>
      </c>
      <c r="C4" s="3">
        <v>73772</v>
      </c>
      <c r="D4" s="3">
        <v>78526</v>
      </c>
      <c r="E4" s="3">
        <v>80168</v>
      </c>
      <c r="F4" s="3">
        <v>80676</v>
      </c>
      <c r="G4" s="3">
        <v>84363</v>
      </c>
      <c r="H4" s="3">
        <v>81464</v>
      </c>
      <c r="I4" s="3">
        <v>56819</v>
      </c>
      <c r="J4" s="3">
        <v>98495</v>
      </c>
      <c r="K4" s="3">
        <v>94549</v>
      </c>
      <c r="L4" s="3">
        <v>104197</v>
      </c>
      <c r="M4" s="3">
        <v>92690</v>
      </c>
      <c r="N4" s="5">
        <v>530590</v>
      </c>
      <c r="O4" s="10" t="s">
        <v>19</v>
      </c>
      <c r="P4" s="2" t="s">
        <v>2</v>
      </c>
      <c r="Q4" s="7" t="s">
        <v>20</v>
      </c>
      <c r="R4" s="7" t="s">
        <v>21</v>
      </c>
      <c r="S4" s="7" t="s">
        <v>21</v>
      </c>
      <c r="T4" s="7" t="s">
        <v>20</v>
      </c>
      <c r="U4" s="7" t="s">
        <v>22</v>
      </c>
      <c r="V4" s="7" t="s">
        <v>22</v>
      </c>
      <c r="W4" s="11" t="s">
        <v>8</v>
      </c>
      <c r="X4" s="11" t="s">
        <v>8</v>
      </c>
      <c r="Y4" s="36" t="s">
        <v>9</v>
      </c>
      <c r="Z4" s="11" t="s">
        <v>10</v>
      </c>
      <c r="AA4" s="12" t="s">
        <v>14</v>
      </c>
      <c r="AB4" s="12" t="s">
        <v>14</v>
      </c>
    </row>
    <row r="5" spans="1:28" x14ac:dyDescent="0.35">
      <c r="A5" s="2" t="s">
        <v>3</v>
      </c>
      <c r="B5" s="3">
        <v>98141</v>
      </c>
      <c r="C5" s="3">
        <v>54977</v>
      </c>
      <c r="D5" s="4">
        <v>120519</v>
      </c>
      <c r="E5" s="3">
        <v>97237</v>
      </c>
      <c r="F5" s="3">
        <v>101495</v>
      </c>
      <c r="G5" s="3">
        <v>98057</v>
      </c>
      <c r="H5" s="3">
        <v>97830</v>
      </c>
      <c r="I5" s="3">
        <v>101037</v>
      </c>
      <c r="J5" s="3">
        <v>80967</v>
      </c>
      <c r="K5" s="3">
        <v>87580</v>
      </c>
      <c r="L5" s="3">
        <v>74707</v>
      </c>
      <c r="M5" s="3">
        <v>78220</v>
      </c>
      <c r="N5" s="5">
        <v>530590</v>
      </c>
      <c r="O5" t="s">
        <v>23</v>
      </c>
      <c r="P5" s="2" t="s">
        <v>3</v>
      </c>
      <c r="Q5" s="11" t="s">
        <v>10</v>
      </c>
      <c r="R5" s="36" t="s">
        <v>9</v>
      </c>
      <c r="S5" s="11" t="s">
        <v>11</v>
      </c>
      <c r="T5" s="11" t="s">
        <v>11</v>
      </c>
      <c r="U5" s="11" t="s">
        <v>12</v>
      </c>
      <c r="V5" s="11" t="s">
        <v>13</v>
      </c>
      <c r="W5" s="11" t="s">
        <v>13</v>
      </c>
      <c r="X5" s="11" t="s">
        <v>12</v>
      </c>
      <c r="Y5" s="11" t="s">
        <v>15</v>
      </c>
      <c r="Z5" s="11" t="s">
        <v>15</v>
      </c>
      <c r="AA5" s="4" t="s">
        <v>14</v>
      </c>
      <c r="AB5" s="4" t="s">
        <v>14</v>
      </c>
    </row>
    <row r="6" spans="1:28" ht="25" x14ac:dyDescent="0.35">
      <c r="A6" s="2" t="s">
        <v>4</v>
      </c>
      <c r="B6" s="4">
        <v>145298</v>
      </c>
      <c r="C6" s="4">
        <v>133578</v>
      </c>
      <c r="D6" s="4">
        <v>134294</v>
      </c>
      <c r="E6" s="4">
        <v>128480</v>
      </c>
      <c r="F6" s="4">
        <v>125460</v>
      </c>
      <c r="G6" s="4">
        <v>153283</v>
      </c>
      <c r="H6" s="4">
        <v>119395</v>
      </c>
      <c r="I6" s="4">
        <v>118562</v>
      </c>
      <c r="J6" s="4">
        <v>114901</v>
      </c>
      <c r="K6" s="4">
        <v>126345</v>
      </c>
      <c r="L6" s="3">
        <v>54787</v>
      </c>
      <c r="M6" s="3">
        <v>51785</v>
      </c>
      <c r="N6" s="5">
        <v>530590</v>
      </c>
      <c r="O6" s="10" t="s">
        <v>24</v>
      </c>
      <c r="P6" s="2" t="s">
        <v>4</v>
      </c>
      <c r="Q6" s="11" t="s">
        <v>16</v>
      </c>
      <c r="R6" s="11" t="s">
        <v>17</v>
      </c>
      <c r="S6" s="11" t="s">
        <v>17</v>
      </c>
      <c r="T6" s="11" t="s">
        <v>16</v>
      </c>
      <c r="U6" s="11" t="s">
        <v>18</v>
      </c>
      <c r="V6" s="11" t="s">
        <v>18</v>
      </c>
      <c r="W6" s="11" t="s">
        <v>20</v>
      </c>
      <c r="X6" s="11" t="s">
        <v>21</v>
      </c>
      <c r="Y6" s="11" t="s">
        <v>21</v>
      </c>
      <c r="Z6" s="11" t="s">
        <v>20</v>
      </c>
      <c r="AA6" s="4" t="s">
        <v>14</v>
      </c>
      <c r="AB6" s="4" t="s">
        <v>14</v>
      </c>
    </row>
    <row r="7" spans="1:28" ht="25" x14ac:dyDescent="0.35">
      <c r="A7" s="2" t="s">
        <v>5</v>
      </c>
      <c r="B7" s="4">
        <v>127412</v>
      </c>
      <c r="C7" s="4">
        <v>123761</v>
      </c>
      <c r="D7" s="3"/>
      <c r="E7" s="3"/>
      <c r="F7" s="3"/>
      <c r="G7" s="3"/>
      <c r="H7" s="3"/>
      <c r="I7" s="3"/>
      <c r="J7" s="3"/>
      <c r="K7" s="3"/>
      <c r="L7" s="3">
        <v>36797</v>
      </c>
      <c r="M7" s="3">
        <v>37205</v>
      </c>
      <c r="N7" s="5">
        <v>530590</v>
      </c>
      <c r="O7" s="13" t="s">
        <v>61</v>
      </c>
      <c r="P7" s="2" t="s">
        <v>5</v>
      </c>
      <c r="Q7" s="11" t="s">
        <v>22</v>
      </c>
      <c r="R7" s="11" t="s">
        <v>22</v>
      </c>
      <c r="S7" s="34"/>
      <c r="T7" s="34"/>
      <c r="U7" s="34"/>
      <c r="V7" s="34"/>
      <c r="W7" s="34"/>
      <c r="X7" s="34"/>
      <c r="Y7" s="34"/>
      <c r="Z7" s="34"/>
      <c r="AA7" s="3" t="s">
        <v>14</v>
      </c>
      <c r="AB7" s="3" t="s">
        <v>14</v>
      </c>
    </row>
    <row r="8" spans="1:28" x14ac:dyDescent="0.35">
      <c r="A8" s="2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>
        <v>27442</v>
      </c>
      <c r="M8" s="3">
        <v>25329</v>
      </c>
      <c r="N8" s="5">
        <v>530590</v>
      </c>
      <c r="P8" s="2" t="s">
        <v>6</v>
      </c>
      <c r="Q8" s="34"/>
      <c r="R8" s="34"/>
      <c r="S8" s="34"/>
      <c r="T8" s="34"/>
      <c r="U8" s="34"/>
      <c r="V8" s="34"/>
      <c r="W8" s="34"/>
      <c r="X8" s="34"/>
      <c r="Y8" s="34"/>
      <c r="Z8" s="34"/>
      <c r="AA8" s="3" t="s">
        <v>14</v>
      </c>
      <c r="AB8" s="3" t="s">
        <v>14</v>
      </c>
    </row>
    <row r="9" spans="1:28" x14ac:dyDescent="0.35">
      <c r="A9" s="2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>
        <v>19556</v>
      </c>
      <c r="M9" s="3">
        <v>20080</v>
      </c>
      <c r="N9" s="5">
        <v>530590</v>
      </c>
      <c r="P9" s="2" t="s">
        <v>7</v>
      </c>
      <c r="Q9" s="34"/>
      <c r="R9" s="34"/>
      <c r="S9" s="34"/>
      <c r="T9" s="34"/>
      <c r="U9" s="34"/>
      <c r="V9" s="34"/>
      <c r="W9" s="34"/>
      <c r="X9" s="34"/>
      <c r="Y9" s="34"/>
      <c r="Z9" s="34"/>
      <c r="AA9" s="3" t="s">
        <v>14</v>
      </c>
      <c r="AB9" s="3" t="s">
        <v>14</v>
      </c>
    </row>
    <row r="10" spans="1:28" x14ac:dyDescent="0.35">
      <c r="L10" s="35" t="s">
        <v>62</v>
      </c>
    </row>
    <row r="11" spans="1:28" x14ac:dyDescent="0.35">
      <c r="A11" t="s">
        <v>26</v>
      </c>
      <c r="B11" t="s">
        <v>27</v>
      </c>
      <c r="C11">
        <v>0</v>
      </c>
      <c r="D11">
        <v>1</v>
      </c>
      <c r="E11">
        <v>2</v>
      </c>
      <c r="F11">
        <v>4</v>
      </c>
      <c r="G11">
        <v>6</v>
      </c>
      <c r="H11">
        <v>8</v>
      </c>
      <c r="I11">
        <v>10</v>
      </c>
      <c r="J11">
        <v>12</v>
      </c>
      <c r="P11" s="15" t="s">
        <v>25</v>
      </c>
      <c r="Q11" s="2">
        <v>1</v>
      </c>
      <c r="R11" s="2">
        <v>2</v>
      </c>
      <c r="S11" s="2">
        <v>3</v>
      </c>
      <c r="T11" s="2">
        <v>4</v>
      </c>
      <c r="U11" s="2">
        <v>5</v>
      </c>
      <c r="V11" s="2">
        <v>6</v>
      </c>
      <c r="W11" s="2">
        <v>7</v>
      </c>
      <c r="X11" s="2">
        <v>8</v>
      </c>
      <c r="Y11" s="2">
        <v>9</v>
      </c>
      <c r="Z11" s="2">
        <v>10</v>
      </c>
      <c r="AA11" s="2">
        <v>11</v>
      </c>
      <c r="AB11" s="2">
        <v>12</v>
      </c>
    </row>
    <row r="12" spans="1:28" x14ac:dyDescent="0.35">
      <c r="B12" t="s">
        <v>28</v>
      </c>
      <c r="C12">
        <f>(AVERAGE(L9:M9))-(AVERAGE(L9:M9))</f>
        <v>0</v>
      </c>
      <c r="D12">
        <f>(AVERAGE(L8:M8))-(AVERAGE(L9:M9))</f>
        <v>6567.5</v>
      </c>
      <c r="E12">
        <f>(AVERAGE(L7:M7))-(AVERAGE(L9:M9))</f>
        <v>17183</v>
      </c>
      <c r="F12">
        <f>(AVERAGE(L6:M6))-(AVERAGE(L9:M9))</f>
        <v>33468</v>
      </c>
      <c r="G12">
        <f>(AVERAGE(L5:M5))-(AVERAGE(L9:M9))</f>
        <v>56645.5</v>
      </c>
      <c r="H12">
        <f>(AVERAGE(L4:M4))-(AVERAGE(L9:M9))</f>
        <v>78625.5</v>
      </c>
      <c r="I12">
        <f>(AVERAGE(L3:M3))-(AVERAGE(L9:M9))</f>
        <v>98039.5</v>
      </c>
      <c r="J12">
        <f>(AVERAGE(L2:M2))-(AVERAGE(L9:M9))</f>
        <v>112596</v>
      </c>
      <c r="P12" s="2" t="s">
        <v>0</v>
      </c>
      <c r="Q12" s="7">
        <f t="shared" ref="Q12:Z17" si="0">B2-(AVERAGE($L$9:$M$9))</f>
        <v>17068</v>
      </c>
      <c r="R12" s="7">
        <f t="shared" si="0"/>
        <v>17884</v>
      </c>
      <c r="S12" s="7">
        <f t="shared" si="0"/>
        <v>33139</v>
      </c>
      <c r="T12" s="7">
        <f t="shared" si="0"/>
        <v>32303</v>
      </c>
      <c r="U12" s="7">
        <f t="shared" si="0"/>
        <v>29034</v>
      </c>
      <c r="V12" s="7">
        <f t="shared" si="0"/>
        <v>32597</v>
      </c>
      <c r="W12" s="7">
        <f t="shared" si="0"/>
        <v>39588</v>
      </c>
      <c r="X12" s="7">
        <f t="shared" si="0"/>
        <v>32198</v>
      </c>
      <c r="Y12" s="7">
        <f t="shared" si="0"/>
        <v>39311</v>
      </c>
      <c r="Z12" s="7">
        <f t="shared" si="0"/>
        <v>38538</v>
      </c>
      <c r="AA12" s="8"/>
      <c r="AB12" s="8"/>
    </row>
    <row r="13" spans="1:28" x14ac:dyDescent="0.35">
      <c r="B13" t="s">
        <v>29</v>
      </c>
      <c r="C13" t="s">
        <v>30</v>
      </c>
      <c r="D13">
        <v>2142.1999999999998</v>
      </c>
      <c r="E13" t="s">
        <v>31</v>
      </c>
      <c r="F13">
        <v>9773.5</v>
      </c>
      <c r="P13" s="2" t="s">
        <v>1</v>
      </c>
      <c r="Q13" s="7">
        <f t="shared" si="0"/>
        <v>35950</v>
      </c>
      <c r="R13" s="7">
        <f t="shared" si="0"/>
        <v>36425</v>
      </c>
      <c r="S13" s="7">
        <f t="shared" si="0"/>
        <v>31071</v>
      </c>
      <c r="T13" s="7">
        <f t="shared" si="0"/>
        <v>36918</v>
      </c>
      <c r="U13" s="7">
        <f t="shared" si="0"/>
        <v>65223</v>
      </c>
      <c r="V13" s="37">
        <f t="shared" si="0"/>
        <v>58509</v>
      </c>
      <c r="W13" s="37">
        <f t="shared" si="0"/>
        <v>43832</v>
      </c>
      <c r="X13" s="7">
        <f t="shared" si="0"/>
        <v>47879</v>
      </c>
      <c r="Y13" s="7">
        <f t="shared" si="0"/>
        <v>41633</v>
      </c>
      <c r="Z13" s="7">
        <f t="shared" si="0"/>
        <v>43114</v>
      </c>
      <c r="AA13" s="9"/>
      <c r="AB13" s="9"/>
    </row>
    <row r="14" spans="1:28" x14ac:dyDescent="0.35">
      <c r="P14" s="2" t="s">
        <v>2</v>
      </c>
      <c r="Q14" s="7">
        <f t="shared" si="0"/>
        <v>49172</v>
      </c>
      <c r="R14" s="7">
        <f t="shared" si="0"/>
        <v>53954</v>
      </c>
      <c r="S14" s="7">
        <f t="shared" si="0"/>
        <v>58708</v>
      </c>
      <c r="T14" s="7">
        <f t="shared" si="0"/>
        <v>60350</v>
      </c>
      <c r="U14" s="7">
        <f t="shared" si="0"/>
        <v>60858</v>
      </c>
      <c r="V14" s="7">
        <f t="shared" si="0"/>
        <v>64545</v>
      </c>
      <c r="W14" s="11">
        <f t="shared" si="0"/>
        <v>61646</v>
      </c>
      <c r="X14" s="11">
        <f t="shared" si="0"/>
        <v>37001</v>
      </c>
      <c r="Y14" s="36">
        <f t="shared" si="0"/>
        <v>78677</v>
      </c>
      <c r="Z14" s="11">
        <f t="shared" si="0"/>
        <v>74731</v>
      </c>
      <c r="AA14" s="12"/>
      <c r="AB14" s="12"/>
    </row>
    <row r="15" spans="1:28" x14ac:dyDescent="0.35">
      <c r="P15" s="2" t="s">
        <v>3</v>
      </c>
      <c r="Q15" s="11">
        <f t="shared" si="0"/>
        <v>78323</v>
      </c>
      <c r="R15" s="36">
        <f t="shared" si="0"/>
        <v>35159</v>
      </c>
      <c r="S15" s="11">
        <f t="shared" si="0"/>
        <v>100701</v>
      </c>
      <c r="T15" s="11">
        <f t="shared" si="0"/>
        <v>77419</v>
      </c>
      <c r="U15" s="11">
        <f t="shared" si="0"/>
        <v>81677</v>
      </c>
      <c r="V15" s="11">
        <f t="shared" si="0"/>
        <v>78239</v>
      </c>
      <c r="W15" s="11">
        <f t="shared" si="0"/>
        <v>78012</v>
      </c>
      <c r="X15" s="11">
        <f t="shared" si="0"/>
        <v>81219</v>
      </c>
      <c r="Y15" s="11">
        <f t="shared" si="0"/>
        <v>61149</v>
      </c>
      <c r="Z15" s="11">
        <f t="shared" si="0"/>
        <v>67762</v>
      </c>
      <c r="AA15" s="4"/>
      <c r="AB15" s="4"/>
    </row>
    <row r="16" spans="1:28" x14ac:dyDescent="0.35">
      <c r="P16" s="2" t="s">
        <v>4</v>
      </c>
      <c r="Q16" s="11">
        <f t="shared" si="0"/>
        <v>125480</v>
      </c>
      <c r="R16" s="11">
        <f t="shared" si="0"/>
        <v>113760</v>
      </c>
      <c r="S16" s="11">
        <f t="shared" si="0"/>
        <v>114476</v>
      </c>
      <c r="T16" s="11">
        <f t="shared" si="0"/>
        <v>108662</v>
      </c>
      <c r="U16" s="11">
        <f t="shared" si="0"/>
        <v>105642</v>
      </c>
      <c r="V16" s="11">
        <f t="shared" si="0"/>
        <v>133465</v>
      </c>
      <c r="W16" s="11">
        <f t="shared" si="0"/>
        <v>99577</v>
      </c>
      <c r="X16" s="11">
        <f t="shared" si="0"/>
        <v>98744</v>
      </c>
      <c r="Y16" s="11">
        <f t="shared" si="0"/>
        <v>95083</v>
      </c>
      <c r="Z16" s="11">
        <f t="shared" si="0"/>
        <v>106527</v>
      </c>
      <c r="AA16" s="4"/>
      <c r="AB16" s="4"/>
    </row>
    <row r="17" spans="1:28" x14ac:dyDescent="0.35">
      <c r="P17" s="2" t="s">
        <v>5</v>
      </c>
      <c r="Q17" s="11">
        <f t="shared" si="0"/>
        <v>107594</v>
      </c>
      <c r="R17" s="11">
        <f t="shared" si="0"/>
        <v>103943</v>
      </c>
      <c r="S17" s="34"/>
      <c r="T17" s="34"/>
      <c r="U17" s="34"/>
      <c r="V17" s="34"/>
      <c r="W17" s="34"/>
      <c r="X17" s="34"/>
      <c r="Y17" s="34"/>
      <c r="Z17" s="34"/>
      <c r="AA17" s="3"/>
      <c r="AB17" s="3"/>
    </row>
    <row r="18" spans="1:28" x14ac:dyDescent="0.35">
      <c r="P18" s="2" t="s">
        <v>6</v>
      </c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"/>
      <c r="AB18" s="3"/>
    </row>
    <row r="19" spans="1:28" x14ac:dyDescent="0.35">
      <c r="P19" s="2" t="s">
        <v>7</v>
      </c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"/>
      <c r="AB19" s="3"/>
    </row>
    <row r="30" spans="1:28" x14ac:dyDescent="0.35">
      <c r="A30" t="s">
        <v>32</v>
      </c>
      <c r="B30" t="s">
        <v>55</v>
      </c>
      <c r="C30" t="s">
        <v>33</v>
      </c>
      <c r="O30" t="s">
        <v>32</v>
      </c>
      <c r="P30" s="35" t="s">
        <v>56</v>
      </c>
      <c r="Q30" s="35" t="s">
        <v>33</v>
      </c>
      <c r="R30" s="35" t="s">
        <v>59</v>
      </c>
      <c r="S30" s="35"/>
    </row>
    <row r="31" spans="1:28" x14ac:dyDescent="0.35">
      <c r="A31" s="1"/>
      <c r="B31" s="2" t="s">
        <v>8</v>
      </c>
      <c r="C31" s="16" t="s">
        <v>9</v>
      </c>
      <c r="D31" s="2" t="s">
        <v>10</v>
      </c>
      <c r="E31" s="16" t="s">
        <v>11</v>
      </c>
      <c r="F31" s="16" t="s">
        <v>12</v>
      </c>
      <c r="G31" s="2" t="s">
        <v>13</v>
      </c>
      <c r="H31" s="2" t="s">
        <v>15</v>
      </c>
      <c r="I31" s="2" t="s">
        <v>16</v>
      </c>
      <c r="J31" s="17" t="s">
        <v>17</v>
      </c>
      <c r="K31" s="2" t="s">
        <v>18</v>
      </c>
      <c r="L31" s="2" t="s">
        <v>20</v>
      </c>
      <c r="M31" s="2"/>
      <c r="O31" s="1"/>
      <c r="P31" s="2" t="s">
        <v>8</v>
      </c>
      <c r="Q31" s="16" t="s">
        <v>58</v>
      </c>
      <c r="R31" s="2" t="s">
        <v>10</v>
      </c>
      <c r="S31" s="16" t="s">
        <v>11</v>
      </c>
      <c r="T31" s="16" t="s">
        <v>12</v>
      </c>
      <c r="U31" s="2" t="s">
        <v>13</v>
      </c>
      <c r="V31" s="2" t="s">
        <v>15</v>
      </c>
      <c r="W31" s="2" t="s">
        <v>16</v>
      </c>
      <c r="X31" s="17" t="s">
        <v>17</v>
      </c>
      <c r="Y31" s="2" t="s">
        <v>18</v>
      </c>
      <c r="Z31" s="2" t="s">
        <v>20</v>
      </c>
      <c r="AA31" s="2"/>
    </row>
    <row r="32" spans="1:28" x14ac:dyDescent="0.35">
      <c r="A32" s="2" t="s">
        <v>35</v>
      </c>
      <c r="B32" s="14">
        <f>W14-Q12</f>
        <v>44578</v>
      </c>
      <c r="C32" s="14">
        <f>Q32-S12</f>
        <v>29868.5</v>
      </c>
      <c r="D32" s="14">
        <f>Z14-T12</f>
        <v>42428</v>
      </c>
      <c r="E32" s="14">
        <f>S15-W12</f>
        <v>61113</v>
      </c>
      <c r="F32" s="14">
        <f>U15-Y12</f>
        <v>42366</v>
      </c>
      <c r="G32" s="14">
        <f>V15-Z12</f>
        <v>39701</v>
      </c>
      <c r="H32" s="14">
        <f>Y15-S13</f>
        <v>30078</v>
      </c>
      <c r="I32" s="14">
        <f>Q16-U13</f>
        <v>60257</v>
      </c>
      <c r="J32" s="14">
        <f>R16-V13</f>
        <v>55251</v>
      </c>
      <c r="K32" s="14">
        <f>U16-Y13</f>
        <v>64009</v>
      </c>
      <c r="L32" s="14">
        <f>W16-Q14</f>
        <v>50405</v>
      </c>
      <c r="M32" s="14"/>
      <c r="O32" s="2" t="s">
        <v>35</v>
      </c>
      <c r="P32" s="14">
        <f>W14</f>
        <v>61646</v>
      </c>
      <c r="Q32" s="14">
        <f>214225.5/3.4</f>
        <v>63007.5</v>
      </c>
      <c r="R32" s="14">
        <f>Z14</f>
        <v>74731</v>
      </c>
      <c r="S32" s="14">
        <f>S15</f>
        <v>100701</v>
      </c>
      <c r="T32" s="14">
        <f>U15</f>
        <v>81677</v>
      </c>
      <c r="U32" s="14">
        <f>V15</f>
        <v>78239</v>
      </c>
      <c r="V32" s="14">
        <f>Y15</f>
        <v>61149</v>
      </c>
      <c r="W32" s="14">
        <f>Q16</f>
        <v>125480</v>
      </c>
      <c r="X32" s="14">
        <f>R16</f>
        <v>113760</v>
      </c>
      <c r="Y32" s="14">
        <f>U16</f>
        <v>105642</v>
      </c>
      <c r="Z32" s="14">
        <f>W16</f>
        <v>99577</v>
      </c>
      <c r="AA32" s="14"/>
    </row>
    <row r="33" spans="1:27" x14ac:dyDescent="0.35">
      <c r="A33" s="2" t="s">
        <v>36</v>
      </c>
      <c r="B33" s="14">
        <f>(B32+$D$13)/$F$13</f>
        <v>4.7802936511996723</v>
      </c>
      <c r="C33" s="14">
        <f t="shared" ref="C33:L33" si="1">(C32+$D$13)/$F$13</f>
        <v>3.2752545147592982</v>
      </c>
      <c r="D33" s="14">
        <f t="shared" si="1"/>
        <v>4.5603110451731723</v>
      </c>
      <c r="E33" s="14">
        <f t="shared" si="1"/>
        <v>6.4721133677802216</v>
      </c>
      <c r="F33" s="14">
        <f t="shared" si="1"/>
        <v>4.553967360720315</v>
      </c>
      <c r="G33" s="14">
        <f t="shared" si="1"/>
        <v>4.2812912467386299</v>
      </c>
      <c r="H33" s="14">
        <f t="shared" si="1"/>
        <v>3.296690029160485</v>
      </c>
      <c r="I33" s="14">
        <f t="shared" si="1"/>
        <v>6.384529595334322</v>
      </c>
      <c r="J33" s="14">
        <f t="shared" si="1"/>
        <v>5.8723282345116896</v>
      </c>
      <c r="K33" s="14">
        <f t="shared" si="1"/>
        <v>6.7684248222233592</v>
      </c>
      <c r="L33" s="14">
        <f t="shared" si="1"/>
        <v>5.3764976722770754</v>
      </c>
      <c r="M33" s="14"/>
      <c r="O33" s="2" t="s">
        <v>36</v>
      </c>
      <c r="P33" s="14">
        <f>(P32+$D$13)/$F$13</f>
        <v>6.526648590576559</v>
      </c>
      <c r="Q33" s="14">
        <f>30.0157643443185/3.4</f>
        <v>8.828165983623089</v>
      </c>
      <c r="R33" s="14">
        <f t="shared" ref="R33:Z33" si="2">(R32+$D$13)/$F$13</f>
        <v>7.8654729626029569</v>
      </c>
      <c r="S33" s="14">
        <f t="shared" si="2"/>
        <v>10.522658208420729</v>
      </c>
      <c r="T33" s="14">
        <f t="shared" si="2"/>
        <v>8.5761702563053159</v>
      </c>
      <c r="U33" s="14">
        <f t="shared" si="2"/>
        <v>8.2244027216452658</v>
      </c>
      <c r="V33" s="14">
        <f t="shared" si="2"/>
        <v>6.4757967974625261</v>
      </c>
      <c r="W33" s="14">
        <f t="shared" si="2"/>
        <v>13.057983322248939</v>
      </c>
      <c r="X33" s="14">
        <f t="shared" si="2"/>
        <v>11.858822325676574</v>
      </c>
      <c r="Y33" s="14">
        <f t="shared" si="2"/>
        <v>11.028208932316979</v>
      </c>
      <c r="Z33" s="14">
        <f t="shared" si="2"/>
        <v>10.407653348339899</v>
      </c>
      <c r="AA33" s="14"/>
    </row>
    <row r="34" spans="1:27" x14ac:dyDescent="0.35">
      <c r="A34" s="2" t="s">
        <v>35</v>
      </c>
      <c r="B34" s="14">
        <f>X14-R12</f>
        <v>19117</v>
      </c>
      <c r="C34" s="14">
        <f>Q34-V12</f>
        <v>28523.73529411765</v>
      </c>
      <c r="D34" s="14">
        <f>Q15-U12</f>
        <v>49289</v>
      </c>
      <c r="E34" s="14">
        <f>T15-X12</f>
        <v>45221</v>
      </c>
      <c r="F34" s="14">
        <f>X15-R13</f>
        <v>44794</v>
      </c>
      <c r="G34" s="14">
        <f>W15-Q13</f>
        <v>42062</v>
      </c>
      <c r="H34" s="14">
        <f>Z15-T13</f>
        <v>30844</v>
      </c>
      <c r="I34" s="14">
        <f>T16-X13</f>
        <v>60783</v>
      </c>
      <c r="J34" s="14">
        <f>S16-W13</f>
        <v>70644</v>
      </c>
      <c r="K34" s="14">
        <f>V16-Z13</f>
        <v>90351</v>
      </c>
      <c r="L34" s="14">
        <f>Z16-T14</f>
        <v>46177</v>
      </c>
      <c r="M34" s="14"/>
      <c r="O34" s="2" t="s">
        <v>35</v>
      </c>
      <c r="P34" s="14">
        <f>X14</f>
        <v>37001</v>
      </c>
      <c r="Q34" s="14">
        <f>207810.5/3.4</f>
        <v>61120.73529411765</v>
      </c>
      <c r="R34" s="14">
        <f>Q15</f>
        <v>78323</v>
      </c>
      <c r="S34" s="14">
        <f>T15</f>
        <v>77419</v>
      </c>
      <c r="T34" s="14">
        <f>X15</f>
        <v>81219</v>
      </c>
      <c r="U34" s="14">
        <f>W15</f>
        <v>78012</v>
      </c>
      <c r="V34" s="14">
        <f>Z15</f>
        <v>67762</v>
      </c>
      <c r="W34" s="14">
        <f>T16</f>
        <v>108662</v>
      </c>
      <c r="X34" s="14">
        <f>S16</f>
        <v>114476</v>
      </c>
      <c r="Y34" s="14">
        <f>V16</f>
        <v>133465</v>
      </c>
      <c r="Z34" s="14">
        <f>Z16</f>
        <v>106527</v>
      </c>
      <c r="AA34" s="14"/>
    </row>
    <row r="35" spans="1:27" ht="25" x14ac:dyDescent="0.35">
      <c r="A35" s="2" t="s">
        <v>37</v>
      </c>
      <c r="B35" s="14">
        <f>B33</f>
        <v>4.7802936511996723</v>
      </c>
      <c r="C35" s="14">
        <f t="shared" ref="C35:L35" si="3">C33</f>
        <v>3.2752545147592982</v>
      </c>
      <c r="D35" s="14">
        <f t="shared" si="3"/>
        <v>4.5603110451731723</v>
      </c>
      <c r="E35" s="14">
        <f t="shared" si="3"/>
        <v>6.4721133677802216</v>
      </c>
      <c r="F35" s="14">
        <f t="shared" si="3"/>
        <v>4.553967360720315</v>
      </c>
      <c r="G35" s="14">
        <f t="shared" si="3"/>
        <v>4.2812912467386299</v>
      </c>
      <c r="H35" s="14">
        <f t="shared" si="3"/>
        <v>3.296690029160485</v>
      </c>
      <c r="I35" s="14">
        <f t="shared" si="3"/>
        <v>6.384529595334322</v>
      </c>
      <c r="J35" s="14">
        <f t="shared" si="3"/>
        <v>5.8723282345116896</v>
      </c>
      <c r="K35" s="14">
        <f t="shared" si="3"/>
        <v>6.7684248222233592</v>
      </c>
      <c r="L35" s="14">
        <f t="shared" si="3"/>
        <v>5.3764976722770754</v>
      </c>
      <c r="M35" s="14"/>
      <c r="O35" s="2" t="s">
        <v>37</v>
      </c>
      <c r="P35" s="14">
        <f>P33</f>
        <v>6.526648590576559</v>
      </c>
      <c r="Q35" s="14">
        <f>30.0157643443185/3.4</f>
        <v>8.828165983623089</v>
      </c>
      <c r="R35" s="14">
        <f t="shared" ref="R35:Z35" si="4">R33</f>
        <v>7.8654729626029569</v>
      </c>
      <c r="S35" s="14">
        <f t="shared" si="4"/>
        <v>10.522658208420729</v>
      </c>
      <c r="T35" s="14">
        <f t="shared" si="4"/>
        <v>8.5761702563053159</v>
      </c>
      <c r="U35" s="14">
        <f t="shared" si="4"/>
        <v>8.2244027216452658</v>
      </c>
      <c r="V35" s="14">
        <f t="shared" si="4"/>
        <v>6.4757967974625261</v>
      </c>
      <c r="W35" s="14">
        <f t="shared" si="4"/>
        <v>13.057983322248939</v>
      </c>
      <c r="X35" s="14">
        <f t="shared" si="4"/>
        <v>11.858822325676574</v>
      </c>
      <c r="Y35" s="14">
        <f t="shared" si="4"/>
        <v>11.028208932316979</v>
      </c>
      <c r="Z35" s="14">
        <f t="shared" si="4"/>
        <v>10.407653348339899</v>
      </c>
      <c r="AA35" s="14"/>
    </row>
    <row r="36" spans="1:27" x14ac:dyDescent="0.35">
      <c r="A36" s="2" t="s">
        <v>36</v>
      </c>
      <c r="B36" s="14">
        <f>(B34+$D$13)/$F$13</f>
        <v>2.1751880083900343</v>
      </c>
      <c r="C36" s="14">
        <f t="shared" ref="C36:L36" si="5">(C34+$D$13)/$F$13</f>
        <v>3.1376615638325731</v>
      </c>
      <c r="D36" s="14">
        <f t="shared" si="5"/>
        <v>5.2623113521256455</v>
      </c>
      <c r="E36" s="14">
        <f t="shared" si="5"/>
        <v>4.8460837980252718</v>
      </c>
      <c r="F36" s="14">
        <f t="shared" si="5"/>
        <v>4.8023942292934976</v>
      </c>
      <c r="G36" s="14">
        <f t="shared" si="5"/>
        <v>4.5228628434030798</v>
      </c>
      <c r="H36" s="14">
        <f t="shared" si="5"/>
        <v>3.3750652274006239</v>
      </c>
      <c r="I36" s="14">
        <f t="shared" si="5"/>
        <v>6.4383485956924336</v>
      </c>
      <c r="J36" s="14">
        <f t="shared" si="5"/>
        <v>7.4473013761702562</v>
      </c>
      <c r="K36" s="14">
        <f t="shared" si="5"/>
        <v>9.4636721747582744</v>
      </c>
      <c r="L36" s="14">
        <f t="shared" si="5"/>
        <v>4.9438993195886836</v>
      </c>
      <c r="M36" s="14"/>
      <c r="O36" s="2" t="s">
        <v>36</v>
      </c>
      <c r="P36" s="14">
        <f>(P34+$D$13)/$F$13</f>
        <v>4.005034020565815</v>
      </c>
      <c r="Q36" s="14">
        <f>29.1356227533408/3.4</f>
        <v>8.5693008098061174</v>
      </c>
      <c r="R36" s="14">
        <f t="shared" ref="R36:Z36" si="6">(R34+$D$13)/$F$13</f>
        <v>8.2329973909039751</v>
      </c>
      <c r="S36" s="14">
        <f t="shared" si="6"/>
        <v>8.1405023788816688</v>
      </c>
      <c r="T36" s="14">
        <f t="shared" si="6"/>
        <v>8.5293088453471118</v>
      </c>
      <c r="U36" s="14">
        <f t="shared" si="6"/>
        <v>8.2011766511485131</v>
      </c>
      <c r="V36" s="14">
        <f t="shared" si="6"/>
        <v>7.1524223666035702</v>
      </c>
      <c r="W36" s="14">
        <f t="shared" si="6"/>
        <v>11.337207755665831</v>
      </c>
      <c r="X36" s="14">
        <f t="shared" si="6"/>
        <v>11.932081649357958</v>
      </c>
      <c r="Y36" s="14">
        <f t="shared" si="6"/>
        <v>13.874988489282243</v>
      </c>
      <c r="Z36" s="14">
        <f t="shared" si="6"/>
        <v>11.118759912006958</v>
      </c>
      <c r="AA36" s="14"/>
    </row>
    <row r="37" spans="1:27" x14ac:dyDescent="0.35">
      <c r="A37" s="2" t="s">
        <v>38</v>
      </c>
      <c r="B37" s="14">
        <f>AVERAGE(B32,B34)</f>
        <v>31847.5</v>
      </c>
      <c r="C37" s="14">
        <f t="shared" ref="C37:L37" si="7">AVERAGE(C32,C34)</f>
        <v>29196.117647058825</v>
      </c>
      <c r="D37" s="14">
        <f t="shared" si="7"/>
        <v>45858.5</v>
      </c>
      <c r="E37" s="14">
        <f t="shared" si="7"/>
        <v>53167</v>
      </c>
      <c r="F37" s="14">
        <f t="shared" si="7"/>
        <v>43580</v>
      </c>
      <c r="G37" s="14">
        <f t="shared" si="7"/>
        <v>40881.5</v>
      </c>
      <c r="H37" s="14">
        <f t="shared" si="7"/>
        <v>30461</v>
      </c>
      <c r="I37" s="14">
        <f t="shared" si="7"/>
        <v>60520</v>
      </c>
      <c r="J37" s="14">
        <f t="shared" si="7"/>
        <v>62947.5</v>
      </c>
      <c r="K37" s="14">
        <f t="shared" si="7"/>
        <v>77180</v>
      </c>
      <c r="L37" s="14">
        <f t="shared" si="7"/>
        <v>48291</v>
      </c>
      <c r="M37" s="14"/>
      <c r="O37" s="2" t="s">
        <v>38</v>
      </c>
      <c r="P37" s="14">
        <f>AVERAGE(P32,P34)</f>
        <v>49323.5</v>
      </c>
      <c r="Q37" s="14">
        <f>211018/3.4</f>
        <v>62064.117647058825</v>
      </c>
      <c r="R37" s="14">
        <f t="shared" ref="R37:Z37" si="8">AVERAGE(R32,R34)</f>
        <v>76527</v>
      </c>
      <c r="S37" s="14">
        <f t="shared" si="8"/>
        <v>89060</v>
      </c>
      <c r="T37" s="14">
        <f t="shared" si="8"/>
        <v>81448</v>
      </c>
      <c r="U37" s="14">
        <f t="shared" si="8"/>
        <v>78125.5</v>
      </c>
      <c r="V37" s="14">
        <f t="shared" si="8"/>
        <v>64455.5</v>
      </c>
      <c r="W37" s="14">
        <f t="shared" si="8"/>
        <v>117071</v>
      </c>
      <c r="X37" s="14">
        <f t="shared" si="8"/>
        <v>114118</v>
      </c>
      <c r="Y37" s="14">
        <f t="shared" si="8"/>
        <v>119553.5</v>
      </c>
      <c r="Z37" s="14">
        <f t="shared" si="8"/>
        <v>103052</v>
      </c>
      <c r="AA37" s="14"/>
    </row>
    <row r="38" spans="1:27" x14ac:dyDescent="0.35">
      <c r="A38" s="2" t="s">
        <v>39</v>
      </c>
      <c r="B38" s="14">
        <f>_xlfn.STDEV.P(B32,B34)</f>
        <v>12730.5</v>
      </c>
      <c r="C38" s="14">
        <f t="shared" ref="C38:L38" si="9">_xlfn.STDEV.P(C32,C34)</f>
        <v>672.38235294117476</v>
      </c>
      <c r="D38" s="14">
        <f t="shared" si="9"/>
        <v>3430.5</v>
      </c>
      <c r="E38" s="14">
        <f t="shared" si="9"/>
        <v>7946</v>
      </c>
      <c r="F38" s="14">
        <f t="shared" si="9"/>
        <v>1214</v>
      </c>
      <c r="G38" s="14">
        <f t="shared" si="9"/>
        <v>1180.5</v>
      </c>
      <c r="H38" s="14">
        <f t="shared" si="9"/>
        <v>383</v>
      </c>
      <c r="I38" s="14">
        <f t="shared" si="9"/>
        <v>263</v>
      </c>
      <c r="J38" s="14">
        <f t="shared" si="9"/>
        <v>7696.5</v>
      </c>
      <c r="K38" s="14">
        <f t="shared" si="9"/>
        <v>13171</v>
      </c>
      <c r="L38" s="14">
        <f t="shared" si="9"/>
        <v>2114</v>
      </c>
      <c r="M38" s="14"/>
      <c r="O38" s="2" t="s">
        <v>39</v>
      </c>
      <c r="P38" s="14">
        <f>_xlfn.STDEV.P(P32,P34)</f>
        <v>12322.5</v>
      </c>
      <c r="Q38" s="14">
        <f>3207.5/3.4</f>
        <v>943.38235294117646</v>
      </c>
      <c r="R38" s="14">
        <f t="shared" ref="R38:Z38" si="10">_xlfn.STDEV.P(R32,R34)</f>
        <v>1796</v>
      </c>
      <c r="S38" s="14">
        <f t="shared" si="10"/>
        <v>11641</v>
      </c>
      <c r="T38" s="14">
        <f t="shared" si="10"/>
        <v>229</v>
      </c>
      <c r="U38" s="14">
        <f t="shared" si="10"/>
        <v>113.5</v>
      </c>
      <c r="V38" s="14">
        <f t="shared" si="10"/>
        <v>3306.5</v>
      </c>
      <c r="W38" s="14">
        <f t="shared" si="10"/>
        <v>8409</v>
      </c>
      <c r="X38" s="14">
        <f t="shared" si="10"/>
        <v>358</v>
      </c>
      <c r="Y38" s="14">
        <f t="shared" si="10"/>
        <v>13911.5</v>
      </c>
      <c r="Z38" s="14">
        <f t="shared" si="10"/>
        <v>3475</v>
      </c>
      <c r="AA38" s="14"/>
    </row>
    <row r="39" spans="1:27" x14ac:dyDescent="0.35">
      <c r="A39" s="2" t="s">
        <v>36</v>
      </c>
      <c r="B39" s="11">
        <f>(B37+$D$13)/$F$13</f>
        <v>3.4777408297948531</v>
      </c>
      <c r="C39" s="34">
        <f>(C37+$D$13)/$F$13</f>
        <v>3.2064580392959354</v>
      </c>
      <c r="D39" s="29">
        <f t="shared" ref="D39:L39" si="11">(D37+$D$13)/$F$13</f>
        <v>4.9113111986494085</v>
      </c>
      <c r="E39" s="29">
        <f t="shared" si="11"/>
        <v>5.6590985829027467</v>
      </c>
      <c r="F39" s="29">
        <f t="shared" si="11"/>
        <v>4.6781807950069059</v>
      </c>
      <c r="G39" s="29">
        <f t="shared" si="11"/>
        <v>4.4020770450708548</v>
      </c>
      <c r="H39" s="29">
        <f t="shared" si="11"/>
        <v>3.3358776282805547</v>
      </c>
      <c r="I39" s="29">
        <f t="shared" si="11"/>
        <v>6.4114390955133773</v>
      </c>
      <c r="J39" s="29">
        <f t="shared" si="11"/>
        <v>6.6598148053409725</v>
      </c>
      <c r="K39" s="29">
        <f t="shared" si="11"/>
        <v>8.1160484984908159</v>
      </c>
      <c r="L39" s="29">
        <f t="shared" si="11"/>
        <v>5.160198495932879</v>
      </c>
      <c r="M39" s="14"/>
      <c r="O39" s="2" t="s">
        <v>36</v>
      </c>
      <c r="P39" s="11">
        <f>(P37+$D$13)/$F$13</f>
        <v>5.265841305571187</v>
      </c>
      <c r="Q39" s="29">
        <f>29.5756935488297/3.4</f>
        <v>8.6987333967146174</v>
      </c>
      <c r="R39" s="29">
        <f t="shared" ref="R39:Z39" si="12">(R37+$D$13)/$F$13</f>
        <v>8.0492351767534664</v>
      </c>
      <c r="S39" s="29">
        <f t="shared" si="12"/>
        <v>9.3315802936512</v>
      </c>
      <c r="T39" s="29">
        <f t="shared" si="12"/>
        <v>8.5527395508262138</v>
      </c>
      <c r="U39" s="29">
        <f t="shared" si="12"/>
        <v>8.2127896863968886</v>
      </c>
      <c r="V39" s="29">
        <f t="shared" si="12"/>
        <v>6.8141095820330486</v>
      </c>
      <c r="W39" s="29">
        <f t="shared" si="12"/>
        <v>12.197595538957385</v>
      </c>
      <c r="X39" s="29">
        <f t="shared" si="12"/>
        <v>11.895451987517266</v>
      </c>
      <c r="Y39" s="29">
        <f t="shared" si="12"/>
        <v>12.451598710799612</v>
      </c>
      <c r="Z39" s="29">
        <f t="shared" si="12"/>
        <v>10.763206630173428</v>
      </c>
      <c r="AA39" s="14"/>
    </row>
    <row r="40" spans="1:27" x14ac:dyDescent="0.35">
      <c r="A40" s="18" t="s">
        <v>40</v>
      </c>
      <c r="B40" s="19">
        <f>(B38+$D$13)/$F$13</f>
        <v>1.5217373510001535</v>
      </c>
      <c r="C40" s="19">
        <f t="shared" ref="C40:L40" si="13">(C38+$D$13)/$F$13</f>
        <v>0.28798100505869695</v>
      </c>
      <c r="D40" s="19">
        <f t="shared" si="13"/>
        <v>0.57018468307157111</v>
      </c>
      <c r="E40" s="19">
        <f t="shared" si="13"/>
        <v>1.0321993144728092</v>
      </c>
      <c r="F40" s="19">
        <f t="shared" si="13"/>
        <v>0.34339796388192562</v>
      </c>
      <c r="G40" s="19">
        <f t="shared" si="13"/>
        <v>0.33997032792755921</v>
      </c>
      <c r="H40" s="19">
        <f t="shared" si="13"/>
        <v>0.25837212871540388</v>
      </c>
      <c r="I40" s="19">
        <f t="shared" si="13"/>
        <v>0.24609402977438991</v>
      </c>
      <c r="J40" s="19">
        <f t="shared" si="13"/>
        <v>1.0066711004246176</v>
      </c>
      <c r="K40" s="19">
        <f t="shared" si="13"/>
        <v>1.5668082058627923</v>
      </c>
      <c r="L40" s="19">
        <f t="shared" si="13"/>
        <v>0.43548370593953034</v>
      </c>
      <c r="M40" s="14"/>
      <c r="O40" s="18" t="s">
        <v>40</v>
      </c>
      <c r="P40" s="19">
        <f>(P38+$D$13)/$F$13</f>
        <v>1.4799918146007061</v>
      </c>
      <c r="Q40" s="19">
        <f>(Q38+$D$13)/$F$13</f>
        <v>0.31570904516715365</v>
      </c>
      <c r="R40" s="19">
        <f t="shared" ref="R40:Z40" si="14">(R38+$D$13)/$F$13</f>
        <v>0.40294674374584333</v>
      </c>
      <c r="S40" s="19">
        <f t="shared" si="14"/>
        <v>1.4102624443648641</v>
      </c>
      <c r="T40" s="19">
        <f t="shared" si="14"/>
        <v>0.24261523507443597</v>
      </c>
      <c r="U40" s="19">
        <f t="shared" si="14"/>
        <v>0.23079756484371</v>
      </c>
      <c r="V40" s="19">
        <f t="shared" si="14"/>
        <v>0.55749731416585668</v>
      </c>
      <c r="W40" s="19">
        <f t="shared" si="14"/>
        <v>1.0795723128868882</v>
      </c>
      <c r="X40" s="19">
        <f t="shared" si="14"/>
        <v>0.25581419143602596</v>
      </c>
      <c r="Y40" s="19">
        <f t="shared" si="14"/>
        <v>1.642574308077966</v>
      </c>
      <c r="Z40" s="19">
        <f t="shared" si="14"/>
        <v>0.57473781142886371</v>
      </c>
      <c r="AA40" s="14"/>
    </row>
    <row r="41" spans="1:27" x14ac:dyDescent="0.35">
      <c r="A41" s="18" t="s">
        <v>41</v>
      </c>
      <c r="B41" s="19"/>
      <c r="C41" s="19">
        <f>_xlfn.T.TEST(C35:C36,B35:B36,1,1)</f>
        <v>0.4311052378167724</v>
      </c>
      <c r="D41" s="19">
        <f>_xlfn.T.TEST(D35:D36,B35:B36,1,1)</f>
        <v>0.27264388941999251</v>
      </c>
      <c r="E41" s="19">
        <f>_xlfn.T.TEST(E35:E36,B35:B36,1,1)</f>
        <v>7.0270514001159495E-2</v>
      </c>
      <c r="F41" s="19">
        <f>_xlfn.T.TEST(F35:F36,B35:B36,1,1)</f>
        <v>0.27735395075968589</v>
      </c>
      <c r="G41" s="19">
        <f>_xlfn.T.TEST(G35:G36,B35:B36,1,1)</f>
        <v>0.31666520254761038</v>
      </c>
      <c r="H41" s="19">
        <f>_xlfn.T.TEST(H35:H36,B35:B36,1,1)</f>
        <v>0.46646943723440065</v>
      </c>
      <c r="I41" s="19">
        <f>_xlfn.T.TEST(I35:I36,B35:B36,1,1)</f>
        <v>0.13543655439929253</v>
      </c>
      <c r="J41" s="19">
        <f>_xlfn.T.TEST(J35:J36,B35:B36,1,1)</f>
        <v>0.18498654618865479</v>
      </c>
      <c r="K41" s="19">
        <f>_xlfn.T.TEST(K35:K36,B35:B36,1,1)</f>
        <v>0.16523459463980683</v>
      </c>
      <c r="L41" s="19">
        <f>_xlfn.T.TEST(L35:L36,B35:B36,1,1)</f>
        <v>0.18248724684032852</v>
      </c>
      <c r="M41" s="14"/>
      <c r="O41" s="18"/>
      <c r="P41" s="19"/>
      <c r="Q41" s="29">
        <v>3.3142287686867077E-2</v>
      </c>
      <c r="R41" s="19">
        <f>_xlfn.T.TEST(P35:P36,R35:R36,1,1)</f>
        <v>0.15238399601120392</v>
      </c>
      <c r="S41" s="29">
        <f>_xlfn.T.TEST(P35:P36,S35:S36,1,1)</f>
        <v>5.4586317914093237E-3</v>
      </c>
      <c r="T41" s="19">
        <f>_xlfn.T.TEST(P35:P36,T35:T36,1,1)</f>
        <v>0.11460671743040449</v>
      </c>
      <c r="U41" s="19">
        <f>_xlfn.T.TEST(P35:P36,U35:U36,1,1)</f>
        <v>0.1276211381808936</v>
      </c>
      <c r="V41" s="19">
        <f>_xlfn.T.TEST(P35:P36,V35:V36,1,1)</f>
        <v>0.255142428722272</v>
      </c>
      <c r="W41" s="29">
        <f>_xlfn.T.TEST(P35:P36,W35:W36,1,1)</f>
        <v>1.836706750323297E-2</v>
      </c>
      <c r="X41" s="19">
        <f>_xlfn.T.TEST(P35:P36,X35:X36,1,1)</f>
        <v>6.1516811187560007E-2</v>
      </c>
      <c r="Y41" s="19">
        <f>_xlfn.T.TEST(P35:P36,Y35:Y36,1,1)</f>
        <v>0.11379375586854357</v>
      </c>
      <c r="Z41" s="19">
        <f>_xlfn.T.TEST(P35:P36,Z35:Z36,1,1)</f>
        <v>9.1025737543314084E-2</v>
      </c>
      <c r="AA41" s="14"/>
    </row>
    <row r="42" spans="1:27" x14ac:dyDescent="0.35">
      <c r="A42" s="2"/>
      <c r="B42" s="2" t="s">
        <v>21</v>
      </c>
      <c r="C42" s="16" t="s">
        <v>22</v>
      </c>
      <c r="D42" s="19"/>
      <c r="E42" s="19"/>
      <c r="F42" s="19"/>
      <c r="G42" s="19"/>
      <c r="H42" s="19"/>
      <c r="I42" s="14"/>
      <c r="J42" s="14"/>
      <c r="K42" s="14"/>
      <c r="L42" s="14"/>
      <c r="M42" s="14"/>
      <c r="O42" s="2"/>
      <c r="P42" s="2" t="s">
        <v>21</v>
      </c>
      <c r="Q42" s="16" t="s">
        <v>22</v>
      </c>
      <c r="R42" s="19"/>
      <c r="S42" s="19"/>
      <c r="T42" s="19"/>
      <c r="U42" s="19"/>
      <c r="V42" s="19"/>
      <c r="W42" s="14"/>
      <c r="X42" s="14"/>
      <c r="Y42" s="14"/>
      <c r="Z42" s="14"/>
      <c r="AA42" s="14"/>
    </row>
    <row r="43" spans="1:27" x14ac:dyDescent="0.35">
      <c r="A43" s="2" t="s">
        <v>35</v>
      </c>
      <c r="B43" s="19">
        <f>X16-R14</f>
        <v>44790</v>
      </c>
      <c r="C43" s="19">
        <f>Q17-U14</f>
        <v>46736</v>
      </c>
      <c r="D43" s="19"/>
      <c r="E43" s="19"/>
      <c r="F43" s="19"/>
      <c r="G43" s="19"/>
      <c r="H43" s="19"/>
      <c r="I43" s="14"/>
      <c r="J43" s="14"/>
      <c r="K43" s="14"/>
      <c r="L43" s="14"/>
      <c r="M43" s="14"/>
      <c r="O43" s="2" t="s">
        <v>35</v>
      </c>
      <c r="P43" s="19">
        <f>X16</f>
        <v>98744</v>
      </c>
      <c r="Q43" s="19">
        <f>Q17</f>
        <v>107594</v>
      </c>
      <c r="R43" s="19"/>
      <c r="S43" s="19"/>
      <c r="T43" s="19"/>
      <c r="U43" s="19"/>
      <c r="V43" s="19"/>
      <c r="W43" s="14"/>
      <c r="X43" s="14"/>
      <c r="Y43" s="14"/>
      <c r="Z43" s="14"/>
      <c r="AA43" s="14"/>
    </row>
    <row r="44" spans="1:27" x14ac:dyDescent="0.35">
      <c r="A44" s="2" t="s">
        <v>36</v>
      </c>
      <c r="B44" s="19">
        <f>(B43+$D$13)/$F$13</f>
        <v>4.8019849593287969</v>
      </c>
      <c r="C44" s="19">
        <f>(C43+$D$13)/$F$13</f>
        <v>5.0010947971555737</v>
      </c>
      <c r="D44" s="19"/>
      <c r="E44" s="19"/>
      <c r="F44" s="19"/>
      <c r="G44" s="19"/>
      <c r="H44" s="19"/>
      <c r="I44" s="14"/>
      <c r="J44" s="14"/>
      <c r="K44" s="14"/>
      <c r="L44" s="14"/>
      <c r="M44" s="14"/>
      <c r="O44" s="2" t="s">
        <v>36</v>
      </c>
      <c r="P44" s="19">
        <f>(P43+$D$13)/$F$13</f>
        <v>10.322422878191027</v>
      </c>
      <c r="Q44" s="19">
        <f>(Q43+$D$13)/$F$13</f>
        <v>11.227932675090807</v>
      </c>
      <c r="R44" s="19"/>
      <c r="S44" s="19"/>
      <c r="T44" s="19"/>
      <c r="U44" s="19"/>
      <c r="V44" s="19"/>
      <c r="W44" s="14"/>
      <c r="X44" s="14"/>
      <c r="Y44" s="14"/>
      <c r="Z44" s="14"/>
      <c r="AA44" s="14"/>
    </row>
    <row r="45" spans="1:27" x14ac:dyDescent="0.35">
      <c r="A45" s="2" t="s">
        <v>35</v>
      </c>
      <c r="B45" s="19">
        <f>Y16-S14</f>
        <v>36375</v>
      </c>
      <c r="C45" s="19">
        <f>R17-V14</f>
        <v>39398</v>
      </c>
      <c r="D45" s="19"/>
      <c r="E45" s="19"/>
      <c r="F45" s="19"/>
      <c r="G45" s="19"/>
      <c r="H45" s="19"/>
      <c r="I45" s="14"/>
      <c r="J45" s="14"/>
      <c r="K45" s="14"/>
      <c r="L45" s="14"/>
      <c r="M45" s="14"/>
      <c r="O45" s="2" t="s">
        <v>35</v>
      </c>
      <c r="P45" s="19">
        <f>Y16</f>
        <v>95083</v>
      </c>
      <c r="Q45" s="19">
        <f>R17</f>
        <v>103943</v>
      </c>
      <c r="R45" s="19"/>
      <c r="S45" s="19"/>
      <c r="T45" s="19"/>
      <c r="U45" s="19"/>
      <c r="V45" s="19"/>
      <c r="W45" s="14"/>
      <c r="X45" s="14"/>
      <c r="Y45" s="14"/>
      <c r="Z45" s="14"/>
      <c r="AA45" s="14"/>
    </row>
    <row r="46" spans="1:27" ht="25" x14ac:dyDescent="0.35">
      <c r="A46" s="2" t="s">
        <v>37</v>
      </c>
      <c r="B46" s="19">
        <f>B44</f>
        <v>4.8019849593287969</v>
      </c>
      <c r="C46" s="19">
        <f>C44</f>
        <v>5.0010947971555737</v>
      </c>
      <c r="D46" s="19"/>
      <c r="E46" s="19"/>
      <c r="F46" s="19"/>
      <c r="G46" s="19"/>
      <c r="H46" s="19"/>
      <c r="I46" s="14"/>
      <c r="J46" s="14"/>
      <c r="K46" s="14"/>
      <c r="L46" s="14"/>
      <c r="M46" s="14"/>
      <c r="O46" s="2" t="s">
        <v>37</v>
      </c>
      <c r="P46" s="19">
        <f>P44</f>
        <v>10.322422878191027</v>
      </c>
      <c r="Q46" s="19">
        <f>Q44</f>
        <v>11.227932675090807</v>
      </c>
      <c r="R46" s="19"/>
      <c r="S46" s="19"/>
      <c r="T46" s="19"/>
      <c r="U46" s="19"/>
      <c r="V46" s="19"/>
      <c r="W46" s="14"/>
      <c r="X46" s="14"/>
      <c r="Y46" s="14"/>
      <c r="Z46" s="14"/>
      <c r="AA46" s="14"/>
    </row>
    <row r="47" spans="1:27" x14ac:dyDescent="0.35">
      <c r="A47" s="2" t="s">
        <v>36</v>
      </c>
      <c r="B47" s="19">
        <f>(B45+$D$13)/$F$13</f>
        <v>3.9409832710901926</v>
      </c>
      <c r="C47" s="19">
        <f>(C45+$D$13)/$F$13</f>
        <v>4.2502890469125694</v>
      </c>
      <c r="D47" s="19"/>
      <c r="E47" s="19"/>
      <c r="F47" s="19"/>
      <c r="G47" s="19"/>
      <c r="H47" s="19"/>
      <c r="I47" s="14"/>
      <c r="J47" s="14"/>
      <c r="K47" s="14"/>
      <c r="L47" s="14"/>
      <c r="M47" s="14"/>
      <c r="O47" s="2" t="s">
        <v>36</v>
      </c>
      <c r="P47" s="19">
        <f>(P45+$D$13)/$F$13</f>
        <v>9.9478385429989249</v>
      </c>
      <c r="Q47" s="19">
        <f>(Q45+$D$13)/$F$13</f>
        <v>10.854371514810456</v>
      </c>
      <c r="R47" s="19"/>
      <c r="S47" s="19"/>
      <c r="T47" s="19"/>
      <c r="U47" s="19"/>
      <c r="V47" s="19"/>
      <c r="W47" s="14"/>
      <c r="X47" s="14"/>
      <c r="Y47" s="14"/>
      <c r="Z47" s="14"/>
      <c r="AA47" s="14"/>
    </row>
    <row r="48" spans="1:27" x14ac:dyDescent="0.35">
      <c r="A48" s="2" t="s">
        <v>38</v>
      </c>
      <c r="B48" s="19">
        <f>AVERAGE(B43,B45)</f>
        <v>40582.5</v>
      </c>
      <c r="C48" s="19">
        <f>AVERAGE(C43,C45)</f>
        <v>43067</v>
      </c>
      <c r="D48" s="19"/>
      <c r="E48" s="19"/>
      <c r="F48" s="19"/>
      <c r="G48" s="19"/>
      <c r="H48" s="19"/>
      <c r="I48" s="14"/>
      <c r="J48" s="14"/>
      <c r="K48" s="14"/>
      <c r="L48" s="14"/>
      <c r="M48" s="14"/>
      <c r="O48" s="2" t="s">
        <v>38</v>
      </c>
      <c r="P48" s="19">
        <f>AVERAGE(P43,P45)</f>
        <v>96913.5</v>
      </c>
      <c r="Q48" s="19">
        <f>AVERAGE(Q43,Q45)</f>
        <v>105768.5</v>
      </c>
      <c r="R48" s="19"/>
      <c r="S48" s="19"/>
      <c r="T48" s="19"/>
      <c r="U48" s="19"/>
      <c r="V48" s="19"/>
      <c r="W48" s="14"/>
      <c r="X48" s="14"/>
      <c r="Y48" s="14"/>
      <c r="Z48" s="14"/>
      <c r="AA48" s="14"/>
    </row>
    <row r="49" spans="1:27" x14ac:dyDescent="0.35">
      <c r="A49" s="2" t="s">
        <v>39</v>
      </c>
      <c r="B49" s="19">
        <f>_xlfn.STDEV.P(B43,B45)</f>
        <v>4207.5</v>
      </c>
      <c r="C49" s="19">
        <f>_xlfn.STDEV.P(C43,C45)</f>
        <v>3669</v>
      </c>
      <c r="D49" s="19"/>
      <c r="E49" s="19"/>
      <c r="F49" s="19"/>
      <c r="G49" s="19"/>
      <c r="H49" s="19"/>
      <c r="I49" s="14"/>
      <c r="J49" s="14"/>
      <c r="K49" s="14"/>
      <c r="L49" s="14"/>
      <c r="M49" s="14"/>
      <c r="O49" s="2" t="s">
        <v>39</v>
      </c>
      <c r="P49" s="19">
        <f>_xlfn.STDEV.P(P43,P45)</f>
        <v>1830.5</v>
      </c>
      <c r="Q49" s="19">
        <f>_xlfn.STDEV.P(Q43,Q45)</f>
        <v>1825.5</v>
      </c>
      <c r="R49" s="19"/>
      <c r="S49" s="19"/>
      <c r="T49" s="19"/>
      <c r="U49" s="19"/>
      <c r="V49" s="19"/>
      <c r="W49" s="14"/>
      <c r="X49" s="14"/>
      <c r="Y49" s="14"/>
      <c r="Z49" s="14"/>
      <c r="AA49" s="14"/>
    </row>
    <row r="50" spans="1:27" x14ac:dyDescent="0.35">
      <c r="A50" s="2" t="s">
        <v>36</v>
      </c>
      <c r="B50" s="29">
        <f>(B48+$D$13)/$F$13</f>
        <v>4.371484115209495</v>
      </c>
      <c r="C50" s="29">
        <f>(C48+$D$13)/$F$13</f>
        <v>4.6256919220340711</v>
      </c>
      <c r="D50" s="19"/>
      <c r="E50" s="19"/>
      <c r="F50" s="19"/>
      <c r="G50" s="19"/>
      <c r="H50" s="19"/>
      <c r="I50" s="14"/>
      <c r="J50" s="14"/>
      <c r="K50" s="14"/>
      <c r="L50" s="14"/>
      <c r="M50" s="14"/>
      <c r="O50" s="2" t="s">
        <v>36</v>
      </c>
      <c r="P50" s="29">
        <f>(P48+$D$13)/$F$13</f>
        <v>10.135130710594975</v>
      </c>
      <c r="Q50" s="29">
        <f>(Q48+$D$13)/$F$13</f>
        <v>11.041152094950631</v>
      </c>
      <c r="R50" s="19"/>
      <c r="S50" s="19"/>
      <c r="T50" s="19"/>
      <c r="U50" s="19"/>
      <c r="V50" s="19"/>
      <c r="W50" s="14"/>
      <c r="X50" s="14"/>
      <c r="Y50" s="14"/>
      <c r="Z50" s="14"/>
      <c r="AA50" s="14"/>
    </row>
    <row r="51" spans="1:27" x14ac:dyDescent="0.35">
      <c r="A51" s="18" t="s">
        <v>40</v>
      </c>
      <c r="B51">
        <f>(B49+$D$13)/$F$13</f>
        <v>0.64968537371463653</v>
      </c>
      <c r="C51">
        <f>(C49+$D$13)/$F$13</f>
        <v>0.59458740471683635</v>
      </c>
      <c r="O51" s="18" t="s">
        <v>40</v>
      </c>
      <c r="P51">
        <f>(P49+$D$13)/$F$13</f>
        <v>0.40647669719138485</v>
      </c>
      <c r="Q51">
        <f>(Q49+$D$13)/$F$13</f>
        <v>0.40596510973550926</v>
      </c>
    </row>
    <row r="52" spans="1:27" x14ac:dyDescent="0.35">
      <c r="A52" s="20" t="s">
        <v>41</v>
      </c>
      <c r="B52">
        <f>_xlfn.T.TEST(B46:B47,B35:B36,1,1)</f>
        <v>0.2460900277067552</v>
      </c>
      <c r="C52">
        <f>_xlfn.T.TEST(C46:C47,B35:B36,1,1)</f>
        <v>0.21625719691296524</v>
      </c>
      <c r="O52" s="20" t="s">
        <v>41</v>
      </c>
      <c r="P52">
        <f>_xlfn.T.TEST(P46:P47,P35:P36,1,1)</f>
        <v>6.9071720730692746E-2</v>
      </c>
      <c r="Q52" s="30">
        <f>_xlfn.T.TEST(Q46:Q47,P35:P36,1,1)</f>
        <v>5.85270629650732E-2</v>
      </c>
    </row>
    <row r="54" spans="1:27" x14ac:dyDescent="0.35">
      <c r="A54" s="21" t="s">
        <v>42</v>
      </c>
      <c r="B54" t="s">
        <v>43</v>
      </c>
      <c r="C54" t="s">
        <v>44</v>
      </c>
      <c r="D54" t="s">
        <v>45</v>
      </c>
    </row>
    <row r="55" spans="1:27" x14ac:dyDescent="0.35">
      <c r="B55" s="2" t="s">
        <v>8</v>
      </c>
      <c r="C55" s="16" t="s">
        <v>9</v>
      </c>
      <c r="D55" s="2" t="s">
        <v>10</v>
      </c>
      <c r="E55" s="16" t="s">
        <v>11</v>
      </c>
      <c r="F55" s="16" t="s">
        <v>12</v>
      </c>
      <c r="G55" s="2" t="s">
        <v>13</v>
      </c>
      <c r="H55" s="2" t="s">
        <v>15</v>
      </c>
      <c r="I55" s="2" t="s">
        <v>16</v>
      </c>
      <c r="J55" s="17" t="s">
        <v>17</v>
      </c>
      <c r="K55" s="2" t="s">
        <v>18</v>
      </c>
      <c r="L55" s="2" t="s">
        <v>20</v>
      </c>
    </row>
    <row r="56" spans="1:27" x14ac:dyDescent="0.35">
      <c r="A56" t="s">
        <v>46</v>
      </c>
      <c r="B56" s="2">
        <v>51.295774647887313</v>
      </c>
      <c r="C56" s="16">
        <v>52.422535211267601</v>
      </c>
      <c r="D56" s="2">
        <v>49.746478873239447</v>
      </c>
      <c r="E56" s="16">
        <v>41.577464788732392</v>
      </c>
      <c r="F56" s="16">
        <v>77.774647887323923</v>
      </c>
      <c r="G56" s="2">
        <v>54.957746478873233</v>
      </c>
      <c r="H56" s="2">
        <v>28.619718309859159</v>
      </c>
      <c r="I56" s="2">
        <v>48.478873239436624</v>
      </c>
      <c r="J56" s="17">
        <v>128.05633802816902</v>
      </c>
      <c r="K56" s="2">
        <v>34.25352112676056</v>
      </c>
      <c r="L56" s="2">
        <v>42.70422535211268</v>
      </c>
    </row>
    <row r="57" spans="1:27" x14ac:dyDescent="0.35">
      <c r="A57" t="s">
        <v>47</v>
      </c>
      <c r="B57" s="2">
        <v>48.901408450704231</v>
      </c>
      <c r="C57" s="16">
        <v>55.661971830985912</v>
      </c>
      <c r="D57" s="2">
        <v>71.718309859154928</v>
      </c>
      <c r="E57" s="16">
        <v>45.661971830985919</v>
      </c>
      <c r="F57" s="16">
        <v>101.15492957746478</v>
      </c>
      <c r="G57" s="2">
        <v>51.859154929577457</v>
      </c>
      <c r="H57" s="2">
        <v>36.647887323943657</v>
      </c>
      <c r="I57" s="2">
        <v>137.49295774647888</v>
      </c>
      <c r="J57" s="17">
        <v>67.774647887323937</v>
      </c>
      <c r="K57" s="2">
        <v>49.042253521126767</v>
      </c>
      <c r="L57" s="2">
        <v>79.605633802816897</v>
      </c>
    </row>
    <row r="58" spans="1:27" ht="25" x14ac:dyDescent="0.35">
      <c r="A58" s="2" t="s">
        <v>48</v>
      </c>
      <c r="B58" s="19">
        <v>50.098591549295776</v>
      </c>
      <c r="C58" s="19">
        <v>54.042253521126753</v>
      </c>
      <c r="D58" s="19">
        <v>60.732394366197184</v>
      </c>
      <c r="E58" s="19">
        <v>43.619718309859159</v>
      </c>
      <c r="F58" s="19">
        <v>89.464788732394354</v>
      </c>
      <c r="G58" s="19">
        <v>53.408450704225345</v>
      </c>
      <c r="H58" s="19">
        <v>32.633802816901408</v>
      </c>
      <c r="I58" s="19">
        <v>92.985915492957744</v>
      </c>
      <c r="J58" s="19">
        <v>97.91549295774648</v>
      </c>
      <c r="K58" s="19">
        <v>41.647887323943664</v>
      </c>
      <c r="L58" s="19">
        <v>61.154929577464792</v>
      </c>
    </row>
    <row r="59" spans="1:27" x14ac:dyDescent="0.35">
      <c r="A59" s="2"/>
      <c r="B59" s="22" t="s">
        <v>21</v>
      </c>
      <c r="C59" s="23" t="s">
        <v>22</v>
      </c>
    </row>
    <row r="60" spans="1:27" x14ac:dyDescent="0.35">
      <c r="A60" s="24" t="s">
        <v>46</v>
      </c>
      <c r="B60" s="25">
        <v>67.915492957746466</v>
      </c>
      <c r="C60" s="26">
        <v>33.408450704225345</v>
      </c>
    </row>
    <row r="61" spans="1:27" x14ac:dyDescent="0.35">
      <c r="A61" s="24" t="s">
        <v>47</v>
      </c>
      <c r="B61" s="25">
        <v>84.81690140845069</v>
      </c>
      <c r="C61" s="26">
        <v>63.126760563380287</v>
      </c>
    </row>
    <row r="62" spans="1:27" ht="25" x14ac:dyDescent="0.35">
      <c r="A62" s="2" t="s">
        <v>48</v>
      </c>
      <c r="B62">
        <v>76.366197183098578</v>
      </c>
      <c r="C62">
        <v>48.267605633802816</v>
      </c>
    </row>
    <row r="64" spans="1:27" x14ac:dyDescent="0.35">
      <c r="A64" t="s">
        <v>49</v>
      </c>
      <c r="B64" t="s">
        <v>34</v>
      </c>
      <c r="C64" t="s">
        <v>50</v>
      </c>
      <c r="O64" t="s">
        <v>57</v>
      </c>
      <c r="P64" t="s">
        <v>33</v>
      </c>
      <c r="Q64" t="s">
        <v>51</v>
      </c>
      <c r="R64" t="s">
        <v>52</v>
      </c>
    </row>
    <row r="65" spans="1:26" x14ac:dyDescent="0.35">
      <c r="B65" s="2" t="s">
        <v>8</v>
      </c>
      <c r="C65" s="16" t="s">
        <v>9</v>
      </c>
      <c r="D65" s="2" t="s">
        <v>10</v>
      </c>
      <c r="E65" s="16" t="s">
        <v>11</v>
      </c>
      <c r="F65" s="16" t="s">
        <v>12</v>
      </c>
      <c r="G65" s="2" t="s">
        <v>13</v>
      </c>
      <c r="H65" s="2" t="s">
        <v>15</v>
      </c>
      <c r="I65" s="2" t="s">
        <v>16</v>
      </c>
      <c r="J65" s="17" t="s">
        <v>17</v>
      </c>
      <c r="K65" s="2" t="s">
        <v>18</v>
      </c>
      <c r="L65" s="2" t="s">
        <v>20</v>
      </c>
      <c r="P65" s="2" t="s">
        <v>8</v>
      </c>
      <c r="Q65" s="16" t="s">
        <v>9</v>
      </c>
      <c r="R65" s="2" t="s">
        <v>10</v>
      </c>
      <c r="S65" s="16" t="s">
        <v>11</v>
      </c>
      <c r="T65" s="16" t="s">
        <v>12</v>
      </c>
      <c r="U65" s="2" t="s">
        <v>13</v>
      </c>
      <c r="V65" s="2" t="s">
        <v>15</v>
      </c>
      <c r="W65" s="2" t="s">
        <v>16</v>
      </c>
      <c r="X65" s="17" t="s">
        <v>17</v>
      </c>
      <c r="Y65" s="2" t="s">
        <v>18</v>
      </c>
      <c r="Z65" s="2" t="s">
        <v>20</v>
      </c>
    </row>
    <row r="66" spans="1:26" x14ac:dyDescent="0.35">
      <c r="A66">
        <v>1</v>
      </c>
      <c r="B66" s="2">
        <f>(P33-B33)/B56</f>
        <v>3.4044810734694946E-2</v>
      </c>
      <c r="C66" s="2">
        <f t="shared" ref="C66:L66" si="15">(Q33-C33)/C56</f>
        <v>0.1059260382292663</v>
      </c>
      <c r="D66" s="2">
        <f t="shared" si="15"/>
        <v>6.6440117819228386E-2</v>
      </c>
      <c r="E66" s="2">
        <f t="shared" si="15"/>
        <v>9.7421640814863167E-2</v>
      </c>
      <c r="F66" s="2">
        <f t="shared" si="15"/>
        <v>5.1716118360473587E-2</v>
      </c>
      <c r="G66" s="2">
        <f t="shared" si="15"/>
        <v>7.1748056052888559E-2</v>
      </c>
      <c r="H66" s="2">
        <f t="shared" si="15"/>
        <v>0.11108099436488429</v>
      </c>
      <c r="I66" s="2">
        <f t="shared" si="15"/>
        <v>0.13765694788231778</v>
      </c>
      <c r="J66" s="2">
        <f t="shared" si="15"/>
        <v>4.6748908982919793E-2</v>
      </c>
      <c r="K66" s="2">
        <f t="shared" si="15"/>
        <v>0.12436047360881866</v>
      </c>
      <c r="L66" s="2">
        <f t="shared" si="15"/>
        <v>0.11781400164922838</v>
      </c>
      <c r="O66">
        <v>1</v>
      </c>
      <c r="P66" s="2">
        <f>P33/B56</f>
        <v>0.12723559855324981</v>
      </c>
      <c r="Q66" s="2">
        <f t="shared" ref="P66:Z66" si="16">Q33/C56</f>
        <v>0.16840402601752805</v>
      </c>
      <c r="R66" s="2">
        <f t="shared" si="16"/>
        <v>0.15811114958799824</v>
      </c>
      <c r="S66" s="2">
        <f t="shared" si="16"/>
        <v>0.25308561409142</v>
      </c>
      <c r="T66" s="2">
        <f t="shared" si="16"/>
        <v>0.11026948355626179</v>
      </c>
      <c r="U66" s="2">
        <f t="shared" si="16"/>
        <v>0.14964956259272524</v>
      </c>
      <c r="V66" s="2">
        <f t="shared" si="16"/>
        <v>0.22627045896645634</v>
      </c>
      <c r="W66" s="2">
        <f t="shared" si="16"/>
        <v>0.26935410106905128</v>
      </c>
      <c r="X66" s="2">
        <f t="shared" si="16"/>
        <v>9.2606289608780978E-2</v>
      </c>
      <c r="Y66" s="2">
        <f t="shared" si="16"/>
        <v>0.32195840221813549</v>
      </c>
      <c r="Z66" s="2">
        <f t="shared" si="16"/>
        <v>0.243714837642524</v>
      </c>
    </row>
    <row r="67" spans="1:26" x14ac:dyDescent="0.35">
      <c r="A67">
        <v>2</v>
      </c>
      <c r="B67" s="2">
        <f>(P36-B36)/B57</f>
        <v>3.741908607847938E-2</v>
      </c>
      <c r="C67" s="2">
        <f t="shared" ref="C67:L67" si="17">(Q36-C36)/C57</f>
        <v>9.7582587668046977E-2</v>
      </c>
      <c r="D67" s="2">
        <f t="shared" si="17"/>
        <v>4.1421584594120466E-2</v>
      </c>
      <c r="E67" s="2">
        <f t="shared" si="17"/>
        <v>7.2147970154473828E-2</v>
      </c>
      <c r="F67" s="2">
        <f t="shared" si="17"/>
        <v>3.6843628201031278E-2</v>
      </c>
      <c r="G67" s="2">
        <f t="shared" si="17"/>
        <v>7.0928919160762036E-2</v>
      </c>
      <c r="H67" s="2">
        <f t="shared" si="17"/>
        <v>0.10307162063159463</v>
      </c>
      <c r="I67" s="2">
        <f t="shared" si="17"/>
        <v>3.5629891452377715E-2</v>
      </c>
      <c r="J67" s="2">
        <f t="shared" si="17"/>
        <v>6.6171945011705494E-2</v>
      </c>
      <c r="K67" s="2">
        <f t="shared" si="17"/>
        <v>8.9949298774038414E-2</v>
      </c>
      <c r="L67" s="2">
        <f t="shared" si="17"/>
        <v>7.7568135538163038E-2</v>
      </c>
      <c r="O67">
        <v>2</v>
      </c>
      <c r="P67" s="2">
        <f>P36/B57</f>
        <v>8.1900177263874663E-2</v>
      </c>
      <c r="Q67" s="2">
        <f t="shared" ref="Q67:Z67" si="18">Q36/C57</f>
        <v>0.15395251960937104</v>
      </c>
      <c r="R67" s="2">
        <f t="shared" si="18"/>
        <v>0.11479631083153619</v>
      </c>
      <c r="S67" s="2">
        <f t="shared" si="18"/>
        <v>0.17827750428766145</v>
      </c>
      <c r="T67" s="2">
        <f t="shared" si="18"/>
        <v>8.4319260375890409E-2</v>
      </c>
      <c r="U67" s="2">
        <f t="shared" si="18"/>
        <v>0.15814327599987629</v>
      </c>
      <c r="V67" s="2">
        <f t="shared" si="18"/>
        <v>0.19516602153299523</v>
      </c>
      <c r="W67" s="2">
        <f t="shared" si="18"/>
        <v>8.2456643172738583E-2</v>
      </c>
      <c r="X67" s="2">
        <f t="shared" si="18"/>
        <v>0.17605523630598818</v>
      </c>
      <c r="Y67" s="2">
        <f t="shared" si="18"/>
        <v>0.2829190645430899</v>
      </c>
      <c r="Z67" s="2">
        <f t="shared" si="18"/>
        <v>0.13967302791091543</v>
      </c>
    </row>
    <row r="68" spans="1:26" x14ac:dyDescent="0.35">
      <c r="A68" t="s">
        <v>53</v>
      </c>
      <c r="B68" s="2">
        <f>_xlfn.STDEV.P(B66,B67)</f>
        <v>1.6871376718922172E-3</v>
      </c>
      <c r="C68" s="2">
        <f t="shared" ref="C68:L68" si="19">_xlfn.STDEV.P(C66,C67)</f>
        <v>4.1717252806096616E-3</v>
      </c>
      <c r="D68" s="2">
        <f t="shared" si="19"/>
        <v>1.2509266612553952E-2</v>
      </c>
      <c r="E68" s="2">
        <f t="shared" si="19"/>
        <v>1.2636835330194727E-2</v>
      </c>
      <c r="F68" s="2">
        <f t="shared" si="19"/>
        <v>7.4362450797211613E-3</v>
      </c>
      <c r="G68" s="2">
        <f t="shared" si="19"/>
        <v>4.0956844606326176E-4</v>
      </c>
      <c r="H68" s="2">
        <f t="shared" si="19"/>
        <v>4.0046868666448326E-3</v>
      </c>
      <c r="I68" s="2">
        <f t="shared" si="19"/>
        <v>5.1013528214970023E-2</v>
      </c>
      <c r="J68" s="2">
        <f t="shared" si="19"/>
        <v>9.7115180143928521E-3</v>
      </c>
      <c r="K68" s="2">
        <f t="shared" si="19"/>
        <v>1.7205587417390117E-2</v>
      </c>
      <c r="L68" s="2">
        <f t="shared" si="19"/>
        <v>2.0122933055532661E-2</v>
      </c>
      <c r="O68" t="s">
        <v>53</v>
      </c>
      <c r="P68" s="2">
        <f>_xlfn.STDEV.P(P66,P67)</f>
        <v>2.2667710644687551E-2</v>
      </c>
      <c r="Q68" s="2">
        <f t="shared" ref="Q68:Z68" si="20">_xlfn.STDEV.P(Q66,Q67)</f>
        <v>7.2257532040785055E-3</v>
      </c>
      <c r="R68" s="2">
        <f t="shared" si="20"/>
        <v>2.1657419378231159E-2</v>
      </c>
      <c r="S68" s="2">
        <f t="shared" si="20"/>
        <v>3.7404054901879202E-2</v>
      </c>
      <c r="T68" s="2">
        <f t="shared" si="20"/>
        <v>1.2975111590185695E-2</v>
      </c>
      <c r="U68" s="2">
        <f t="shared" si="20"/>
        <v>4.2468567035755245E-3</v>
      </c>
      <c r="V68" s="2">
        <f t="shared" si="20"/>
        <v>1.5552218716730556E-2</v>
      </c>
      <c r="W68" s="2">
        <f t="shared" si="20"/>
        <v>9.3448728948156326E-2</v>
      </c>
      <c r="X68" s="2">
        <f t="shared" si="20"/>
        <v>4.1724473348603602E-2</v>
      </c>
      <c r="Y68" s="2">
        <f t="shared" si="20"/>
        <v>1.9519668837522791E-2</v>
      </c>
      <c r="Z68" s="2">
        <f t="shared" si="20"/>
        <v>5.2020904865804317E-2</v>
      </c>
    </row>
    <row r="69" spans="1:26" x14ac:dyDescent="0.35">
      <c r="A69" t="s">
        <v>41</v>
      </c>
      <c r="B69" s="2"/>
      <c r="C69" s="31">
        <f>_xlfn.T.TEST(C66:C67,B66:B67,1,1)</f>
        <v>2.8173205091604762E-2</v>
      </c>
      <c r="D69" s="2">
        <f>_xlfn.T.TEST(D66:D67,B66:B67,1,1)</f>
        <v>0.21087054074583975</v>
      </c>
      <c r="E69" s="16">
        <f>_xlfn.T.TEST(E66:E67,B66:B67,1,1)</f>
        <v>9.0435467885926921E-2</v>
      </c>
      <c r="F69" s="16">
        <f>_xlfn.T.TEST(F66:F67,B66:B67,1,1)</f>
        <v>0.26036195100327192</v>
      </c>
      <c r="G69" s="32">
        <f>_xlfn.T.TEST(G66:G67,B66:B67,1,1)</f>
        <v>1.872219253603857E-2</v>
      </c>
      <c r="H69" s="32">
        <f>_xlfn.T.TEST(H66:H67,B66:B67,1,1)</f>
        <v>2.5340963565470252E-2</v>
      </c>
      <c r="I69" s="2">
        <f>_xlfn.T.TEST(I66:I67,B66:B67,1,1)</f>
        <v>0.25549609104941845</v>
      </c>
      <c r="J69" s="17">
        <f>_xlfn.T.TEST(J66:J67,B66:B67,1,1)</f>
        <v>0.11756860625828558</v>
      </c>
      <c r="K69" s="2">
        <f>_xlfn.T.TEST(K66:K67,B66:B67,1,1)</f>
        <v>8.2313743538607376E-2</v>
      </c>
      <c r="L69" s="2">
        <f>_xlfn.T.TEST(L66:L67,B66:B67,1,1)</f>
        <v>0.10773581855240182</v>
      </c>
      <c r="O69" t="s">
        <v>41</v>
      </c>
      <c r="P69" s="2"/>
      <c r="Q69" s="16">
        <f>_xlfn.T.TEST(Q66:Q67,P66:P67,1,1)</f>
        <v>8.4765112020171424E-2</v>
      </c>
      <c r="R69" s="32">
        <f>_xlfn.T.TEST(R66:R67,P66:P67,1,1)</f>
        <v>1.0082159497600874E-2</v>
      </c>
      <c r="S69" s="31">
        <f>_xlfn.T.TEST(S66:S67,P66:P67,1,1)</f>
        <v>4.1970611937116639E-2</v>
      </c>
      <c r="T69" s="16">
        <f>_xlfn.T.TEST(T66:T67,P66:P67,1,1)</f>
        <v>0.29508177993123447</v>
      </c>
      <c r="U69" s="2">
        <f>_xlfn.T.TEST(U66:U67,P66:P67,1,1)</f>
        <v>0.15898725697412094</v>
      </c>
      <c r="V69" s="32">
        <f>_xlfn.T.TEST(V66:V67,P66:P67,1,1)</f>
        <v>2.1305140692689181E-2</v>
      </c>
      <c r="W69" s="2">
        <f>_xlfn.T.TEST(W66:W67,P66:P67,1,1)</f>
        <v>0.24875366196666165</v>
      </c>
      <c r="X69" s="17">
        <f>_xlfn.T.TEST(X66:X67,P66:P67,1,1)</f>
        <v>0.36218348903737896</v>
      </c>
      <c r="Y69" s="32">
        <f>_xlfn.T.TEST(Y66:Y67,P66:P67,1,1)</f>
        <v>5.0637490076986978E-3</v>
      </c>
      <c r="Z69" s="2">
        <f>_xlfn.T.TEST(Z66:Z67,P66:P67,1,1)</f>
        <v>0.10343847133210568</v>
      </c>
    </row>
    <row r="70" spans="1:26" ht="25" x14ac:dyDescent="0.35">
      <c r="A70" s="2" t="s">
        <v>54</v>
      </c>
      <c r="B70" s="11">
        <f t="shared" ref="B70:L70" si="21">(P39-B39)/B58</f>
        <v>3.5691631650300731E-2</v>
      </c>
      <c r="C70" s="29">
        <f t="shared" si="21"/>
        <v>0.10162928078622009</v>
      </c>
      <c r="D70" s="29">
        <f t="shared" si="21"/>
        <v>5.1668043238726369E-2</v>
      </c>
      <c r="E70" s="29">
        <f t="shared" si="21"/>
        <v>8.4193155138243506E-2</v>
      </c>
      <c r="F70" s="29">
        <f t="shared" si="21"/>
        <v>4.3308197679970233E-2</v>
      </c>
      <c r="G70" s="29">
        <f t="shared" si="21"/>
        <v>7.135036854803492E-2</v>
      </c>
      <c r="H70" s="29">
        <f t="shared" si="21"/>
        <v>0.10658371545810405</v>
      </c>
      <c r="I70" s="29">
        <f t="shared" si="21"/>
        <v>6.2226159873451162E-2</v>
      </c>
      <c r="J70" s="29">
        <f t="shared" si="21"/>
        <v>5.3470978126368932E-2</v>
      </c>
      <c r="K70" s="29">
        <f t="shared" si="21"/>
        <v>0.1041001234609146</v>
      </c>
      <c r="L70" s="29">
        <f t="shared" si="21"/>
        <v>9.1619893489423995E-2</v>
      </c>
      <c r="O70" s="2" t="s">
        <v>54</v>
      </c>
      <c r="P70" s="11">
        <f t="shared" ref="P70:Z70" si="22">P39/B58</f>
        <v>0.10510956780870236</v>
      </c>
      <c r="Q70" s="29">
        <f t="shared" si="22"/>
        <v>0.16096170736688506</v>
      </c>
      <c r="R70" s="29">
        <f t="shared" si="22"/>
        <v>0.13253610796602414</v>
      </c>
      <c r="S70" s="29">
        <f t="shared" si="22"/>
        <v>0.21393031993840333</v>
      </c>
      <c r="T70" s="19">
        <f t="shared" si="22"/>
        <v>9.5598946490658254E-2</v>
      </c>
      <c r="U70" s="29">
        <f t="shared" si="22"/>
        <v>0.15377322461344387</v>
      </c>
      <c r="V70" s="29">
        <f t="shared" si="22"/>
        <v>0.2088052569375686</v>
      </c>
      <c r="W70" s="29">
        <f t="shared" si="22"/>
        <v>0.13117680752286798</v>
      </c>
      <c r="X70" s="29">
        <f t="shared" si="22"/>
        <v>0.12148692334777414</v>
      </c>
      <c r="Y70" s="29">
        <f t="shared" si="22"/>
        <v>0.29897311750651756</v>
      </c>
      <c r="Z70" s="19">
        <f t="shared" si="22"/>
        <v>0.17599900293466453</v>
      </c>
    </row>
    <row r="71" spans="1:26" x14ac:dyDescent="0.35">
      <c r="A71" s="2"/>
      <c r="B71" s="2" t="s">
        <v>21</v>
      </c>
      <c r="C71" s="16" t="s">
        <v>22</v>
      </c>
      <c r="O71" s="2"/>
      <c r="P71" s="2" t="s">
        <v>21</v>
      </c>
      <c r="Q71" s="16" t="s">
        <v>22</v>
      </c>
      <c r="R71">
        <f t="shared" ref="R71:U71" si="23">_xlfn.STDEV.S(R66:R67)/AVERAGE(R66:R67)</f>
        <v>0.22445862171457193</v>
      </c>
      <c r="S71">
        <f t="shared" si="23"/>
        <v>0.2452565807144379</v>
      </c>
      <c r="T71">
        <f t="shared" si="23"/>
        <v>0.18859856344561168</v>
      </c>
      <c r="U71">
        <f t="shared" si="23"/>
        <v>3.9026004471801046E-2</v>
      </c>
      <c r="V71">
        <f>_xlfn.STDEV.S(V66:V67)/AVERAGE(V66:V67)</f>
        <v>0.10437709905002714</v>
      </c>
      <c r="W71">
        <f t="shared" ref="W71:Z71" si="24">_xlfn.STDEV.S(W66:W67)/AVERAGE(W66:W67)</f>
        <v>0.75129291545560317</v>
      </c>
      <c r="X71">
        <f t="shared" si="24"/>
        <v>0.43926882266863615</v>
      </c>
      <c r="Y71">
        <f t="shared" si="24"/>
        <v>9.1274619803131896E-2</v>
      </c>
      <c r="Z71">
        <f t="shared" si="24"/>
        <v>0.38378193885683348</v>
      </c>
    </row>
    <row r="72" spans="1:26" x14ac:dyDescent="0.35">
      <c r="A72" s="2">
        <v>1</v>
      </c>
      <c r="B72" s="27">
        <f>(P44-B44)/B60</f>
        <v>8.1283926221322772E-2</v>
      </c>
      <c r="C72" s="27">
        <f>(Q44-C44)/C60</f>
        <v>0.1863851135469653</v>
      </c>
      <c r="O72" s="2">
        <v>1</v>
      </c>
      <c r="P72" s="27">
        <f>P44/B60</f>
        <v>0.15198922114300353</v>
      </c>
      <c r="Q72" s="28">
        <f>Q44/C60</f>
        <v>0.33608061548543317</v>
      </c>
    </row>
    <row r="73" spans="1:26" x14ac:dyDescent="0.35">
      <c r="A73" s="2">
        <v>2</v>
      </c>
      <c r="B73" s="27">
        <f>(P47-B47)/B61</f>
        <v>7.0821442096565934E-2</v>
      </c>
      <c r="C73" s="27">
        <f>(Q47-C47)/C61</f>
        <v>0.10461621044639668</v>
      </c>
      <c r="O73" s="2">
        <v>2</v>
      </c>
      <c r="P73" s="27">
        <f>P47/B61</f>
        <v>0.1172860406099176</v>
      </c>
      <c r="Q73" s="28">
        <f>Q47/C61</f>
        <v>0.17194564425514108</v>
      </c>
    </row>
    <row r="74" spans="1:26" x14ac:dyDescent="0.35">
      <c r="A74" s="2" t="s">
        <v>53</v>
      </c>
      <c r="B74" s="27">
        <f>_xlfn.STDEV.P(B72:B73)</f>
        <v>5.2312420623784189E-3</v>
      </c>
      <c r="C74" s="28">
        <f>_xlfn.STDEV.P(C72:C73)</f>
        <v>4.0884451550284313E-2</v>
      </c>
      <c r="O74" s="2" t="s">
        <v>53</v>
      </c>
      <c r="P74" s="27">
        <f>_xlfn.STDEV.P(P72,P73)</f>
        <v>1.735159026654285E-2</v>
      </c>
      <c r="Q74" s="28">
        <f>_xlfn.STDEV.P(Q72,Q73)</f>
        <v>8.2067485615145971E-2</v>
      </c>
    </row>
    <row r="75" spans="1:26" x14ac:dyDescent="0.35">
      <c r="A75" s="2" t="s">
        <v>41</v>
      </c>
      <c r="B75" s="33">
        <f>_xlfn.T.TEST(B72:B73,B66:B67,1,1)</f>
        <v>5.4090061158747815E-2</v>
      </c>
      <c r="C75" s="28">
        <f>_xlfn.T.TEST(C72:C73,B66:B67,1,1)</f>
        <v>0.11776545477345474</v>
      </c>
      <c r="O75" s="2" t="s">
        <v>41</v>
      </c>
      <c r="P75" s="33">
        <f>_xlfn.T.TEST(P72:P73,P66:P67,1,1)</f>
        <v>5.5699412852800466E-2</v>
      </c>
      <c r="Q75" s="28">
        <f>_xlfn.T.TEST(Q72:Q73,P66:P67,1,1)</f>
        <v>0.12042367715578629</v>
      </c>
    </row>
    <row r="76" spans="1:26" ht="25" x14ac:dyDescent="0.35">
      <c r="A76" s="2" t="s">
        <v>54</v>
      </c>
      <c r="B76" s="30">
        <f>(P50-B50)/B62</f>
        <v>7.5473793484391219E-2</v>
      </c>
      <c r="C76" s="30">
        <f>(Q50-C50)/C62</f>
        <v>0.13291440685062028</v>
      </c>
      <c r="O76" s="2" t="s">
        <v>54</v>
      </c>
      <c r="P76" s="30">
        <f>P50/B62</f>
        <v>0.13271749916124001</v>
      </c>
      <c r="Q76" s="30">
        <f>Q50/C62</f>
        <v>0.22874870112094975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21FDE-6E81-4E1F-85CA-A8A10F016F05}">
  <dimension ref="A1:AI19"/>
  <sheetViews>
    <sheetView topLeftCell="D1" workbookViewId="0">
      <selection activeCell="AF21" sqref="AF21"/>
    </sheetView>
  </sheetViews>
  <sheetFormatPr defaultRowHeight="14.5" x14ac:dyDescent="0.35"/>
  <cols>
    <col min="27" max="27" width="14.453125" bestFit="1" customWidth="1"/>
  </cols>
  <sheetData>
    <row r="1" spans="1:35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Q1" s="35" cm="1">
        <f t="array" ref="Q1:AI13">TRANSPOSE(A1:M19)</f>
        <v>0</v>
      </c>
      <c r="R1" s="35" t="str">
        <v>A</v>
      </c>
      <c r="S1" s="35" t="str">
        <v>B</v>
      </c>
      <c r="T1" s="35" t="str">
        <v>C</v>
      </c>
      <c r="U1" s="35" t="str">
        <v>D</v>
      </c>
      <c r="V1" s="35" t="str">
        <v>E</v>
      </c>
      <c r="W1" s="35" t="str">
        <v>F</v>
      </c>
      <c r="X1" s="35" t="str">
        <v>G</v>
      </c>
      <c r="Y1" s="35" t="str">
        <v>H</v>
      </c>
      <c r="Z1" s="35">
        <v>0</v>
      </c>
      <c r="AA1" s="35" t="str">
        <v>Blank Corrected</v>
      </c>
      <c r="AB1" s="35" t="str">
        <v>A</v>
      </c>
      <c r="AC1" s="35" t="str">
        <v>B</v>
      </c>
      <c r="AD1" s="35" t="str">
        <v>C</v>
      </c>
      <c r="AE1" s="35" t="str">
        <v>D</v>
      </c>
      <c r="AF1" s="35" t="str">
        <v>E</v>
      </c>
      <c r="AG1" s="35" t="str">
        <v>F</v>
      </c>
      <c r="AH1" s="35" t="str">
        <v>G</v>
      </c>
      <c r="AI1" s="35" t="str">
        <v>H</v>
      </c>
    </row>
    <row r="2" spans="1:35" x14ac:dyDescent="0.35">
      <c r="A2" t="s">
        <v>0</v>
      </c>
      <c r="B2" t="s">
        <v>8</v>
      </c>
      <c r="C2" t="s">
        <v>8</v>
      </c>
      <c r="D2" t="s">
        <v>9</v>
      </c>
      <c r="E2" t="s">
        <v>10</v>
      </c>
      <c r="F2" t="s">
        <v>10</v>
      </c>
      <c r="G2" t="s">
        <v>9</v>
      </c>
      <c r="H2" t="s">
        <v>11</v>
      </c>
      <c r="I2" t="s">
        <v>11</v>
      </c>
      <c r="J2" t="s">
        <v>12</v>
      </c>
      <c r="K2" t="s">
        <v>13</v>
      </c>
      <c r="L2" t="s">
        <v>14</v>
      </c>
      <c r="M2" t="s">
        <v>14</v>
      </c>
      <c r="Q2" s="35">
        <v>1</v>
      </c>
      <c r="R2" t="str">
        <v>no treat</v>
      </c>
      <c r="S2" t="str">
        <v>AbO</v>
      </c>
      <c r="T2" t="str">
        <v>Fru+LPS</v>
      </c>
      <c r="U2" t="str">
        <v>Chol</v>
      </c>
      <c r="V2" t="str">
        <v>Fru</v>
      </c>
      <c r="W2" t="str">
        <v>Ab+F+C+LPS</v>
      </c>
      <c r="X2">
        <v>0</v>
      </c>
      <c r="Y2">
        <v>0</v>
      </c>
      <c r="Z2">
        <v>0</v>
      </c>
      <c r="AA2">
        <v>1</v>
      </c>
      <c r="AB2">
        <v>17068</v>
      </c>
      <c r="AC2">
        <v>35950</v>
      </c>
      <c r="AD2">
        <v>49172</v>
      </c>
      <c r="AE2">
        <v>78323</v>
      </c>
      <c r="AF2">
        <v>125480</v>
      </c>
      <c r="AG2">
        <v>107594</v>
      </c>
      <c r="AH2">
        <v>0</v>
      </c>
      <c r="AI2">
        <v>0</v>
      </c>
    </row>
    <row r="3" spans="1:35" x14ac:dyDescent="0.35">
      <c r="A3" t="s">
        <v>1</v>
      </c>
      <c r="B3" t="s">
        <v>13</v>
      </c>
      <c r="C3" t="s">
        <v>12</v>
      </c>
      <c r="D3" t="s">
        <v>15</v>
      </c>
      <c r="E3" t="s">
        <v>15</v>
      </c>
      <c r="F3" t="s">
        <v>16</v>
      </c>
      <c r="G3" t="s">
        <v>17</v>
      </c>
      <c r="H3" t="s">
        <v>17</v>
      </c>
      <c r="I3" t="s">
        <v>16</v>
      </c>
      <c r="J3" t="s">
        <v>18</v>
      </c>
      <c r="K3" t="s">
        <v>18</v>
      </c>
      <c r="L3" t="s">
        <v>14</v>
      </c>
      <c r="M3" t="s">
        <v>14</v>
      </c>
      <c r="Q3" s="35">
        <v>2</v>
      </c>
      <c r="R3" t="str">
        <v>no treat</v>
      </c>
      <c r="S3" t="str">
        <v>AbO+LPS</v>
      </c>
      <c r="T3" t="str">
        <v>AbO+Fru</v>
      </c>
      <c r="U3" t="str">
        <v>AbO+Chol</v>
      </c>
      <c r="V3" t="str">
        <v>AbO+Chol+LPS</v>
      </c>
      <c r="W3" t="str">
        <v>Ab+F+C+LPS</v>
      </c>
      <c r="X3">
        <v>0</v>
      </c>
      <c r="Y3">
        <v>0</v>
      </c>
      <c r="Z3">
        <v>0</v>
      </c>
      <c r="AA3">
        <v>2</v>
      </c>
      <c r="AB3">
        <v>17884</v>
      </c>
      <c r="AC3">
        <v>36425</v>
      </c>
      <c r="AD3">
        <v>53954</v>
      </c>
      <c r="AE3">
        <v>35159</v>
      </c>
      <c r="AF3">
        <v>113760</v>
      </c>
      <c r="AG3">
        <v>103943</v>
      </c>
      <c r="AH3">
        <v>0</v>
      </c>
      <c r="AI3">
        <v>0</v>
      </c>
    </row>
    <row r="4" spans="1:35" x14ac:dyDescent="0.35">
      <c r="A4" t="s">
        <v>2</v>
      </c>
      <c r="B4" t="s">
        <v>20</v>
      </c>
      <c r="C4" t="s">
        <v>21</v>
      </c>
      <c r="D4" t="s">
        <v>21</v>
      </c>
      <c r="E4" t="s">
        <v>20</v>
      </c>
      <c r="F4" t="s">
        <v>22</v>
      </c>
      <c r="G4" t="s">
        <v>22</v>
      </c>
      <c r="H4" t="s">
        <v>8</v>
      </c>
      <c r="I4" t="s">
        <v>8</v>
      </c>
      <c r="J4" t="s">
        <v>9</v>
      </c>
      <c r="K4" t="s">
        <v>10</v>
      </c>
      <c r="L4" t="s">
        <v>14</v>
      </c>
      <c r="M4" t="s">
        <v>14</v>
      </c>
      <c r="Q4" s="35">
        <v>3</v>
      </c>
      <c r="R4" t="str">
        <v>AbO+Chol</v>
      </c>
      <c r="S4" t="str">
        <v>LPS</v>
      </c>
      <c r="T4" t="str">
        <v>AbO+Fru</v>
      </c>
      <c r="U4" t="str">
        <v>Chol+LPS</v>
      </c>
      <c r="V4" t="str">
        <v>AbO+Chol+LPS</v>
      </c>
      <c r="W4">
        <v>0</v>
      </c>
      <c r="X4">
        <v>0</v>
      </c>
      <c r="Y4">
        <v>0</v>
      </c>
      <c r="Z4">
        <v>0</v>
      </c>
      <c r="AA4">
        <v>3</v>
      </c>
      <c r="AB4">
        <v>33139</v>
      </c>
      <c r="AC4">
        <v>31071</v>
      </c>
      <c r="AD4">
        <v>58708</v>
      </c>
      <c r="AE4">
        <v>100701</v>
      </c>
      <c r="AF4">
        <v>114476</v>
      </c>
      <c r="AG4">
        <v>0</v>
      </c>
      <c r="AH4">
        <v>0</v>
      </c>
      <c r="AI4">
        <v>0</v>
      </c>
    </row>
    <row r="5" spans="1:35" x14ac:dyDescent="0.35">
      <c r="A5" t="s">
        <v>3</v>
      </c>
      <c r="B5" t="s">
        <v>10</v>
      </c>
      <c r="C5" t="s">
        <v>9</v>
      </c>
      <c r="D5" t="s">
        <v>11</v>
      </c>
      <c r="E5" t="s">
        <v>11</v>
      </c>
      <c r="F5" t="s">
        <v>12</v>
      </c>
      <c r="G5" t="s">
        <v>13</v>
      </c>
      <c r="H5" t="s">
        <v>13</v>
      </c>
      <c r="I5" t="s">
        <v>12</v>
      </c>
      <c r="J5" t="s">
        <v>15</v>
      </c>
      <c r="K5" t="s">
        <v>15</v>
      </c>
      <c r="L5" t="s">
        <v>14</v>
      </c>
      <c r="M5" t="s">
        <v>14</v>
      </c>
      <c r="Q5" s="35">
        <v>4</v>
      </c>
      <c r="R5" t="str">
        <v>Chol</v>
      </c>
      <c r="S5" t="str">
        <v>LPS</v>
      </c>
      <c r="T5" t="str">
        <v>Fru+LPS</v>
      </c>
      <c r="U5" t="str">
        <v>Chol+LPS</v>
      </c>
      <c r="V5" t="str">
        <v>Fru</v>
      </c>
      <c r="W5">
        <v>0</v>
      </c>
      <c r="X5">
        <v>0</v>
      </c>
      <c r="Y5">
        <v>0</v>
      </c>
      <c r="Z5">
        <v>0</v>
      </c>
      <c r="AA5">
        <v>4</v>
      </c>
      <c r="AB5">
        <v>32303</v>
      </c>
      <c r="AC5">
        <v>36918</v>
      </c>
      <c r="AD5">
        <v>60350</v>
      </c>
      <c r="AE5">
        <v>77419</v>
      </c>
      <c r="AF5">
        <v>108662</v>
      </c>
      <c r="AG5">
        <v>0</v>
      </c>
      <c r="AH5">
        <v>0</v>
      </c>
      <c r="AI5">
        <v>0</v>
      </c>
    </row>
    <row r="6" spans="1:35" x14ac:dyDescent="0.35">
      <c r="A6" t="s">
        <v>4</v>
      </c>
      <c r="B6" t="s">
        <v>16</v>
      </c>
      <c r="C6" t="s">
        <v>17</v>
      </c>
      <c r="D6" t="s">
        <v>17</v>
      </c>
      <c r="E6" t="s">
        <v>16</v>
      </c>
      <c r="F6" t="s">
        <v>18</v>
      </c>
      <c r="G6" t="s">
        <v>18</v>
      </c>
      <c r="H6" t="s">
        <v>20</v>
      </c>
      <c r="I6" t="s">
        <v>21</v>
      </c>
      <c r="J6" t="s">
        <v>21</v>
      </c>
      <c r="K6" t="s">
        <v>20</v>
      </c>
      <c r="L6" t="s">
        <v>14</v>
      </c>
      <c r="M6" t="s">
        <v>14</v>
      </c>
      <c r="Q6" s="35">
        <v>5</v>
      </c>
      <c r="R6" t="str">
        <v>Chol</v>
      </c>
      <c r="S6" t="str">
        <v>Fru</v>
      </c>
      <c r="T6" t="str">
        <v>Ab+F+C+LPS</v>
      </c>
      <c r="U6" t="str">
        <v>AbO+LPS</v>
      </c>
      <c r="V6" t="str">
        <v>Fru+Chol</v>
      </c>
      <c r="W6">
        <v>0</v>
      </c>
      <c r="X6">
        <v>0</v>
      </c>
      <c r="Y6">
        <v>0</v>
      </c>
      <c r="Z6">
        <v>0</v>
      </c>
      <c r="AA6">
        <v>5</v>
      </c>
      <c r="AB6">
        <v>29034</v>
      </c>
      <c r="AC6">
        <v>65223</v>
      </c>
      <c r="AD6">
        <v>60858</v>
      </c>
      <c r="AE6">
        <v>81677</v>
      </c>
      <c r="AF6">
        <v>105642</v>
      </c>
      <c r="AG6">
        <v>0</v>
      </c>
      <c r="AH6">
        <v>0</v>
      </c>
      <c r="AI6">
        <v>0</v>
      </c>
    </row>
    <row r="7" spans="1:35" x14ac:dyDescent="0.35">
      <c r="A7" t="s">
        <v>5</v>
      </c>
      <c r="B7" t="s">
        <v>22</v>
      </c>
      <c r="C7" t="s">
        <v>22</v>
      </c>
      <c r="L7" t="s">
        <v>14</v>
      </c>
      <c r="M7" t="s">
        <v>14</v>
      </c>
      <c r="Q7" s="35">
        <v>6</v>
      </c>
      <c r="R7" t="str">
        <v>AbO+Chol</v>
      </c>
      <c r="S7" t="str">
        <v>AbO+Chol+LPS</v>
      </c>
      <c r="T7" t="str">
        <v>Ab+F+C+LPS</v>
      </c>
      <c r="U7" t="str">
        <v>AbO</v>
      </c>
      <c r="V7" t="str">
        <v>Fru+Chol</v>
      </c>
      <c r="W7">
        <v>0</v>
      </c>
      <c r="X7">
        <v>0</v>
      </c>
      <c r="Y7">
        <v>0</v>
      </c>
      <c r="Z7">
        <v>0</v>
      </c>
      <c r="AA7">
        <v>6</v>
      </c>
      <c r="AB7">
        <v>32597</v>
      </c>
      <c r="AC7">
        <v>58509</v>
      </c>
      <c r="AD7">
        <v>64545</v>
      </c>
      <c r="AE7">
        <v>78239</v>
      </c>
      <c r="AF7">
        <v>133465</v>
      </c>
      <c r="AG7">
        <v>0</v>
      </c>
      <c r="AH7">
        <v>0</v>
      </c>
      <c r="AI7">
        <v>0</v>
      </c>
    </row>
    <row r="8" spans="1:35" x14ac:dyDescent="0.35">
      <c r="A8" t="s">
        <v>6</v>
      </c>
      <c r="L8" t="s">
        <v>14</v>
      </c>
      <c r="M8" t="s">
        <v>14</v>
      </c>
      <c r="Q8" s="35">
        <v>7</v>
      </c>
      <c r="R8" t="str">
        <v>Chol+LPS</v>
      </c>
      <c r="S8" t="str">
        <v>AbO+Chol+LPS</v>
      </c>
      <c r="T8" t="str">
        <v>no treat</v>
      </c>
      <c r="U8" t="str">
        <v>AbO</v>
      </c>
      <c r="V8" t="str">
        <v>Fru+LPS</v>
      </c>
      <c r="W8">
        <v>0</v>
      </c>
      <c r="X8">
        <v>0</v>
      </c>
      <c r="Y8">
        <v>0</v>
      </c>
      <c r="Z8">
        <v>0</v>
      </c>
      <c r="AA8">
        <v>7</v>
      </c>
      <c r="AB8">
        <v>39588</v>
      </c>
      <c r="AC8">
        <v>43832</v>
      </c>
      <c r="AD8">
        <v>61646</v>
      </c>
      <c r="AE8">
        <v>78012</v>
      </c>
      <c r="AF8">
        <v>99577</v>
      </c>
      <c r="AG8">
        <v>0</v>
      </c>
      <c r="AH8">
        <v>0</v>
      </c>
      <c r="AI8">
        <v>0</v>
      </c>
    </row>
    <row r="9" spans="1:35" x14ac:dyDescent="0.35">
      <c r="A9" t="s">
        <v>7</v>
      </c>
      <c r="L9" t="s">
        <v>14</v>
      </c>
      <c r="M9" t="s">
        <v>14</v>
      </c>
      <c r="Q9" s="35">
        <v>8</v>
      </c>
      <c r="R9" t="str">
        <v>Chol+LPS</v>
      </c>
      <c r="S9" t="str">
        <v>Fru</v>
      </c>
      <c r="T9" t="str">
        <v>no treat</v>
      </c>
      <c r="U9" t="str">
        <v>AbO+LPS</v>
      </c>
      <c r="V9" t="str">
        <v>AbO+Fru</v>
      </c>
      <c r="W9">
        <v>0</v>
      </c>
      <c r="X9">
        <v>0</v>
      </c>
      <c r="Y9">
        <v>0</v>
      </c>
      <c r="Z9">
        <v>0</v>
      </c>
      <c r="AA9">
        <v>8</v>
      </c>
      <c r="AB9">
        <v>32198</v>
      </c>
      <c r="AC9">
        <v>47879</v>
      </c>
      <c r="AD9">
        <v>37001</v>
      </c>
      <c r="AE9">
        <v>81219</v>
      </c>
      <c r="AF9">
        <v>98744</v>
      </c>
      <c r="AG9">
        <v>0</v>
      </c>
      <c r="AH9">
        <v>0</v>
      </c>
      <c r="AI9">
        <v>0</v>
      </c>
    </row>
    <row r="10" spans="1:35" x14ac:dyDescent="0.35">
      <c r="Q10" s="35">
        <v>9</v>
      </c>
      <c r="R10" t="str">
        <v>AbO+LPS</v>
      </c>
      <c r="S10" t="str">
        <v>Fru+Chol</v>
      </c>
      <c r="T10" t="str">
        <v>AbO+Chol</v>
      </c>
      <c r="U10" t="str">
        <v>LPS</v>
      </c>
      <c r="V10" t="str">
        <v>AbO+Fru</v>
      </c>
      <c r="W10">
        <v>0</v>
      </c>
      <c r="X10">
        <v>0</v>
      </c>
      <c r="Y10">
        <v>0</v>
      </c>
      <c r="Z10">
        <v>0</v>
      </c>
      <c r="AA10">
        <v>9</v>
      </c>
      <c r="AB10">
        <v>39311</v>
      </c>
      <c r="AC10">
        <v>41633</v>
      </c>
      <c r="AD10">
        <v>78677</v>
      </c>
      <c r="AE10">
        <v>61149</v>
      </c>
      <c r="AF10">
        <v>95083</v>
      </c>
      <c r="AG10">
        <v>0</v>
      </c>
      <c r="AH10">
        <v>0</v>
      </c>
      <c r="AI10">
        <v>0</v>
      </c>
    </row>
    <row r="11" spans="1:35" x14ac:dyDescent="0.35">
      <c r="A11" t="s">
        <v>25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Q11" s="35">
        <v>10</v>
      </c>
      <c r="R11" t="str">
        <v>AbO</v>
      </c>
      <c r="S11" t="str">
        <v>Fru+Chol</v>
      </c>
      <c r="T11" t="str">
        <v>Chol</v>
      </c>
      <c r="U11" t="str">
        <v>LPS</v>
      </c>
      <c r="V11" t="str">
        <v>Fru+LPS</v>
      </c>
      <c r="W11">
        <v>0</v>
      </c>
      <c r="X11">
        <v>0</v>
      </c>
      <c r="Y11">
        <v>0</v>
      </c>
      <c r="Z11">
        <v>0</v>
      </c>
      <c r="AA11">
        <v>10</v>
      </c>
      <c r="AB11">
        <v>38538</v>
      </c>
      <c r="AC11">
        <v>43114</v>
      </c>
      <c r="AD11">
        <v>74731</v>
      </c>
      <c r="AE11">
        <v>67762</v>
      </c>
      <c r="AF11">
        <v>106527</v>
      </c>
      <c r="AG11">
        <v>0</v>
      </c>
      <c r="AH11">
        <v>0</v>
      </c>
      <c r="AI11">
        <v>0</v>
      </c>
    </row>
    <row r="12" spans="1:35" x14ac:dyDescent="0.35">
      <c r="A12" t="s">
        <v>0</v>
      </c>
      <c r="B12">
        <v>17068</v>
      </c>
      <c r="C12">
        <v>17884</v>
      </c>
      <c r="D12">
        <v>33139</v>
      </c>
      <c r="E12">
        <v>32303</v>
      </c>
      <c r="F12">
        <v>29034</v>
      </c>
      <c r="G12">
        <v>32597</v>
      </c>
      <c r="H12">
        <v>39588</v>
      </c>
      <c r="I12">
        <v>32198</v>
      </c>
      <c r="J12">
        <v>39311</v>
      </c>
      <c r="K12">
        <v>38538</v>
      </c>
      <c r="Q12" s="35">
        <v>11</v>
      </c>
      <c r="R12" t="str">
        <v>Std curve</v>
      </c>
      <c r="S12" t="str">
        <v>Std curve</v>
      </c>
      <c r="T12" t="str">
        <v>Std curve</v>
      </c>
      <c r="U12" t="str">
        <v>Std curve</v>
      </c>
      <c r="V12" t="str">
        <v>Std curve</v>
      </c>
      <c r="W12" t="str">
        <v>Std curve</v>
      </c>
      <c r="X12" t="str">
        <v>Std curve</v>
      </c>
      <c r="Y12" t="str">
        <v>Std curve</v>
      </c>
      <c r="Z12">
        <v>0</v>
      </c>
      <c r="AA12">
        <v>11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35">
      <c r="A13" t="s">
        <v>1</v>
      </c>
      <c r="B13">
        <v>35950</v>
      </c>
      <c r="C13">
        <v>36425</v>
      </c>
      <c r="D13">
        <v>31071</v>
      </c>
      <c r="E13">
        <v>36918</v>
      </c>
      <c r="F13">
        <v>65223</v>
      </c>
      <c r="G13">
        <v>58509</v>
      </c>
      <c r="H13">
        <v>43832</v>
      </c>
      <c r="I13">
        <v>47879</v>
      </c>
      <c r="J13">
        <v>41633</v>
      </c>
      <c r="K13">
        <v>43114</v>
      </c>
      <c r="Q13" s="35">
        <v>12</v>
      </c>
      <c r="R13" t="str">
        <v>Std curve</v>
      </c>
      <c r="S13" t="str">
        <v>Std curve</v>
      </c>
      <c r="T13" t="str">
        <v>Std curve</v>
      </c>
      <c r="U13" t="str">
        <v>Std curve</v>
      </c>
      <c r="V13" t="str">
        <v>Std curve</v>
      </c>
      <c r="W13" t="str">
        <v>Std curve</v>
      </c>
      <c r="X13" t="str">
        <v>Std curve</v>
      </c>
      <c r="Y13" t="str">
        <v>Std curve</v>
      </c>
      <c r="Z13">
        <v>0</v>
      </c>
      <c r="AA13">
        <v>12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35">
      <c r="A14" t="s">
        <v>2</v>
      </c>
      <c r="B14">
        <v>49172</v>
      </c>
      <c r="C14">
        <v>53954</v>
      </c>
      <c r="D14">
        <v>58708</v>
      </c>
      <c r="E14">
        <v>60350</v>
      </c>
      <c r="F14">
        <v>60858</v>
      </c>
      <c r="G14">
        <v>64545</v>
      </c>
      <c r="H14">
        <v>61646</v>
      </c>
      <c r="I14">
        <v>37001</v>
      </c>
      <c r="J14">
        <v>78677</v>
      </c>
      <c r="K14">
        <v>74731</v>
      </c>
    </row>
    <row r="15" spans="1:35" x14ac:dyDescent="0.35">
      <c r="A15" t="s">
        <v>3</v>
      </c>
      <c r="B15">
        <v>78323</v>
      </c>
      <c r="C15">
        <v>35159</v>
      </c>
      <c r="D15">
        <v>100701</v>
      </c>
      <c r="E15">
        <v>77419</v>
      </c>
      <c r="F15">
        <v>81677</v>
      </c>
      <c r="G15">
        <v>78239</v>
      </c>
      <c r="H15">
        <v>78012</v>
      </c>
      <c r="I15">
        <v>81219</v>
      </c>
      <c r="J15">
        <v>61149</v>
      </c>
      <c r="K15">
        <v>67762</v>
      </c>
    </row>
    <row r="16" spans="1:35" x14ac:dyDescent="0.35">
      <c r="A16" t="s">
        <v>4</v>
      </c>
      <c r="B16">
        <v>125480</v>
      </c>
      <c r="C16">
        <v>113760</v>
      </c>
      <c r="D16">
        <v>114476</v>
      </c>
      <c r="E16">
        <v>108662</v>
      </c>
      <c r="F16">
        <v>105642</v>
      </c>
      <c r="G16">
        <v>133465</v>
      </c>
      <c r="H16">
        <v>99577</v>
      </c>
      <c r="I16">
        <v>98744</v>
      </c>
      <c r="J16">
        <v>95083</v>
      </c>
      <c r="K16">
        <v>106527</v>
      </c>
    </row>
    <row r="17" spans="1:3" x14ac:dyDescent="0.35">
      <c r="A17" t="s">
        <v>5</v>
      </c>
      <c r="B17">
        <v>107594</v>
      </c>
      <c r="C17">
        <v>103943</v>
      </c>
    </row>
    <row r="18" spans="1:3" x14ac:dyDescent="0.35">
      <c r="A18" t="s">
        <v>6</v>
      </c>
    </row>
    <row r="19" spans="1:3" x14ac:dyDescent="0.35">
      <c r="A1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2404-16CD-4A2E-AEB1-0E0375EB5C86}">
  <dimension ref="A1:K8"/>
  <sheetViews>
    <sheetView workbookViewId="0">
      <selection activeCell="D1" sqref="D1:D2"/>
    </sheetView>
  </sheetViews>
  <sheetFormatPr defaultRowHeight="14.5" x14ac:dyDescent="0.35"/>
  <sheetData>
    <row r="1" spans="1:11" x14ac:dyDescent="0.35">
      <c r="A1" s="4">
        <v>125025</v>
      </c>
      <c r="B1" s="4">
        <v>139803</v>
      </c>
      <c r="D1" cm="1">
        <f t="array" ref="D1:K2">(TRANSPOSE(A1:B8))</f>
        <v>125025</v>
      </c>
      <c r="E1">
        <v>118346</v>
      </c>
      <c r="F1">
        <v>104197</v>
      </c>
      <c r="G1">
        <v>74707</v>
      </c>
      <c r="H1">
        <v>54787</v>
      </c>
      <c r="I1">
        <v>36797</v>
      </c>
      <c r="J1">
        <v>27442</v>
      </c>
      <c r="K1">
        <v>19556</v>
      </c>
    </row>
    <row r="2" spans="1:11" x14ac:dyDescent="0.35">
      <c r="A2" s="4">
        <v>118346</v>
      </c>
      <c r="B2" s="4">
        <v>117369</v>
      </c>
      <c r="D2">
        <v>139803</v>
      </c>
      <c r="E2">
        <v>117369</v>
      </c>
      <c r="F2">
        <v>92690</v>
      </c>
      <c r="G2">
        <v>78220</v>
      </c>
      <c r="H2">
        <v>51785</v>
      </c>
      <c r="I2">
        <v>37205</v>
      </c>
      <c r="J2">
        <v>25329</v>
      </c>
      <c r="K2">
        <v>20080</v>
      </c>
    </row>
    <row r="3" spans="1:11" x14ac:dyDescent="0.35">
      <c r="A3" s="3">
        <v>104197</v>
      </c>
      <c r="B3" s="3">
        <v>92690</v>
      </c>
    </row>
    <row r="4" spans="1:11" x14ac:dyDescent="0.35">
      <c r="A4" s="3">
        <v>74707</v>
      </c>
      <c r="B4" s="3">
        <v>78220</v>
      </c>
    </row>
    <row r="5" spans="1:11" x14ac:dyDescent="0.35">
      <c r="A5" s="3">
        <v>54787</v>
      </c>
      <c r="B5" s="3">
        <v>51785</v>
      </c>
    </row>
    <row r="6" spans="1:11" x14ac:dyDescent="0.35">
      <c r="A6" s="3">
        <v>36797</v>
      </c>
      <c r="B6" s="3">
        <v>37205</v>
      </c>
    </row>
    <row r="7" spans="1:11" x14ac:dyDescent="0.35">
      <c r="A7" s="3">
        <v>27442</v>
      </c>
      <c r="B7" s="3">
        <v>25329</v>
      </c>
    </row>
    <row r="8" spans="1:11" x14ac:dyDescent="0.35">
      <c r="A8" s="3">
        <v>19556</v>
      </c>
      <c r="B8" s="3">
        <v>20080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Transpose data</vt:lpstr>
      <vt:lpstr>standard</vt:lpstr>
    </vt:vector>
  </TitlesOfParts>
  <Company>UC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</cp:lastModifiedBy>
  <dcterms:created xsi:type="dcterms:W3CDTF">2022-06-16T02:48:40Z</dcterms:created>
  <dcterms:modified xsi:type="dcterms:W3CDTF">2022-07-30T00:44:02Z</dcterms:modified>
</cp:coreProperties>
</file>