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7A6DC56A-F2C7-44B7-AA4A-8662491E3394}" xr6:coauthVersionLast="45" xr6:coauthVersionMax="45" xr10:uidLastSave="{00000000-0000-0000-0000-000000000000}"/>
  <bookViews>
    <workbookView xWindow="-108" yWindow="-108" windowWidth="23256" windowHeight="12576" firstSheet="1" activeTab="3" xr2:uid="{700A1A7B-3F76-47D1-986E-B358D29F4025}"/>
  </bookViews>
  <sheets>
    <sheet name="Achat" sheetId="11" r:id="rId1"/>
    <sheet name="conso" sheetId="3" r:id="rId2"/>
    <sheet name="Liste connecteur" sheetId="19" r:id="rId3"/>
    <sheet name="Pin des Arduino" sheetId="4" r:id="rId4"/>
    <sheet name="Radio" sheetId="9" r:id="rId5"/>
    <sheet name="Codage-décodage Radio" sheetId="15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3" l="1"/>
  <c r="E6" i="3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E1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D2" i="1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<sst xmlns="http://schemas.openxmlformats.org/spreadsheetml/2006/main" count="522" uniqueCount="314">
  <si>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</si>
  <si>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</si>
  <si>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</si>
  <si>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</si>
  <si>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</si>
  <si>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</si>
  <si>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</si>
  <si>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</si>
  <si>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</si>
  <si>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</si>
  <si>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</si>
  <si>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</si>
  <si>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</si>
  <si>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</si>
  <si>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</si>
  <si>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</si>
  <si>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</si>
  <si>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</si>
  <si>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</si>
  <si>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</si>
  <si>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</si>
  <si>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</si>
  <si>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</si>
  <si>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</si>
  <si>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</si>
  <si>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</si>
  <si>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</si>
  <si>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</si>
  <si>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</si>
  <si>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</si>
  <si>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</si>
  <si>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</si>
  <si>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</si>
  <si>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</si>
  <si>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</si>
  <si>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</si>
  <si>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</si>
  <si>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</si>
  <si>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</si>
  <si>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</si>
  <si>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</si>
  <si>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</si>
  <si>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</si>
  <si>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</si>
  <si>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</si>
  <si>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</si>
  <si>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</si>
  <si>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</si>
  <si>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</si>
  <si>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</si>
  <si>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</si>
  <si>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</si>
  <si>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</si>
  <si>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</si>
  <si>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</si>
  <si>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</si>
  <si>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</si>
  <si>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</si>
  <si>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</si>
  <si>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</si>
  <si>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</si>
  <si>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</si>
  <si>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</si>
  <si>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</si>
  <si>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</si>
  <si>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</si>
  <si>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</si>
  <si>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</si>
  <si>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</si>
  <si>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</si>
  <si>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</si>
  <si>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</si>
  <si>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</si>
  <si>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</si>
  <si>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</si>
  <si>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</si>
  <si>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</si>
  <si>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</si>
  <si>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</si>
  <si>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</si>
  <si>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</si>
  <si>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</si>
  <si>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</si>
  <si>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</si>
  <si>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</si>
  <si>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</si>
  <si>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</si>
  <si>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</si>
  <si>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</si>
  <si>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</si>
  <si>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</si>
  <si>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</si>
  <si>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</si>
  <si>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</si>
  <si>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</si>
  <si>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</si>
  <si>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</si>
  <si>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</si>
  <si>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</si>
  <si>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</si>
  <si>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</si>
  <si>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</si>
  <si>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</si>
  <si>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</si>
  <si>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</si>
  <si>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</si>
  <si>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</si>
  <si>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</si>
  <si>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</si>
  <si>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</si>
  <si>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</si>
  <si>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</si>
  <si>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</si>
  <si>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</si>
  <si>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</si>
  <si>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</si>
  <si>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</si>
  <si>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</si>
  <si>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</si>
  <si>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</si>
  <si>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</si>
  <si>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</si>
  <si>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</si>
  <si>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</si>
  <si>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</si>
  <si>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</si>
  <si>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</si>
  <si>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</si>
  <si>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</si>
  <si>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</si>
  <si>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</si>
  <si>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</si>
  <si>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</si>
  <si>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</si>
  <si>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</si>
  <si>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</si>
  <si>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</si>
  <si>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</si>
  <si>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</si>
  <si>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</si>
  <si>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</si>
  <si>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</si>
  <si>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</si>
  <si>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</si>
  <si>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</si>
  <si>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</si>
  <si>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</si>
  <si>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</si>
  <si>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</si>
  <si>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</si>
  <si>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</si>
  <si>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</si>
  <si>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</si>
  <si>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</si>
  <si>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</si>
  <si>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</si>
  <si>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</si>
  <si>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</si>
  <si>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</si>
  <si>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</si>
  <si>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</si>
  <si>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</si>
  <si>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</si>
  <si>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</si>
  <si>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</si>
  <si>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</si>
  <si>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</si>
  <si>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</si>
  <si>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</si>
  <si>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</si>
  <si>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</si>
  <si>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</si>
  <si>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</si>
  <si>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</si>
  <si>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</si>
  <si>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</si>
  <si>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</si>
  <si>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</si>
  <si>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</si>
  <si>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</si>
  <si>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</si>
  <si>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</si>
  <si>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</si>
  <si>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</si>
  <si>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</si>
  <si>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</si>
  <si>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</si>
  <si>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</si>
  <si>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</si>
  <si>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</si>
  <si>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</si>
  <si>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</si>
  <si>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</si>
  <si>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</si>
  <si>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</si>
  <si>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</si>
  <si>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</si>
  <si>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</si>
  <si>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</si>
  <si>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</si>
  <si>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</si>
  <si>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</si>
  <si>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</si>
  <si>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</si>
  <si>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</si>
  <si>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</si>
  <si>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</si>
  <si>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</si>
  <si>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</si>
  <si>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</si>
  <si>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</si>
  <si>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</si>
  <si>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</si>
  <si>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</si>
  <si>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</si>
  <si>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</si>
  <si>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</si>
  <si>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</si>
  <si>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</si>
  <si>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</si>
  <si>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</si>
  <si>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</si>
  <si>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</si>
  <si>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</si>
  <si>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</si>
  <si>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</si>
  <si>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</si>
  <si>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</si>
  <si>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</si>
  <si>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</si>
  <si>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</si>
  <si>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</si>
  <si>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</si>
  <si>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</si>
  <si>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</si>
  <si>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</si>
  <si>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</si>
  <si>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</si>
  <si>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</si>
  <si>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</si>
  <si>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</si>
  <si>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</si>
  <si>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</si>
  <si>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</si>
  <si>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</si>
  <si>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</si>
  <si>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</si>
  <si>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</si>
  <si>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</si>
  <si>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</si>
  <si>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</si>
  <si>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</si>
  <si>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</si>
  <si>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</si>
  <si>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</si>
  <si>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</si>
  <si>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</si>
  <si>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</si>
  <si>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</si>
  <si>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</si>
  <si>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</si>
  <si>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</si>
  <si>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</si>
  <si>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</si>
  <si>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</si>
  <si>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</si>
  <si>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</si>
  <si>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</si>
  <si>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</si>
  <si>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</si>
  <si>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</si>
  <si>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</si>
  <si>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</si>
  <si>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</si>
  <si>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</si>
  <si>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</si>
  <si>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</si>
  <si>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</si>
  <si>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</si>
  <si>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</si>
  <si>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</si>
  <si>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</si>
  <si>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</si>
  <si>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</si>
  <si>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</si>
  <si>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</si>
  <si>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</si>
  <si>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</si>
  <si>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</si>
  <si>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</si>
  <si>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</si>
  <si>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</si>
  <si>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</si>
  <si>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</si>
  <si>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</si>
  <si>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</si>
  <si>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</si>
  <si>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</si>
  <si>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</si>
  <si>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</si>
  <si>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</si>
  <si>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</si>
  <si>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</si>
  <si>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</si>
  <si>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</si>
  <si>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</si>
  <si>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</si>
  <si>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</si>
  <si>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</si>
  <si>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</si>
  <si>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</si>
  <si>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</si>
  <si>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</si>
  <si>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CS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</si>
</sst>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1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" fontId="0" fillId="0" borderId="0" xfId="0" applyNumberFormat="1"/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220</c:v>
                </c:pt>
                <c:pt idx="1">
                  <c:v>220</c:v>
                </c:pt>
                <c:pt idx="2">
                  <c:v>220</c:v>
                </c:pt>
                <c:pt idx="3">
                  <c:v>220</c:v>
                </c:pt>
                <c:pt idx="4">
                  <c:v>220</c:v>
                </c:pt>
                <c:pt idx="5">
                  <c:v>220</c:v>
                </c:pt>
                <c:pt idx="6">
                  <c:v>220</c:v>
                </c:pt>
                <c:pt idx="7">
                  <c:v>220</c:v>
                </c:pt>
                <c:pt idx="8">
                  <c:v>220</c:v>
                </c:pt>
                <c:pt idx="9">
                  <c:v>220</c:v>
                </c:pt>
                <c:pt idx="10">
                  <c:v>220</c:v>
                </c:pt>
                <c:pt idx="11">
                  <c:v>220</c:v>
                </c:pt>
                <c:pt idx="12">
                  <c:v>220</c:v>
                </c:pt>
                <c:pt idx="13">
                  <c:v>220</c:v>
                </c:pt>
                <c:pt idx="14">
                  <c:v>220</c:v>
                </c:pt>
                <c:pt idx="15">
                  <c:v>220</c:v>
                </c:pt>
                <c:pt idx="16">
                  <c:v>220</c:v>
                </c:pt>
                <c:pt idx="17">
                  <c:v>220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1580</c:v>
                </c:pt>
                <c:pt idx="2">
                  <c:v>1372.2453703703704</c:v>
                </c:pt>
                <c:pt idx="3">
                  <c:v>1197.0601851851852</c:v>
                </c:pt>
                <c:pt idx="4">
                  <c:v>1068.9351851851852</c:v>
                </c:pt>
                <c:pt idx="5">
                  <c:v>997.08333333333337</c:v>
                </c:pt>
                <c:pt idx="6">
                  <c:v>985.99537037037044</c:v>
                </c:pt>
                <c:pt idx="7">
                  <c:v>1035.9953703703704</c:v>
                </c:pt>
                <c:pt idx="8">
                  <c:v>1143.7962962962965</c:v>
                </c:pt>
                <c:pt idx="9">
                  <c:v>1303.0555555555557</c:v>
                </c:pt>
                <c:pt idx="10">
                  <c:v>1504.9305555555557</c:v>
                </c:pt>
                <c:pt idx="11">
                  <c:v>1738.6342592592594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1788.912037037037</c:v>
                </c:pt>
                <c:pt idx="21">
                  <c:v>1717.0601851851852</c:v>
                </c:pt>
                <c:pt idx="22">
                  <c:v>1588.9351851851852</c:v>
                </c:pt>
                <c:pt idx="23">
                  <c:v>1413.75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1580</c:v>
                </c:pt>
                <c:pt idx="2">
                  <c:v>1372.2453703703704</c:v>
                </c:pt>
                <c:pt idx="3">
                  <c:v>1197.0601851851852</c:v>
                </c:pt>
                <c:pt idx="4">
                  <c:v>1068.9351851851852</c:v>
                </c:pt>
                <c:pt idx="5">
                  <c:v>997.08333333333337</c:v>
                </c:pt>
                <c:pt idx="6">
                  <c:v>985.99537037037044</c:v>
                </c:pt>
                <c:pt idx="7">
                  <c:v>1035.9953703703704</c:v>
                </c:pt>
                <c:pt idx="8">
                  <c:v>1143.7962962962965</c:v>
                </c:pt>
                <c:pt idx="9">
                  <c:v>1303.0555555555557</c:v>
                </c:pt>
                <c:pt idx="10">
                  <c:v>1504.9305555555557</c:v>
                </c:pt>
                <c:pt idx="11">
                  <c:v>1738.6342592592594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1788.912037037037</c:v>
                </c:pt>
                <c:pt idx="21">
                  <c:v>1717.0601851851852</c:v>
                </c:pt>
                <c:pt idx="22">
                  <c:v>1588.9351851851852</c:v>
                </c:pt>
                <c:pt idx="23">
                  <c:v>1413.75</c:v>
                </c:pt>
                <c:pt idx="24">
                  <c:v>1205.9953703703704</c:v>
                </c:pt>
                <c:pt idx="25">
                  <c:v>985.99537037037044</c:v>
                </c:pt>
                <c:pt idx="26">
                  <c:v>778.24074074074076</c:v>
                </c:pt>
                <c:pt idx="27">
                  <c:v>603.05555555555554</c:v>
                </c:pt>
                <c:pt idx="28">
                  <c:v>474.93055555555554</c:v>
                </c:pt>
                <c:pt idx="29">
                  <c:v>403.0787037037037</c:v>
                </c:pt>
                <c:pt idx="30">
                  <c:v>391.99074074074076</c:v>
                </c:pt>
                <c:pt idx="31">
                  <c:v>441.9907407407407</c:v>
                </c:pt>
                <c:pt idx="32">
                  <c:v>549.79166666666674</c:v>
                </c:pt>
                <c:pt idx="33">
                  <c:v>709.05092592592598</c:v>
                </c:pt>
                <c:pt idx="34">
                  <c:v>910.92592592592598</c:v>
                </c:pt>
                <c:pt idx="35">
                  <c:v>1144.6296296296296</c:v>
                </c:pt>
                <c:pt idx="36">
                  <c:v>1397.9861111111111</c:v>
                </c:pt>
                <c:pt idx="37">
                  <c:v>1657.9861111111111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1788.912037037037</c:v>
                </c:pt>
                <c:pt idx="45">
                  <c:v>1717.0601851851852</c:v>
                </c:pt>
                <c:pt idx="46">
                  <c:v>1588.9351851851852</c:v>
                </c:pt>
                <c:pt idx="47">
                  <c:v>1413.75</c:v>
                </c:pt>
                <c:pt idx="48">
                  <c:v>1205.9953703703704</c:v>
                </c:pt>
                <c:pt idx="49">
                  <c:v>985.99537037037044</c:v>
                </c:pt>
                <c:pt idx="50">
                  <c:v>778.24074074074076</c:v>
                </c:pt>
                <c:pt idx="51">
                  <c:v>603.05555555555554</c:v>
                </c:pt>
                <c:pt idx="52">
                  <c:v>474.93055555555554</c:v>
                </c:pt>
                <c:pt idx="53">
                  <c:v>403.0787037037037</c:v>
                </c:pt>
                <c:pt idx="54">
                  <c:v>391.99074074074076</c:v>
                </c:pt>
                <c:pt idx="55">
                  <c:v>441.9907407407407</c:v>
                </c:pt>
                <c:pt idx="56">
                  <c:v>549.79166666666674</c:v>
                </c:pt>
                <c:pt idx="57">
                  <c:v>709.05092592592598</c:v>
                </c:pt>
                <c:pt idx="58">
                  <c:v>910.92592592592598</c:v>
                </c:pt>
                <c:pt idx="59">
                  <c:v>1144.6296296296296</c:v>
                </c:pt>
                <c:pt idx="60">
                  <c:v>1397.9861111111111</c:v>
                </c:pt>
                <c:pt idx="61">
                  <c:v>1657.9861111111111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1788.912037037037</c:v>
                </c:pt>
                <c:pt idx="69">
                  <c:v>1717.0601851851852</c:v>
                </c:pt>
                <c:pt idx="70">
                  <c:v>1588.9351851851852</c:v>
                </c:pt>
                <c:pt idx="71">
                  <c:v>1413.75</c:v>
                </c:pt>
                <c:pt idx="72">
                  <c:v>1205.9953703703704</c:v>
                </c:pt>
                <c:pt idx="73">
                  <c:v>985.99537037037044</c:v>
                </c:pt>
                <c:pt idx="74">
                  <c:v>778.24074074074076</c:v>
                </c:pt>
                <c:pt idx="75">
                  <c:v>603.05555555555554</c:v>
                </c:pt>
                <c:pt idx="76">
                  <c:v>474.93055555555554</c:v>
                </c:pt>
                <c:pt idx="77">
                  <c:v>403.0787037037037</c:v>
                </c:pt>
                <c:pt idx="78">
                  <c:v>391.99074074074076</c:v>
                </c:pt>
                <c:pt idx="79">
                  <c:v>441.9907407407407</c:v>
                </c:pt>
                <c:pt idx="80">
                  <c:v>549.79166666666674</c:v>
                </c:pt>
                <c:pt idx="81">
                  <c:v>709.05092592592598</c:v>
                </c:pt>
                <c:pt idx="82">
                  <c:v>910.92592592592598</c:v>
                </c:pt>
                <c:pt idx="83">
                  <c:v>1144.6296296296296</c:v>
                </c:pt>
                <c:pt idx="84">
                  <c:v>1397.9861111111111</c:v>
                </c:pt>
                <c:pt idx="85">
                  <c:v>1657.9861111111111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1788.912037037037</c:v>
                </c:pt>
                <c:pt idx="93">
                  <c:v>1717.0601851851852</c:v>
                </c:pt>
                <c:pt idx="94">
                  <c:v>1588.9351851851852</c:v>
                </c:pt>
                <c:pt idx="95">
                  <c:v>1413.75</c:v>
                </c:pt>
                <c:pt idx="96">
                  <c:v>1205.9953703703704</c:v>
                </c:pt>
                <c:pt idx="97">
                  <c:v>985.99537037037044</c:v>
                </c:pt>
                <c:pt idx="98">
                  <c:v>778.24074074074076</c:v>
                </c:pt>
                <c:pt idx="99">
                  <c:v>603.05555555555554</c:v>
                </c:pt>
                <c:pt idx="100">
                  <c:v>474.93055555555554</c:v>
                </c:pt>
                <c:pt idx="101">
                  <c:v>403.0787037037037</c:v>
                </c:pt>
                <c:pt idx="102">
                  <c:v>391.99074074074076</c:v>
                </c:pt>
                <c:pt idx="103">
                  <c:v>441.9907407407407</c:v>
                </c:pt>
                <c:pt idx="104">
                  <c:v>549.79166666666674</c:v>
                </c:pt>
                <c:pt idx="105">
                  <c:v>709.05092592592598</c:v>
                </c:pt>
                <c:pt idx="106">
                  <c:v>910.92592592592598</c:v>
                </c:pt>
                <c:pt idx="107">
                  <c:v>1144.6296296296296</c:v>
                </c:pt>
                <c:pt idx="108">
                  <c:v>1397.9861111111111</c:v>
                </c:pt>
                <c:pt idx="109">
                  <c:v>1657.9861111111111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1788.912037037037</c:v>
                </c:pt>
                <c:pt idx="117">
                  <c:v>1717.0601851851852</c:v>
                </c:pt>
                <c:pt idx="118">
                  <c:v>1588.9351851851852</c:v>
                </c:pt>
                <c:pt idx="119">
                  <c:v>1413.75</c:v>
                </c:pt>
                <c:pt idx="120">
                  <c:v>1205.9953703703704</c:v>
                </c:pt>
                <c:pt idx="121">
                  <c:v>985.99537037037044</c:v>
                </c:pt>
                <c:pt idx="122">
                  <c:v>778.24074074074076</c:v>
                </c:pt>
                <c:pt idx="123">
                  <c:v>603.05555555555554</c:v>
                </c:pt>
                <c:pt idx="124">
                  <c:v>474.93055555555554</c:v>
                </c:pt>
                <c:pt idx="125">
                  <c:v>403.0787037037037</c:v>
                </c:pt>
                <c:pt idx="126">
                  <c:v>391.99074074074076</c:v>
                </c:pt>
                <c:pt idx="127">
                  <c:v>441.9907407407407</c:v>
                </c:pt>
                <c:pt idx="128">
                  <c:v>549.79166666666674</c:v>
                </c:pt>
                <c:pt idx="129">
                  <c:v>709.05092592592598</c:v>
                </c:pt>
                <c:pt idx="130">
                  <c:v>910.92592592592598</c:v>
                </c:pt>
                <c:pt idx="131">
                  <c:v>1144.6296296296296</c:v>
                </c:pt>
                <c:pt idx="132">
                  <c:v>1397.9861111111111</c:v>
                </c:pt>
                <c:pt idx="133">
                  <c:v>1657.9861111111111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1788.912037037037</c:v>
                </c:pt>
                <c:pt idx="141">
                  <c:v>1717.0601851851852</c:v>
                </c:pt>
                <c:pt idx="142">
                  <c:v>1588.9351851851852</c:v>
                </c:pt>
                <c:pt idx="143">
                  <c:v>1413.75</c:v>
                </c:pt>
                <c:pt idx="144">
                  <c:v>1205.9953703703704</c:v>
                </c:pt>
                <c:pt idx="145">
                  <c:v>985.99537037037044</c:v>
                </c:pt>
                <c:pt idx="146">
                  <c:v>778.24074074074076</c:v>
                </c:pt>
                <c:pt idx="147">
                  <c:v>603.05555555555554</c:v>
                </c:pt>
                <c:pt idx="148">
                  <c:v>474.93055555555554</c:v>
                </c:pt>
                <c:pt idx="149">
                  <c:v>403.0787037037037</c:v>
                </c:pt>
                <c:pt idx="150">
                  <c:v>391.99074074074076</c:v>
                </c:pt>
                <c:pt idx="151">
                  <c:v>441.9907407407407</c:v>
                </c:pt>
                <c:pt idx="152">
                  <c:v>549.79166666666674</c:v>
                </c:pt>
                <c:pt idx="153">
                  <c:v>709.05092592592598</c:v>
                </c:pt>
                <c:pt idx="154">
                  <c:v>910.92592592592598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99" t="s">
        <v>170</v>
      </c>
      <c r="C2" s="99"/>
      <c r="D2" s="64">
        <f>SUM(D5:D19)</f>
        <v>487.51</v>
      </c>
      <c r="E2" s="63"/>
      <c r="F2" s="65"/>
      <c r="G2" s="99" t="s">
        <v>172</v>
      </c>
      <c r="H2" s="99"/>
      <c r="I2" s="99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M3" sqref="M3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224</v>
      </c>
      <c r="M1" s="13" t="s">
        <v>228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225</v>
      </c>
      <c r="L3" t="s">
        <v>226</v>
      </c>
      <c r="M3" t="s">
        <v>230</v>
      </c>
      <c r="N3" t="s">
        <v>229</v>
      </c>
      <c r="P3" t="s">
        <v>231</v>
      </c>
      <c r="X3" s="73"/>
    </row>
    <row r="4" spans="1:24" x14ac:dyDescent="0.3">
      <c r="A4" t="s">
        <v>221</v>
      </c>
      <c r="B4">
        <v>200</v>
      </c>
      <c r="C4">
        <v>5</v>
      </c>
      <c r="D4">
        <v>10</v>
      </c>
      <c r="E4">
        <v>4</v>
      </c>
      <c r="F4" s="6">
        <f>(E4*D4)/3600</f>
        <v>1.1111111111111112E-2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220</v>
      </c>
      <c r="O4" s="7">
        <f>B14</f>
        <v>1800</v>
      </c>
      <c r="P4" s="7">
        <f>MAX(0, MIN(O4,O$4))</f>
        <v>1800</v>
      </c>
      <c r="X4" s="73"/>
    </row>
    <row r="5" spans="1:24" x14ac:dyDescent="0.3">
      <c r="A5" t="s">
        <v>222</v>
      </c>
      <c r="B5">
        <v>200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220</v>
      </c>
      <c r="O5" s="7">
        <f>P4-N4+M4</f>
        <v>1580</v>
      </c>
      <c r="P5" s="7">
        <f t="shared" ref="P5:P27" si="3">MAX(0, MIN(O5,O$4))</f>
        <v>1580</v>
      </c>
      <c r="X5" s="73"/>
    </row>
    <row r="6" spans="1:24" x14ac:dyDescent="0.3">
      <c r="A6" t="s">
        <v>223</v>
      </c>
      <c r="B6">
        <v>200</v>
      </c>
      <c r="C6">
        <v>5</v>
      </c>
      <c r="D6">
        <v>1</v>
      </c>
      <c r="E6">
        <f>3600-D4*E4-D5*E5</f>
        <v>3400</v>
      </c>
      <c r="F6" s="6">
        <f>(E6*D6)/3600</f>
        <v>0.94444444444444442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220</v>
      </c>
      <c r="O6" s="7">
        <f t="shared" ref="O6:O69" si="5">P5-N5+M5</f>
        <v>1372.2453703703704</v>
      </c>
      <c r="P6" s="7">
        <f t="shared" si="3"/>
        <v>1372.2453703703704</v>
      </c>
      <c r="X6" s="73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220</v>
      </c>
      <c r="O7" s="7">
        <f t="shared" si="5"/>
        <v>1197.0601851851852</v>
      </c>
      <c r="P7" s="7">
        <f t="shared" si="3"/>
        <v>1197.0601851851852</v>
      </c>
      <c r="X7" s="73"/>
    </row>
    <row r="8" spans="1:24" x14ac:dyDescent="0.3">
      <c r="F8" s="6">
        <f t="shared" ref="F8" si="6">(E8*D8)/3600</f>
        <v>0</v>
      </c>
      <c r="H8" s="110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220</v>
      </c>
      <c r="O8" s="7">
        <f t="shared" si="5"/>
        <v>1068.9351851851852</v>
      </c>
      <c r="P8" s="7">
        <f t="shared" si="3"/>
        <v>1068.9351851851852</v>
      </c>
      <c r="X8" s="73"/>
    </row>
    <row r="9" spans="1:24" x14ac:dyDescent="0.3">
      <c r="A9" t="s">
        <v>232</v>
      </c>
      <c r="B9" s="60">
        <f>SUMPRODUCT(B4:B8,F4:F8)*0.1</f>
        <v>20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220</v>
      </c>
      <c r="O9" s="7">
        <f t="shared" si="5"/>
        <v>997.08333333333337</v>
      </c>
      <c r="P9" s="7">
        <f t="shared" si="3"/>
        <v>997.08333333333337</v>
      </c>
      <c r="X9" s="73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220</v>
      </c>
      <c r="O10" s="7">
        <f t="shared" si="5"/>
        <v>985.99537037037044</v>
      </c>
      <c r="P10" s="7">
        <f t="shared" si="3"/>
        <v>985.99537037037044</v>
      </c>
      <c r="X10" s="73"/>
    </row>
    <row r="11" spans="1:24" x14ac:dyDescent="0.3">
      <c r="A11" t="s">
        <v>227</v>
      </c>
      <c r="B11" s="60">
        <f>SUMPRODUCT(B4:B9,F4:F9)</f>
        <v>220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220</v>
      </c>
      <c r="O11" s="7">
        <f t="shared" si="5"/>
        <v>1035.9953703703704</v>
      </c>
      <c r="P11" s="7">
        <f t="shared" si="3"/>
        <v>1035.9953703703704</v>
      </c>
      <c r="X11" s="73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220</v>
      </c>
      <c r="O12" s="7">
        <f t="shared" si="5"/>
        <v>1143.7962962962965</v>
      </c>
      <c r="P12" s="7">
        <f t="shared" si="3"/>
        <v>1143.7962962962965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220</v>
      </c>
      <c r="O13" s="7">
        <f t="shared" si="5"/>
        <v>1303.0555555555557</v>
      </c>
      <c r="P13" s="7">
        <f t="shared" si="3"/>
        <v>1303.0555555555557</v>
      </c>
      <c r="X13" s="73"/>
    </row>
    <row r="14" spans="1:24" x14ac:dyDescent="0.3">
      <c r="A14" t="s">
        <v>2</v>
      </c>
      <c r="B14">
        <v>1800</v>
      </c>
      <c r="C14">
        <v>5</v>
      </c>
      <c r="D14">
        <v>1</v>
      </c>
      <c r="E14">
        <f>D14*B14*C14/1000*3600/1000</f>
        <v>32.4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220</v>
      </c>
      <c r="O14" s="7">
        <f t="shared" si="5"/>
        <v>1504.9305555555557</v>
      </c>
      <c r="P14" s="7">
        <f t="shared" si="3"/>
        <v>1504.9305555555557</v>
      </c>
      <c r="X14" s="73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220</v>
      </c>
      <c r="O15" s="7">
        <f t="shared" si="5"/>
        <v>1738.6342592592594</v>
      </c>
      <c r="P15" s="7">
        <f t="shared" si="3"/>
        <v>1738.6342592592594</v>
      </c>
      <c r="X15" s="73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220</v>
      </c>
      <c r="O16" s="7">
        <f t="shared" si="5"/>
        <v>1991.9907407407409</v>
      </c>
      <c r="P16" s="7">
        <f t="shared" si="3"/>
        <v>1800</v>
      </c>
      <c r="X16" s="73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220</v>
      </c>
      <c r="O17" s="7">
        <f t="shared" si="5"/>
        <v>2060</v>
      </c>
      <c r="P17" s="7">
        <f t="shared" si="3"/>
        <v>1800</v>
      </c>
      <c r="X17" s="73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220</v>
      </c>
      <c r="O18" s="7">
        <f t="shared" si="5"/>
        <v>2053.3564814814813</v>
      </c>
      <c r="P18" s="7">
        <f t="shared" si="3"/>
        <v>1800</v>
      </c>
      <c r="X18" s="73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220</v>
      </c>
      <c r="O19" s="7">
        <f t="shared" si="5"/>
        <v>2033.7037037037037</v>
      </c>
      <c r="P19" s="7">
        <f t="shared" si="3"/>
        <v>1800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220</v>
      </c>
      <c r="O20" s="7">
        <f t="shared" si="5"/>
        <v>2001.875</v>
      </c>
      <c r="P20" s="7">
        <f t="shared" si="3"/>
        <v>1800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220</v>
      </c>
      <c r="O21" s="7">
        <f t="shared" si="5"/>
        <v>1959.2592592592591</v>
      </c>
      <c r="P21" s="7">
        <f t="shared" si="3"/>
        <v>1800</v>
      </c>
      <c r="X21" s="73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220</v>
      </c>
      <c r="O22" s="7">
        <f t="shared" si="5"/>
        <v>1907.8009259259261</v>
      </c>
      <c r="P22" s="7">
        <f t="shared" si="3"/>
        <v>1800</v>
      </c>
      <c r="X22" s="73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220</v>
      </c>
      <c r="O23" s="7">
        <f t="shared" si="5"/>
        <v>1850</v>
      </c>
      <c r="P23" s="7">
        <f t="shared" si="3"/>
        <v>1800</v>
      </c>
      <c r="X23" s="73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220</v>
      </c>
      <c r="O24" s="7">
        <f t="shared" si="5"/>
        <v>1788.912037037037</v>
      </c>
      <c r="P24" s="7">
        <f t="shared" si="3"/>
        <v>1788.912037037037</v>
      </c>
      <c r="X24" s="73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220</v>
      </c>
      <c r="O25" s="7">
        <f t="shared" si="5"/>
        <v>1717.0601851851852</v>
      </c>
      <c r="P25" s="7">
        <f t="shared" si="3"/>
        <v>1717.0601851851852</v>
      </c>
      <c r="X25" s="73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220</v>
      </c>
      <c r="O26" s="7">
        <f t="shared" si="5"/>
        <v>1588.9351851851852</v>
      </c>
      <c r="P26" s="7">
        <f t="shared" si="3"/>
        <v>1588.9351851851852</v>
      </c>
      <c r="X26" s="73"/>
    </row>
    <row r="27" spans="1:24" x14ac:dyDescent="0.3">
      <c r="A27" t="s">
        <v>235</v>
      </c>
      <c r="B27" s="75">
        <f>B11/1000*C4/1000</f>
        <v>1.1000000000000001E-3</v>
      </c>
      <c r="C27" t="s">
        <v>234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220</v>
      </c>
      <c r="O27" s="7">
        <f t="shared" si="5"/>
        <v>1413.75</v>
      </c>
      <c r="P27" s="7">
        <f t="shared" si="3"/>
        <v>1413.75</v>
      </c>
      <c r="X27" s="73"/>
    </row>
    <row r="28" spans="1:24" x14ac:dyDescent="0.3">
      <c r="A28" t="s">
        <v>233</v>
      </c>
      <c r="B28">
        <v>0.15459999999999999</v>
      </c>
      <c r="C28" t="s">
        <v>237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220</v>
      </c>
      <c r="O28" s="7">
        <f t="shared" si="5"/>
        <v>1205.9953703703704</v>
      </c>
      <c r="P28" s="7">
        <f t="shared" ref="P28:P46" si="10">MAX(0, MIN(O28,O$4))</f>
        <v>1205.9953703703704</v>
      </c>
      <c r="X28" s="73"/>
    </row>
    <row r="29" spans="1:24" x14ac:dyDescent="0.3">
      <c r="A29" t="s">
        <v>236</v>
      </c>
      <c r="B29" s="60">
        <f>B28*B27</f>
        <v>1.7006000000000001E-4</v>
      </c>
      <c r="C29" t="s">
        <v>237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220</v>
      </c>
      <c r="O29" s="7">
        <f t="shared" si="5"/>
        <v>985.99537037037044</v>
      </c>
      <c r="P29" s="7">
        <f t="shared" si="10"/>
        <v>985.99537037037044</v>
      </c>
      <c r="X29" s="73"/>
    </row>
    <row r="30" spans="1:24" x14ac:dyDescent="0.3">
      <c r="A30" t="s">
        <v>238</v>
      </c>
      <c r="B30" s="60">
        <f>B29*24</f>
        <v>4.0814400000000004E-3</v>
      </c>
      <c r="C30" t="s">
        <v>237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220</v>
      </c>
      <c r="O30" s="7">
        <f t="shared" si="5"/>
        <v>778.24074074074076</v>
      </c>
      <c r="P30" s="7">
        <f t="shared" si="10"/>
        <v>778.24074074074076</v>
      </c>
      <c r="X30" s="73"/>
    </row>
    <row r="31" spans="1:24" x14ac:dyDescent="0.3">
      <c r="A31" t="s">
        <v>239</v>
      </c>
      <c r="B31" s="60">
        <f>B30*365</f>
        <v>1.4897256000000001</v>
      </c>
      <c r="C31" t="s">
        <v>237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220</v>
      </c>
      <c r="O31" s="7">
        <f t="shared" si="5"/>
        <v>603.05555555555554</v>
      </c>
      <c r="P31" s="7">
        <f t="shared" si="10"/>
        <v>603.05555555555554</v>
      </c>
      <c r="X31" s="73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220</v>
      </c>
      <c r="O32" s="7">
        <f t="shared" si="5"/>
        <v>474.93055555555554</v>
      </c>
      <c r="P32" s="7">
        <f t="shared" si="10"/>
        <v>474.93055555555554</v>
      </c>
      <c r="X32" s="73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220</v>
      </c>
      <c r="O33" s="7">
        <f t="shared" si="5"/>
        <v>403.0787037037037</v>
      </c>
      <c r="P33" s="7">
        <f t="shared" si="10"/>
        <v>403.0787037037037</v>
      </c>
      <c r="X33" s="73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220</v>
      </c>
      <c r="O34" s="7">
        <f t="shared" si="5"/>
        <v>391.99074074074076</v>
      </c>
      <c r="P34" s="7">
        <f t="shared" si="10"/>
        <v>391.99074074074076</v>
      </c>
      <c r="X34" s="73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220</v>
      </c>
      <c r="O35" s="7">
        <f t="shared" si="5"/>
        <v>441.9907407407407</v>
      </c>
      <c r="P35" s="7">
        <f t="shared" si="10"/>
        <v>441.9907407407407</v>
      </c>
      <c r="X35" s="73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220</v>
      </c>
      <c r="O36" s="7">
        <f t="shared" si="5"/>
        <v>549.79166666666674</v>
      </c>
      <c r="P36" s="7">
        <f t="shared" si="10"/>
        <v>549.79166666666674</v>
      </c>
      <c r="X36" s="73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220</v>
      </c>
      <c r="O37" s="7">
        <f t="shared" si="5"/>
        <v>709.05092592592598</v>
      </c>
      <c r="P37" s="7">
        <f t="shared" si="10"/>
        <v>709.05092592592598</v>
      </c>
      <c r="X37" s="73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220</v>
      </c>
      <c r="O38" s="7">
        <f t="shared" si="5"/>
        <v>910.92592592592598</v>
      </c>
      <c r="P38" s="7">
        <f t="shared" si="10"/>
        <v>910.92592592592598</v>
      </c>
      <c r="X38" s="73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220</v>
      </c>
      <c r="O39" s="7">
        <f t="shared" si="5"/>
        <v>1144.6296296296296</v>
      </c>
      <c r="P39" s="7">
        <f t="shared" si="10"/>
        <v>1144.6296296296296</v>
      </c>
      <c r="X39" s="73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220</v>
      </c>
      <c r="O40" s="7">
        <f t="shared" si="5"/>
        <v>1397.9861111111111</v>
      </c>
      <c r="P40" s="7">
        <f t="shared" si="10"/>
        <v>1397.9861111111111</v>
      </c>
      <c r="X40" s="73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220</v>
      </c>
      <c r="O41" s="7">
        <f t="shared" si="5"/>
        <v>1657.9861111111111</v>
      </c>
      <c r="P41" s="7">
        <f t="shared" si="10"/>
        <v>1657.9861111111111</v>
      </c>
      <c r="X41" s="73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220</v>
      </c>
      <c r="O42" s="7">
        <f t="shared" si="5"/>
        <v>1911.3425925925926</v>
      </c>
      <c r="P42" s="7">
        <f t="shared" si="10"/>
        <v>1800</v>
      </c>
      <c r="X42" s="73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220</v>
      </c>
      <c r="O43" s="7">
        <f t="shared" si="5"/>
        <v>2033.7037037037037</v>
      </c>
      <c r="P43" s="7">
        <f t="shared" si="10"/>
        <v>1800</v>
      </c>
      <c r="X43" s="73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220</v>
      </c>
      <c r="O44" s="7">
        <f t="shared" si="5"/>
        <v>2001.875</v>
      </c>
      <c r="P44" s="7">
        <f t="shared" si="10"/>
        <v>1800</v>
      </c>
      <c r="X44" s="73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220</v>
      </c>
      <c r="O45" s="7">
        <f t="shared" si="5"/>
        <v>1959.2592592592591</v>
      </c>
      <c r="P45" s="7">
        <f t="shared" si="10"/>
        <v>1800</v>
      </c>
      <c r="X45" s="73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220</v>
      </c>
      <c r="O46" s="7">
        <f t="shared" si="5"/>
        <v>1907.8009259259261</v>
      </c>
      <c r="P46" s="7">
        <f t="shared" si="10"/>
        <v>1800</v>
      </c>
      <c r="X46" s="73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220</v>
      </c>
      <c r="O47" s="7">
        <f t="shared" si="5"/>
        <v>1850</v>
      </c>
      <c r="P47" s="7">
        <f t="shared" ref="P47:P110" si="14">MAX(0, MIN(O47,O$4))</f>
        <v>1800</v>
      </c>
      <c r="X47" s="73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220</v>
      </c>
      <c r="O48" s="7">
        <f t="shared" si="5"/>
        <v>1788.912037037037</v>
      </c>
      <c r="P48" s="7">
        <f t="shared" si="14"/>
        <v>1788.912037037037</v>
      </c>
      <c r="X48" s="73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220</v>
      </c>
      <c r="O49" s="7">
        <f t="shared" si="5"/>
        <v>1717.0601851851852</v>
      </c>
      <c r="P49" s="7">
        <f t="shared" si="14"/>
        <v>1717.0601851851852</v>
      </c>
      <c r="X49" s="73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220</v>
      </c>
      <c r="O50" s="7">
        <f t="shared" si="5"/>
        <v>1588.9351851851852</v>
      </c>
      <c r="P50" s="7">
        <f t="shared" si="14"/>
        <v>1588.9351851851852</v>
      </c>
      <c r="X50" s="73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220</v>
      </c>
      <c r="O51" s="7">
        <f t="shared" si="5"/>
        <v>1413.75</v>
      </c>
      <c r="P51" s="7">
        <f t="shared" si="14"/>
        <v>1413.75</v>
      </c>
      <c r="X51" s="73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220</v>
      </c>
      <c r="O52" s="7">
        <f t="shared" si="5"/>
        <v>1205.9953703703704</v>
      </c>
      <c r="P52" s="7">
        <f t="shared" si="14"/>
        <v>1205.9953703703704</v>
      </c>
      <c r="X52" s="73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220</v>
      </c>
      <c r="O53" s="7">
        <f t="shared" si="5"/>
        <v>985.99537037037044</v>
      </c>
      <c r="P53" s="7">
        <f t="shared" si="14"/>
        <v>985.99537037037044</v>
      </c>
      <c r="X53" s="73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220</v>
      </c>
      <c r="O54" s="7">
        <f t="shared" si="5"/>
        <v>778.24074074074076</v>
      </c>
      <c r="P54" s="7">
        <f t="shared" si="14"/>
        <v>778.24074074074076</v>
      </c>
      <c r="X54" s="73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220</v>
      </c>
      <c r="O55" s="7">
        <f t="shared" si="5"/>
        <v>603.05555555555554</v>
      </c>
      <c r="P55" s="7">
        <f t="shared" si="14"/>
        <v>603.05555555555554</v>
      </c>
      <c r="X55" s="73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220</v>
      </c>
      <c r="O56" s="7">
        <f t="shared" si="5"/>
        <v>474.93055555555554</v>
      </c>
      <c r="P56" s="7">
        <f t="shared" si="14"/>
        <v>474.93055555555554</v>
      </c>
      <c r="X56" s="73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220</v>
      </c>
      <c r="O57" s="7">
        <f t="shared" si="5"/>
        <v>403.0787037037037</v>
      </c>
      <c r="P57" s="7">
        <f t="shared" si="14"/>
        <v>403.0787037037037</v>
      </c>
      <c r="X57" s="73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220</v>
      </c>
      <c r="O58" s="7">
        <f t="shared" si="5"/>
        <v>391.99074074074076</v>
      </c>
      <c r="P58" s="7">
        <f t="shared" si="14"/>
        <v>391.99074074074076</v>
      </c>
      <c r="X58" s="73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220</v>
      </c>
      <c r="O59" s="7">
        <f t="shared" si="5"/>
        <v>441.9907407407407</v>
      </c>
      <c r="P59" s="7">
        <f t="shared" si="14"/>
        <v>441.9907407407407</v>
      </c>
      <c r="X59" s="73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220</v>
      </c>
      <c r="O60" s="7">
        <f t="shared" si="5"/>
        <v>549.79166666666674</v>
      </c>
      <c r="P60" s="7">
        <f t="shared" si="14"/>
        <v>549.79166666666674</v>
      </c>
      <c r="X60" s="73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220</v>
      </c>
      <c r="O61" s="7">
        <f t="shared" si="5"/>
        <v>709.05092592592598</v>
      </c>
      <c r="P61" s="7">
        <f t="shared" si="14"/>
        <v>709.05092592592598</v>
      </c>
      <c r="X61" s="73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220</v>
      </c>
      <c r="O62" s="7">
        <f t="shared" si="5"/>
        <v>910.92592592592598</v>
      </c>
      <c r="P62" s="7">
        <f t="shared" si="14"/>
        <v>910.92592592592598</v>
      </c>
      <c r="X62" s="73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220</v>
      </c>
      <c r="O63" s="7">
        <f t="shared" si="5"/>
        <v>1144.6296296296296</v>
      </c>
      <c r="P63" s="7">
        <f t="shared" si="14"/>
        <v>1144.6296296296296</v>
      </c>
      <c r="X63" s="73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220</v>
      </c>
      <c r="O64" s="7">
        <f t="shared" si="5"/>
        <v>1397.9861111111111</v>
      </c>
      <c r="P64" s="7">
        <f t="shared" si="14"/>
        <v>1397.9861111111111</v>
      </c>
      <c r="X64" s="73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220</v>
      </c>
      <c r="O65" s="7">
        <f t="shared" si="5"/>
        <v>1657.9861111111111</v>
      </c>
      <c r="P65" s="7">
        <f t="shared" si="14"/>
        <v>1657.9861111111111</v>
      </c>
      <c r="X65" s="73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220</v>
      </c>
      <c r="O66" s="7">
        <f t="shared" si="5"/>
        <v>1911.3425925925926</v>
      </c>
      <c r="P66" s="7">
        <f t="shared" si="14"/>
        <v>1800</v>
      </c>
      <c r="X66" s="73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220</v>
      </c>
      <c r="O67" s="7">
        <f t="shared" si="5"/>
        <v>2033.7037037037037</v>
      </c>
      <c r="P67" s="7">
        <f t="shared" si="14"/>
        <v>1800</v>
      </c>
      <c r="X67" s="73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220</v>
      </c>
      <c r="O68" s="7">
        <f t="shared" si="5"/>
        <v>2001.875</v>
      </c>
      <c r="P68" s="7">
        <f t="shared" si="14"/>
        <v>1800</v>
      </c>
      <c r="X68" s="73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220</v>
      </c>
      <c r="O69" s="7">
        <f t="shared" si="5"/>
        <v>1959.2592592592591</v>
      </c>
      <c r="P69" s="7">
        <f t="shared" si="14"/>
        <v>1800</v>
      </c>
      <c r="X69" s="73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220</v>
      </c>
      <c r="O70" s="7">
        <f t="shared" ref="O70:O133" si="16">P69-N69+M69</f>
        <v>1907.8009259259261</v>
      </c>
      <c r="P70" s="7">
        <f t="shared" si="14"/>
        <v>1800</v>
      </c>
      <c r="X70" s="73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220</v>
      </c>
      <c r="O71" s="7">
        <f t="shared" si="16"/>
        <v>1850</v>
      </c>
      <c r="P71" s="7">
        <f t="shared" si="14"/>
        <v>1800</v>
      </c>
      <c r="X71" s="73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220</v>
      </c>
      <c r="O72" s="7">
        <f t="shared" si="16"/>
        <v>1788.912037037037</v>
      </c>
      <c r="P72" s="7">
        <f t="shared" si="14"/>
        <v>1788.912037037037</v>
      </c>
      <c r="X72" s="73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220</v>
      </c>
      <c r="O73" s="7">
        <f t="shared" si="16"/>
        <v>1717.0601851851852</v>
      </c>
      <c r="P73" s="7">
        <f t="shared" si="14"/>
        <v>1717.0601851851852</v>
      </c>
      <c r="X73" s="73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220</v>
      </c>
      <c r="O74" s="7">
        <f t="shared" si="16"/>
        <v>1588.9351851851852</v>
      </c>
      <c r="P74" s="7">
        <f t="shared" si="14"/>
        <v>1588.9351851851852</v>
      </c>
      <c r="X74" s="73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220</v>
      </c>
      <c r="O75" s="7">
        <f t="shared" si="16"/>
        <v>1413.75</v>
      </c>
      <c r="P75" s="7">
        <f t="shared" si="14"/>
        <v>1413.75</v>
      </c>
      <c r="X75" s="73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220</v>
      </c>
      <c r="O76" s="7">
        <f t="shared" si="16"/>
        <v>1205.9953703703704</v>
      </c>
      <c r="P76" s="7">
        <f t="shared" si="14"/>
        <v>1205.9953703703704</v>
      </c>
      <c r="X76" s="73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220</v>
      </c>
      <c r="O77" s="7">
        <f t="shared" si="16"/>
        <v>985.99537037037044</v>
      </c>
      <c r="P77" s="7">
        <f t="shared" si="14"/>
        <v>985.99537037037044</v>
      </c>
      <c r="X77" s="73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220</v>
      </c>
      <c r="O78" s="7">
        <f t="shared" si="16"/>
        <v>778.24074074074076</v>
      </c>
      <c r="P78" s="7">
        <f t="shared" si="14"/>
        <v>778.24074074074076</v>
      </c>
      <c r="X78" s="73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220</v>
      </c>
      <c r="O79" s="7">
        <f t="shared" si="16"/>
        <v>603.05555555555554</v>
      </c>
      <c r="P79" s="7">
        <f t="shared" si="14"/>
        <v>603.05555555555554</v>
      </c>
      <c r="X79" s="73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220</v>
      </c>
      <c r="O80" s="7">
        <f t="shared" si="16"/>
        <v>474.93055555555554</v>
      </c>
      <c r="P80" s="7">
        <f t="shared" si="14"/>
        <v>474.93055555555554</v>
      </c>
      <c r="X80" s="73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220</v>
      </c>
      <c r="O81" s="7">
        <f t="shared" si="16"/>
        <v>403.0787037037037</v>
      </c>
      <c r="P81" s="7">
        <f t="shared" si="14"/>
        <v>403.0787037037037</v>
      </c>
      <c r="X81" s="73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220</v>
      </c>
      <c r="O82" s="7">
        <f t="shared" si="16"/>
        <v>391.99074074074076</v>
      </c>
      <c r="P82" s="7">
        <f t="shared" si="14"/>
        <v>391.99074074074076</v>
      </c>
      <c r="X82" s="73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220</v>
      </c>
      <c r="O83" s="7">
        <f t="shared" si="16"/>
        <v>441.9907407407407</v>
      </c>
      <c r="P83" s="7">
        <f t="shared" si="14"/>
        <v>441.9907407407407</v>
      </c>
      <c r="X83" s="73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220</v>
      </c>
      <c r="O84" s="7">
        <f t="shared" si="16"/>
        <v>549.79166666666674</v>
      </c>
      <c r="P84" s="7">
        <f t="shared" si="14"/>
        <v>549.79166666666674</v>
      </c>
      <c r="X84" s="73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220</v>
      </c>
      <c r="O85" s="7">
        <f t="shared" si="16"/>
        <v>709.05092592592598</v>
      </c>
      <c r="P85" s="7">
        <f t="shared" si="14"/>
        <v>709.05092592592598</v>
      </c>
      <c r="X85" s="73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220</v>
      </c>
      <c r="O86" s="7">
        <f t="shared" si="16"/>
        <v>910.92592592592598</v>
      </c>
      <c r="P86" s="7">
        <f t="shared" si="14"/>
        <v>910.92592592592598</v>
      </c>
      <c r="X86" s="73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220</v>
      </c>
      <c r="O87" s="7">
        <f t="shared" si="16"/>
        <v>1144.6296296296296</v>
      </c>
      <c r="P87" s="7">
        <f t="shared" si="14"/>
        <v>1144.6296296296296</v>
      </c>
      <c r="X87" s="73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220</v>
      </c>
      <c r="O88" s="7">
        <f t="shared" si="16"/>
        <v>1397.9861111111111</v>
      </c>
      <c r="P88" s="7">
        <f t="shared" si="14"/>
        <v>1397.9861111111111</v>
      </c>
      <c r="X88" s="73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220</v>
      </c>
      <c r="O89" s="7">
        <f t="shared" si="16"/>
        <v>1657.9861111111111</v>
      </c>
      <c r="P89" s="7">
        <f t="shared" si="14"/>
        <v>1657.9861111111111</v>
      </c>
      <c r="X89" s="73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220</v>
      </c>
      <c r="O90" s="7">
        <f t="shared" si="16"/>
        <v>1911.3425925925926</v>
      </c>
      <c r="P90" s="7">
        <f t="shared" si="14"/>
        <v>1800</v>
      </c>
      <c r="X90" s="73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220</v>
      </c>
      <c r="O91" s="7">
        <f t="shared" si="16"/>
        <v>2033.7037037037037</v>
      </c>
      <c r="P91" s="7">
        <f t="shared" si="14"/>
        <v>1800</v>
      </c>
      <c r="X91" s="73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220</v>
      </c>
      <c r="O92" s="7">
        <f t="shared" si="16"/>
        <v>2001.875</v>
      </c>
      <c r="P92" s="7">
        <f t="shared" si="14"/>
        <v>1800</v>
      </c>
      <c r="X92" s="73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220</v>
      </c>
      <c r="O93" s="7">
        <f t="shared" si="16"/>
        <v>1959.2592592592591</v>
      </c>
      <c r="P93" s="7">
        <f t="shared" si="14"/>
        <v>1800</v>
      </c>
      <c r="X93" s="73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220</v>
      </c>
      <c r="O94" s="7">
        <f t="shared" si="16"/>
        <v>1907.8009259259261</v>
      </c>
      <c r="P94" s="7">
        <f t="shared" si="14"/>
        <v>1800</v>
      </c>
      <c r="X94" s="73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220</v>
      </c>
      <c r="O95" s="7">
        <f t="shared" si="16"/>
        <v>1850</v>
      </c>
      <c r="P95" s="7">
        <f t="shared" si="14"/>
        <v>1800</v>
      </c>
      <c r="X95" s="73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220</v>
      </c>
      <c r="O96" s="7">
        <f t="shared" si="16"/>
        <v>1788.912037037037</v>
      </c>
      <c r="P96" s="7">
        <f t="shared" si="14"/>
        <v>1788.912037037037</v>
      </c>
      <c r="X96" s="73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220</v>
      </c>
      <c r="O97" s="7">
        <f t="shared" si="16"/>
        <v>1717.0601851851852</v>
      </c>
      <c r="P97" s="7">
        <f t="shared" si="14"/>
        <v>1717.0601851851852</v>
      </c>
      <c r="X97" s="73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220</v>
      </c>
      <c r="O98" s="7">
        <f t="shared" si="16"/>
        <v>1588.9351851851852</v>
      </c>
      <c r="P98" s="7">
        <f t="shared" si="14"/>
        <v>1588.9351851851852</v>
      </c>
      <c r="X98" s="73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220</v>
      </c>
      <c r="O99" s="7">
        <f t="shared" si="16"/>
        <v>1413.75</v>
      </c>
      <c r="P99" s="7">
        <f t="shared" si="14"/>
        <v>1413.75</v>
      </c>
      <c r="X99" s="73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220</v>
      </c>
      <c r="O100" s="7">
        <f t="shared" si="16"/>
        <v>1205.9953703703704</v>
      </c>
      <c r="P100" s="7">
        <f t="shared" si="14"/>
        <v>1205.9953703703704</v>
      </c>
      <c r="X100" s="73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220</v>
      </c>
      <c r="O101" s="7">
        <f t="shared" si="16"/>
        <v>985.99537037037044</v>
      </c>
      <c r="P101" s="7">
        <f t="shared" si="14"/>
        <v>985.99537037037044</v>
      </c>
      <c r="X101" s="73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220</v>
      </c>
      <c r="O102" s="7">
        <f t="shared" si="16"/>
        <v>778.24074074074076</v>
      </c>
      <c r="P102" s="7">
        <f t="shared" si="14"/>
        <v>778.24074074074076</v>
      </c>
      <c r="X102" s="73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220</v>
      </c>
      <c r="O103" s="7">
        <f t="shared" si="16"/>
        <v>603.05555555555554</v>
      </c>
      <c r="P103" s="7">
        <f t="shared" si="14"/>
        <v>603.05555555555554</v>
      </c>
      <c r="X103" s="73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220</v>
      </c>
      <c r="O104" s="7">
        <f t="shared" si="16"/>
        <v>474.93055555555554</v>
      </c>
      <c r="P104" s="7">
        <f t="shared" si="14"/>
        <v>474.93055555555554</v>
      </c>
      <c r="X104" s="73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220</v>
      </c>
      <c r="O105" s="7">
        <f t="shared" si="16"/>
        <v>403.0787037037037</v>
      </c>
      <c r="P105" s="7">
        <f t="shared" si="14"/>
        <v>403.0787037037037</v>
      </c>
      <c r="X105" s="73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220</v>
      </c>
      <c r="O106" s="7">
        <f t="shared" si="16"/>
        <v>391.99074074074076</v>
      </c>
      <c r="P106" s="7">
        <f t="shared" si="14"/>
        <v>391.99074074074076</v>
      </c>
      <c r="X106" s="73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220</v>
      </c>
      <c r="O107" s="7">
        <f t="shared" si="16"/>
        <v>441.9907407407407</v>
      </c>
      <c r="P107" s="7">
        <f t="shared" si="14"/>
        <v>441.9907407407407</v>
      </c>
      <c r="X107" s="73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220</v>
      </c>
      <c r="O108" s="7">
        <f t="shared" si="16"/>
        <v>549.79166666666674</v>
      </c>
      <c r="P108" s="7">
        <f t="shared" si="14"/>
        <v>549.79166666666674</v>
      </c>
      <c r="X108" s="73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220</v>
      </c>
      <c r="O109" s="7">
        <f t="shared" si="16"/>
        <v>709.05092592592598</v>
      </c>
      <c r="P109" s="7">
        <f t="shared" si="14"/>
        <v>709.05092592592598</v>
      </c>
      <c r="X109" s="73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220</v>
      </c>
      <c r="O110" s="7">
        <f t="shared" si="16"/>
        <v>910.92592592592598</v>
      </c>
      <c r="P110" s="7">
        <f t="shared" si="14"/>
        <v>910.92592592592598</v>
      </c>
      <c r="X110" s="73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220</v>
      </c>
      <c r="O111" s="7">
        <f t="shared" si="16"/>
        <v>1144.6296296296296</v>
      </c>
      <c r="P111" s="7">
        <f t="shared" ref="P111:P158" si="20">MAX(0, MIN(O111,O$4))</f>
        <v>1144.6296296296296</v>
      </c>
      <c r="X111" s="73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220</v>
      </c>
      <c r="O112" s="7">
        <f t="shared" si="16"/>
        <v>1397.9861111111111</v>
      </c>
      <c r="P112" s="7">
        <f t="shared" si="20"/>
        <v>1397.9861111111111</v>
      </c>
      <c r="X112" s="73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220</v>
      </c>
      <c r="O113" s="7">
        <f t="shared" si="16"/>
        <v>1657.9861111111111</v>
      </c>
      <c r="P113" s="7">
        <f t="shared" si="20"/>
        <v>1657.9861111111111</v>
      </c>
      <c r="X113" s="73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220</v>
      </c>
      <c r="O114" s="7">
        <f t="shared" si="16"/>
        <v>1911.3425925925926</v>
      </c>
      <c r="P114" s="7">
        <f t="shared" si="20"/>
        <v>1800</v>
      </c>
      <c r="X114" s="73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220</v>
      </c>
      <c r="O115" s="7">
        <f t="shared" si="16"/>
        <v>2033.7037037037037</v>
      </c>
      <c r="P115" s="7">
        <f t="shared" si="20"/>
        <v>1800</v>
      </c>
      <c r="X115" s="73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220</v>
      </c>
      <c r="O116" s="7">
        <f t="shared" si="16"/>
        <v>2001.875</v>
      </c>
      <c r="P116" s="7">
        <f t="shared" si="20"/>
        <v>1800</v>
      </c>
      <c r="X116" s="73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220</v>
      </c>
      <c r="O117" s="7">
        <f t="shared" si="16"/>
        <v>1959.2592592592591</v>
      </c>
      <c r="P117" s="7">
        <f t="shared" si="20"/>
        <v>1800</v>
      </c>
      <c r="X117" s="73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220</v>
      </c>
      <c r="O118" s="7">
        <f t="shared" si="16"/>
        <v>1907.8009259259261</v>
      </c>
      <c r="P118" s="7">
        <f t="shared" si="20"/>
        <v>1800</v>
      </c>
      <c r="X118" s="73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220</v>
      </c>
      <c r="O119" s="7">
        <f t="shared" si="16"/>
        <v>1850</v>
      </c>
      <c r="P119" s="7">
        <f t="shared" si="20"/>
        <v>1800</v>
      </c>
      <c r="X119" s="73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220</v>
      </c>
      <c r="O120" s="7">
        <f t="shared" si="16"/>
        <v>1788.912037037037</v>
      </c>
      <c r="P120" s="7">
        <f t="shared" si="20"/>
        <v>1788.912037037037</v>
      </c>
      <c r="X120" s="73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220</v>
      </c>
      <c r="O121" s="7">
        <f t="shared" si="16"/>
        <v>1717.0601851851852</v>
      </c>
      <c r="P121" s="7">
        <f t="shared" si="20"/>
        <v>1717.0601851851852</v>
      </c>
      <c r="X121" s="73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220</v>
      </c>
      <c r="O122" s="7">
        <f t="shared" si="16"/>
        <v>1588.9351851851852</v>
      </c>
      <c r="P122" s="7">
        <f t="shared" si="20"/>
        <v>1588.9351851851852</v>
      </c>
      <c r="X122" s="73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220</v>
      </c>
      <c r="O123" s="7">
        <f t="shared" si="16"/>
        <v>1413.75</v>
      </c>
      <c r="P123" s="7">
        <f t="shared" si="20"/>
        <v>1413.75</v>
      </c>
      <c r="X123" s="73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220</v>
      </c>
      <c r="O124" s="7">
        <f t="shared" si="16"/>
        <v>1205.9953703703704</v>
      </c>
      <c r="P124" s="7">
        <f t="shared" si="20"/>
        <v>1205.9953703703704</v>
      </c>
      <c r="X124" s="73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220</v>
      </c>
      <c r="O125" s="7">
        <f t="shared" si="16"/>
        <v>985.99537037037044</v>
      </c>
      <c r="P125" s="7">
        <f t="shared" si="20"/>
        <v>985.99537037037044</v>
      </c>
      <c r="X125" s="73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220</v>
      </c>
      <c r="O126" s="7">
        <f t="shared" si="16"/>
        <v>778.24074074074076</v>
      </c>
      <c r="P126" s="7">
        <f t="shared" si="20"/>
        <v>778.24074074074076</v>
      </c>
      <c r="X126" s="73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220</v>
      </c>
      <c r="O127" s="7">
        <f t="shared" si="16"/>
        <v>603.05555555555554</v>
      </c>
      <c r="P127" s="7">
        <f t="shared" si="20"/>
        <v>603.05555555555554</v>
      </c>
      <c r="X127" s="73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220</v>
      </c>
      <c r="O128" s="7">
        <f t="shared" si="16"/>
        <v>474.93055555555554</v>
      </c>
      <c r="P128" s="7">
        <f t="shared" si="20"/>
        <v>474.93055555555554</v>
      </c>
      <c r="X128" s="73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220</v>
      </c>
      <c r="O129" s="7">
        <f t="shared" si="16"/>
        <v>403.0787037037037</v>
      </c>
      <c r="P129" s="7">
        <f t="shared" si="20"/>
        <v>403.0787037037037</v>
      </c>
      <c r="X129" s="73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220</v>
      </c>
      <c r="O130" s="7">
        <f t="shared" si="16"/>
        <v>391.99074074074076</v>
      </c>
      <c r="P130" s="7">
        <f t="shared" si="20"/>
        <v>391.99074074074076</v>
      </c>
      <c r="X130" s="73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220</v>
      </c>
      <c r="O131" s="7">
        <f t="shared" si="16"/>
        <v>441.9907407407407</v>
      </c>
      <c r="P131" s="7">
        <f t="shared" si="20"/>
        <v>441.9907407407407</v>
      </c>
      <c r="X131" s="73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220</v>
      </c>
      <c r="O132" s="7">
        <f t="shared" si="16"/>
        <v>549.79166666666674</v>
      </c>
      <c r="P132" s="7">
        <f t="shared" si="20"/>
        <v>549.79166666666674</v>
      </c>
      <c r="X132" s="73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220</v>
      </c>
      <c r="O133" s="7">
        <f t="shared" si="16"/>
        <v>709.05092592592598</v>
      </c>
      <c r="P133" s="7">
        <f t="shared" si="20"/>
        <v>709.05092592592598</v>
      </c>
      <c r="X133" s="73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220</v>
      </c>
      <c r="O134" s="7">
        <f t="shared" ref="O134:O158" si="22">P133-N133+M133</f>
        <v>910.92592592592598</v>
      </c>
      <c r="P134" s="7">
        <f t="shared" si="20"/>
        <v>910.92592592592598</v>
      </c>
      <c r="X134" s="73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220</v>
      </c>
      <c r="O135" s="7">
        <f t="shared" si="22"/>
        <v>1144.6296296296296</v>
      </c>
      <c r="P135" s="7">
        <f t="shared" si="20"/>
        <v>1144.6296296296296</v>
      </c>
      <c r="X135" s="73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220</v>
      </c>
      <c r="O136" s="7">
        <f t="shared" si="22"/>
        <v>1397.9861111111111</v>
      </c>
      <c r="P136" s="7">
        <f t="shared" si="20"/>
        <v>1397.9861111111111</v>
      </c>
      <c r="X136" s="73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220</v>
      </c>
      <c r="O137" s="7">
        <f t="shared" si="22"/>
        <v>1657.9861111111111</v>
      </c>
      <c r="P137" s="7">
        <f t="shared" si="20"/>
        <v>1657.9861111111111</v>
      </c>
      <c r="X137" s="73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220</v>
      </c>
      <c r="O138" s="7">
        <f t="shared" si="22"/>
        <v>1911.3425925925926</v>
      </c>
      <c r="P138" s="7">
        <f t="shared" si="20"/>
        <v>1800</v>
      </c>
      <c r="X138" s="73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220</v>
      </c>
      <c r="O139" s="7">
        <f t="shared" si="22"/>
        <v>2033.7037037037037</v>
      </c>
      <c r="P139" s="7">
        <f t="shared" si="20"/>
        <v>1800</v>
      </c>
      <c r="X139" s="73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220</v>
      </c>
      <c r="O140" s="7">
        <f t="shared" si="22"/>
        <v>2001.875</v>
      </c>
      <c r="P140" s="7">
        <f t="shared" si="20"/>
        <v>1800</v>
      </c>
      <c r="X140" s="73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220</v>
      </c>
      <c r="O141" s="7">
        <f t="shared" si="22"/>
        <v>1959.2592592592591</v>
      </c>
      <c r="P141" s="7">
        <f t="shared" si="20"/>
        <v>1800</v>
      </c>
      <c r="X141" s="73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220</v>
      </c>
      <c r="O142" s="7">
        <f t="shared" si="22"/>
        <v>1907.8009259259261</v>
      </c>
      <c r="P142" s="7">
        <f t="shared" si="20"/>
        <v>1800</v>
      </c>
      <c r="X142" s="73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220</v>
      </c>
      <c r="O143" s="7">
        <f t="shared" si="22"/>
        <v>1850</v>
      </c>
      <c r="P143" s="7">
        <f t="shared" si="20"/>
        <v>1800</v>
      </c>
      <c r="X143" s="73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220</v>
      </c>
      <c r="O144" s="7">
        <f t="shared" si="22"/>
        <v>1788.912037037037</v>
      </c>
      <c r="P144" s="7">
        <f t="shared" si="20"/>
        <v>1788.912037037037</v>
      </c>
      <c r="X144" s="73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220</v>
      </c>
      <c r="O145" s="7">
        <f t="shared" si="22"/>
        <v>1717.0601851851852</v>
      </c>
      <c r="P145" s="7">
        <f t="shared" si="20"/>
        <v>1717.0601851851852</v>
      </c>
      <c r="X145" s="73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220</v>
      </c>
      <c r="O146" s="7">
        <f t="shared" si="22"/>
        <v>1588.9351851851852</v>
      </c>
      <c r="P146" s="7">
        <f t="shared" si="20"/>
        <v>1588.9351851851852</v>
      </c>
      <c r="X146" s="73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220</v>
      </c>
      <c r="O147" s="7">
        <f t="shared" si="22"/>
        <v>1413.75</v>
      </c>
      <c r="P147" s="7">
        <f t="shared" si="20"/>
        <v>1413.75</v>
      </c>
      <c r="X147" s="73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220</v>
      </c>
      <c r="O148" s="7">
        <f t="shared" si="22"/>
        <v>1205.9953703703704</v>
      </c>
      <c r="P148" s="7">
        <f t="shared" si="20"/>
        <v>1205.9953703703704</v>
      </c>
      <c r="X148" s="73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220</v>
      </c>
      <c r="O149" s="7">
        <f t="shared" si="22"/>
        <v>985.99537037037044</v>
      </c>
      <c r="P149" s="7">
        <f t="shared" si="20"/>
        <v>985.99537037037044</v>
      </c>
      <c r="X149" s="73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220</v>
      </c>
      <c r="O150" s="7">
        <f t="shared" si="22"/>
        <v>778.24074074074076</v>
      </c>
      <c r="P150" s="7">
        <f t="shared" si="20"/>
        <v>778.24074074074076</v>
      </c>
      <c r="X150" s="73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220</v>
      </c>
      <c r="O151" s="7">
        <f t="shared" si="22"/>
        <v>603.05555555555554</v>
      </c>
      <c r="P151" s="7">
        <f t="shared" si="20"/>
        <v>603.05555555555554</v>
      </c>
      <c r="X151" s="73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220</v>
      </c>
      <c r="O152" s="7">
        <f t="shared" si="22"/>
        <v>474.93055555555554</v>
      </c>
      <c r="P152" s="7">
        <f t="shared" si="20"/>
        <v>474.93055555555554</v>
      </c>
      <c r="X152" s="73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220</v>
      </c>
      <c r="O153" s="7">
        <f t="shared" si="22"/>
        <v>403.0787037037037</v>
      </c>
      <c r="P153" s="7">
        <f t="shared" si="20"/>
        <v>403.0787037037037</v>
      </c>
      <c r="X153" s="73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220</v>
      </c>
      <c r="O154" s="7">
        <f t="shared" si="22"/>
        <v>391.99074074074076</v>
      </c>
      <c r="P154" s="7">
        <f t="shared" si="20"/>
        <v>391.99074074074076</v>
      </c>
      <c r="X154" s="73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220</v>
      </c>
      <c r="O155" s="7">
        <f t="shared" si="22"/>
        <v>441.9907407407407</v>
      </c>
      <c r="P155" s="7">
        <f t="shared" si="20"/>
        <v>441.9907407407407</v>
      </c>
      <c r="X155" s="73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220</v>
      </c>
      <c r="O156" s="7">
        <f t="shared" si="22"/>
        <v>549.79166666666674</v>
      </c>
      <c r="P156" s="7">
        <f t="shared" si="20"/>
        <v>549.79166666666674</v>
      </c>
      <c r="X156" s="73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220</v>
      </c>
      <c r="O157" s="7">
        <f t="shared" si="22"/>
        <v>709.05092592592598</v>
      </c>
      <c r="P157" s="7">
        <f t="shared" si="20"/>
        <v>709.05092592592598</v>
      </c>
      <c r="X157" s="73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220</v>
      </c>
      <c r="O158" s="7">
        <f t="shared" si="22"/>
        <v>910.92592592592598</v>
      </c>
      <c r="P158" s="7">
        <f t="shared" si="20"/>
        <v>910.92592592592598</v>
      </c>
      <c r="X158" s="73"/>
    </row>
    <row r="159" spans="11:24" x14ac:dyDescent="0.3">
      <c r="X159" s="73"/>
    </row>
    <row r="160" spans="11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conditionalFormatting sqref="O4:O15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204</v>
      </c>
      <c r="C1" s="72" t="s">
        <v>205</v>
      </c>
      <c r="D1" s="72" t="s">
        <v>197</v>
      </c>
      <c r="E1" s="72" t="s">
        <v>198</v>
      </c>
      <c r="F1" s="72" t="s">
        <v>199</v>
      </c>
      <c r="G1" s="72" t="s">
        <v>280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299</v>
      </c>
      <c r="H2" s="87" t="s">
        <v>10</v>
      </c>
    </row>
    <row r="3" spans="2:14" x14ac:dyDescent="0.3">
      <c r="B3" s="103" t="s">
        <v>200</v>
      </c>
      <c r="C3" s="100" t="s">
        <v>206</v>
      </c>
      <c r="D3" s="100" t="s">
        <v>202</v>
      </c>
      <c r="E3" s="76">
        <v>1</v>
      </c>
      <c r="F3" s="88" t="s">
        <v>24</v>
      </c>
      <c r="G3" s="76"/>
      <c r="H3" s="76"/>
      <c r="J3" s="100" t="s">
        <v>203</v>
      </c>
      <c r="K3" s="100" t="s">
        <v>208</v>
      </c>
      <c r="L3" s="100" t="s">
        <v>209</v>
      </c>
      <c r="M3" s="76">
        <v>1</v>
      </c>
      <c r="N3" s="76"/>
    </row>
    <row r="4" spans="2:14" x14ac:dyDescent="0.3">
      <c r="B4" s="104"/>
      <c r="C4" s="101"/>
      <c r="D4" s="101"/>
      <c r="E4" s="68">
        <v>2</v>
      </c>
      <c r="F4" s="89" t="s">
        <v>255</v>
      </c>
      <c r="G4" s="68"/>
      <c r="H4" s="68"/>
      <c r="J4" s="101"/>
      <c r="K4" s="101"/>
      <c r="L4" s="101"/>
      <c r="M4" s="68">
        <v>2</v>
      </c>
      <c r="N4" s="68"/>
    </row>
    <row r="5" spans="2:14" x14ac:dyDescent="0.3">
      <c r="B5" s="104"/>
      <c r="C5" s="101"/>
      <c r="D5" s="101"/>
      <c r="E5" s="68">
        <v>3</v>
      </c>
      <c r="F5" s="89" t="s">
        <v>162</v>
      </c>
      <c r="G5" s="68"/>
      <c r="H5" s="68"/>
      <c r="J5" s="101"/>
      <c r="K5" s="101"/>
      <c r="L5" s="101"/>
      <c r="M5" s="68">
        <v>3</v>
      </c>
      <c r="N5" s="68"/>
    </row>
    <row r="6" spans="2:14" ht="15" thickBot="1" x14ac:dyDescent="0.35">
      <c r="B6" s="105"/>
      <c r="C6" s="102"/>
      <c r="D6" s="102"/>
      <c r="E6" s="77">
        <v>4</v>
      </c>
      <c r="F6" s="90" t="s">
        <v>201</v>
      </c>
      <c r="G6" s="77"/>
      <c r="H6" s="77"/>
      <c r="J6" s="101"/>
      <c r="K6" s="101"/>
      <c r="L6" s="101"/>
      <c r="M6" s="68">
        <v>4</v>
      </c>
      <c r="N6" s="68"/>
    </row>
    <row r="7" spans="2:14" ht="15" thickBot="1" x14ac:dyDescent="0.35">
      <c r="B7" s="103" t="s">
        <v>200</v>
      </c>
      <c r="C7" s="100" t="s">
        <v>206</v>
      </c>
      <c r="D7" s="100" t="s">
        <v>181</v>
      </c>
      <c r="E7" s="76">
        <v>1</v>
      </c>
      <c r="F7" s="91" t="s">
        <v>183</v>
      </c>
      <c r="G7" s="76" t="s">
        <v>290</v>
      </c>
      <c r="H7" s="76"/>
      <c r="J7" s="102"/>
      <c r="K7" s="102"/>
      <c r="L7" s="102"/>
      <c r="M7" s="77">
        <v>5</v>
      </c>
      <c r="N7" s="77"/>
    </row>
    <row r="8" spans="2:14" x14ac:dyDescent="0.3">
      <c r="B8" s="104"/>
      <c r="C8" s="101"/>
      <c r="D8" s="101"/>
      <c r="E8" s="68">
        <v>2</v>
      </c>
      <c r="F8" s="89" t="s">
        <v>278</v>
      </c>
      <c r="G8" s="68" t="s">
        <v>298</v>
      </c>
      <c r="H8" s="68"/>
      <c r="J8" s="100" t="s">
        <v>203</v>
      </c>
      <c r="K8" s="100" t="s">
        <v>208</v>
      </c>
      <c r="L8" s="100" t="s">
        <v>210</v>
      </c>
      <c r="M8" s="76">
        <v>1</v>
      </c>
      <c r="N8" s="76" t="s">
        <v>201</v>
      </c>
    </row>
    <row r="9" spans="2:14" ht="15" thickBot="1" x14ac:dyDescent="0.35">
      <c r="B9" s="105"/>
      <c r="C9" s="102"/>
      <c r="D9" s="102"/>
      <c r="E9" s="77">
        <v>3</v>
      </c>
      <c r="F9" s="90" t="s">
        <v>201</v>
      </c>
      <c r="G9" s="77" t="s">
        <v>289</v>
      </c>
      <c r="H9" s="77"/>
      <c r="J9" s="101"/>
      <c r="K9" s="101"/>
      <c r="L9" s="101"/>
      <c r="M9" s="68">
        <v>2</v>
      </c>
      <c r="N9" s="84" t="s">
        <v>183</v>
      </c>
    </row>
    <row r="10" spans="2:14" ht="15" thickBot="1" x14ac:dyDescent="0.35">
      <c r="B10" s="103" t="s">
        <v>200</v>
      </c>
      <c r="C10" s="100" t="s">
        <v>206</v>
      </c>
      <c r="D10" s="100" t="s">
        <v>70</v>
      </c>
      <c r="E10" s="76">
        <v>1</v>
      </c>
      <c r="F10" s="92" t="s">
        <v>159</v>
      </c>
      <c r="G10" s="76" t="s">
        <v>282</v>
      </c>
      <c r="H10" s="76" t="s">
        <v>293</v>
      </c>
      <c r="J10" s="102"/>
      <c r="K10" s="102"/>
      <c r="L10" s="102"/>
      <c r="M10" s="77">
        <v>3</v>
      </c>
      <c r="N10" s="79" t="s">
        <v>277</v>
      </c>
    </row>
    <row r="11" spans="2:14" x14ac:dyDescent="0.3">
      <c r="B11" s="104"/>
      <c r="C11" s="101"/>
      <c r="D11" s="101"/>
      <c r="E11" s="68">
        <v>2</v>
      </c>
      <c r="F11" s="93" t="s">
        <v>160</v>
      </c>
      <c r="G11" s="68" t="s">
        <v>292</v>
      </c>
      <c r="H11" s="68" t="s">
        <v>284</v>
      </c>
      <c r="J11" s="100" t="s">
        <v>207</v>
      </c>
      <c r="K11" s="100" t="s">
        <v>211</v>
      </c>
      <c r="L11" s="100" t="s">
        <v>212</v>
      </c>
      <c r="M11">
        <v>1</v>
      </c>
      <c r="N11" s="78" t="s">
        <v>201</v>
      </c>
    </row>
    <row r="12" spans="2:14" ht="15" thickBot="1" x14ac:dyDescent="0.35">
      <c r="B12" s="104"/>
      <c r="C12" s="101"/>
      <c r="D12" s="101"/>
      <c r="E12" s="68">
        <v>3</v>
      </c>
      <c r="F12" s="94" t="s">
        <v>201</v>
      </c>
      <c r="G12" s="68" t="s">
        <v>289</v>
      </c>
      <c r="H12" s="68" t="s">
        <v>283</v>
      </c>
      <c r="J12" s="106"/>
      <c r="K12" s="106"/>
      <c r="L12" s="106"/>
      <c r="M12">
        <v>2</v>
      </c>
      <c r="N12" s="85" t="s">
        <v>183</v>
      </c>
    </row>
    <row r="13" spans="2:14" ht="15" thickBot="1" x14ac:dyDescent="0.35">
      <c r="B13" s="105"/>
      <c r="C13" s="102"/>
      <c r="D13" s="102"/>
      <c r="E13" s="77">
        <v>4</v>
      </c>
      <c r="F13" s="95" t="s">
        <v>183</v>
      </c>
      <c r="G13" s="77" t="s">
        <v>290</v>
      </c>
      <c r="H13" s="77" t="s">
        <v>294</v>
      </c>
      <c r="J13" s="100" t="s">
        <v>207</v>
      </c>
      <c r="K13" s="100" t="s">
        <v>211</v>
      </c>
      <c r="L13" s="100" t="s">
        <v>213</v>
      </c>
      <c r="M13" s="76">
        <v>1</v>
      </c>
      <c r="N13" s="76" t="s">
        <v>279</v>
      </c>
    </row>
    <row r="14" spans="2:14" x14ac:dyDescent="0.3">
      <c r="B14" s="103" t="s">
        <v>200</v>
      </c>
      <c r="C14" s="100" t="s">
        <v>206</v>
      </c>
      <c r="D14" s="100" t="s">
        <v>182</v>
      </c>
      <c r="E14" s="76">
        <v>1</v>
      </c>
      <c r="F14" s="92" t="s">
        <v>159</v>
      </c>
      <c r="G14" s="76" t="s">
        <v>282</v>
      </c>
      <c r="H14" s="76" t="s">
        <v>293</v>
      </c>
      <c r="J14" s="101"/>
      <c r="K14" s="101"/>
      <c r="L14" s="101"/>
      <c r="M14" s="68"/>
      <c r="N14" s="68"/>
    </row>
    <row r="15" spans="2:14" x14ac:dyDescent="0.3">
      <c r="B15" s="104"/>
      <c r="C15" s="101"/>
      <c r="D15" s="101"/>
      <c r="E15" s="68">
        <v>2</v>
      </c>
      <c r="F15" s="93" t="s">
        <v>160</v>
      </c>
      <c r="G15" s="68" t="s">
        <v>292</v>
      </c>
      <c r="H15" s="68" t="s">
        <v>284</v>
      </c>
      <c r="J15" s="101"/>
      <c r="K15" s="101"/>
      <c r="L15" s="101"/>
      <c r="M15" s="68"/>
      <c r="N15" s="68"/>
    </row>
    <row r="16" spans="2:14" x14ac:dyDescent="0.3">
      <c r="B16" s="104"/>
      <c r="C16" s="101"/>
      <c r="D16" s="101"/>
      <c r="E16" s="68">
        <v>3</v>
      </c>
      <c r="F16" s="94" t="s">
        <v>201</v>
      </c>
      <c r="G16" s="68" t="s">
        <v>289</v>
      </c>
      <c r="H16" s="68" t="s">
        <v>283</v>
      </c>
      <c r="J16" s="101"/>
      <c r="K16" s="101"/>
      <c r="L16" s="101"/>
      <c r="M16" s="68"/>
      <c r="N16" s="68"/>
    </row>
    <row r="17" spans="2:14" ht="15" thickBot="1" x14ac:dyDescent="0.35">
      <c r="B17" s="105"/>
      <c r="C17" s="102"/>
      <c r="D17" s="102"/>
      <c r="E17" s="77">
        <v>4</v>
      </c>
      <c r="F17" s="95" t="s">
        <v>183</v>
      </c>
      <c r="G17" s="77" t="s">
        <v>290</v>
      </c>
      <c r="H17" s="77" t="s">
        <v>294</v>
      </c>
      <c r="J17" s="101"/>
      <c r="K17" s="101"/>
      <c r="L17" s="101"/>
      <c r="M17" s="68"/>
      <c r="N17" s="68"/>
    </row>
    <row r="18" spans="2:14" x14ac:dyDescent="0.3">
      <c r="B18" s="103" t="s">
        <v>200</v>
      </c>
      <c r="C18" s="100" t="s">
        <v>206</v>
      </c>
      <c r="D18" s="100" t="s">
        <v>191</v>
      </c>
      <c r="E18" s="76">
        <v>1</v>
      </c>
      <c r="F18" s="92" t="s">
        <v>159</v>
      </c>
      <c r="G18" s="76" t="s">
        <v>282</v>
      </c>
      <c r="H18" s="76" t="s">
        <v>293</v>
      </c>
      <c r="J18" s="101"/>
      <c r="K18" s="101"/>
      <c r="L18" s="101"/>
      <c r="M18" s="68">
        <v>2</v>
      </c>
      <c r="N18" s="78" t="s">
        <v>279</v>
      </c>
    </row>
    <row r="19" spans="2:14" x14ac:dyDescent="0.3">
      <c r="B19" s="104"/>
      <c r="C19" s="101"/>
      <c r="D19" s="101"/>
      <c r="E19" s="68">
        <v>2</v>
      </c>
      <c r="F19" s="93" t="s">
        <v>160</v>
      </c>
      <c r="G19" s="68" t="s">
        <v>292</v>
      </c>
      <c r="H19" s="68" t="s">
        <v>284</v>
      </c>
    </row>
    <row r="20" spans="2:14" x14ac:dyDescent="0.3">
      <c r="B20" s="104"/>
      <c r="C20" s="101"/>
      <c r="D20" s="101"/>
      <c r="E20" s="68">
        <v>3</v>
      </c>
      <c r="F20" s="94" t="s">
        <v>201</v>
      </c>
      <c r="G20" s="68" t="s">
        <v>289</v>
      </c>
      <c r="H20" s="68" t="s">
        <v>283</v>
      </c>
    </row>
    <row r="21" spans="2:14" ht="15" thickBot="1" x14ac:dyDescent="0.35">
      <c r="B21" s="105"/>
      <c r="C21" s="102"/>
      <c r="D21" s="102"/>
      <c r="E21" s="77">
        <v>4</v>
      </c>
      <c r="F21" s="95" t="s">
        <v>277</v>
      </c>
      <c r="G21" s="77" t="s">
        <v>290</v>
      </c>
      <c r="H21" s="77" t="s">
        <v>294</v>
      </c>
    </row>
    <row r="22" spans="2:14" x14ac:dyDescent="0.3">
      <c r="B22" s="103" t="s">
        <v>200</v>
      </c>
      <c r="C22" s="100" t="s">
        <v>207</v>
      </c>
      <c r="D22" s="100" t="s">
        <v>276</v>
      </c>
      <c r="E22" s="76">
        <v>1</v>
      </c>
      <c r="F22" s="92" t="s">
        <v>159</v>
      </c>
      <c r="G22" s="76" t="s">
        <v>282</v>
      </c>
      <c r="H22" s="76"/>
    </row>
    <row r="23" spans="2:14" x14ac:dyDescent="0.3">
      <c r="B23" s="104"/>
      <c r="C23" s="101"/>
      <c r="D23" s="101"/>
      <c r="E23" s="68">
        <v>2</v>
      </c>
      <c r="F23" s="93" t="s">
        <v>160</v>
      </c>
      <c r="G23" s="68" t="s">
        <v>281</v>
      </c>
      <c r="H23" s="68"/>
    </row>
    <row r="24" spans="2:14" x14ac:dyDescent="0.3">
      <c r="B24" s="104"/>
      <c r="C24" s="101"/>
      <c r="D24" s="101"/>
      <c r="E24" s="68">
        <v>3</v>
      </c>
      <c r="F24" s="89" t="s">
        <v>24</v>
      </c>
      <c r="G24" s="68" t="s">
        <v>284</v>
      </c>
      <c r="H24" s="68"/>
    </row>
    <row r="25" spans="2:14" x14ac:dyDescent="0.3">
      <c r="B25" s="104"/>
      <c r="C25" s="101"/>
      <c r="D25" s="101"/>
      <c r="E25" s="68">
        <v>4</v>
      </c>
      <c r="F25" s="89" t="s">
        <v>255</v>
      </c>
      <c r="G25" s="68" t="s">
        <v>283</v>
      </c>
      <c r="H25" s="68"/>
    </row>
    <row r="26" spans="2:14" x14ac:dyDescent="0.3">
      <c r="B26" s="104"/>
      <c r="C26" s="101"/>
      <c r="D26" s="101"/>
      <c r="E26" s="68">
        <v>5</v>
      </c>
      <c r="F26" s="89" t="s">
        <v>162</v>
      </c>
      <c r="G26" s="68" t="s">
        <v>282</v>
      </c>
      <c r="H26" s="68"/>
    </row>
    <row r="27" spans="2:14" ht="15" thickBot="1" x14ac:dyDescent="0.35">
      <c r="B27" s="105"/>
      <c r="C27" s="102"/>
      <c r="D27" s="102"/>
      <c r="E27" s="77">
        <v>6</v>
      </c>
      <c r="F27" s="96" t="s">
        <v>278</v>
      </c>
      <c r="G27" s="77" t="s">
        <v>281</v>
      </c>
      <c r="H27" s="77"/>
    </row>
    <row r="28" spans="2:14" x14ac:dyDescent="0.3">
      <c r="B28" s="103" t="s">
        <v>200</v>
      </c>
      <c r="C28" s="100" t="s">
        <v>207</v>
      </c>
      <c r="D28" s="100" t="s">
        <v>184</v>
      </c>
      <c r="E28" s="76">
        <v>1</v>
      </c>
      <c r="F28" s="91" t="s">
        <v>183</v>
      </c>
      <c r="G28" s="76" t="s">
        <v>285</v>
      </c>
      <c r="H28" s="76"/>
    </row>
    <row r="29" spans="2:14" x14ac:dyDescent="0.3">
      <c r="B29" s="104"/>
      <c r="C29" s="101"/>
      <c r="D29" s="101"/>
      <c r="E29" s="68">
        <v>2</v>
      </c>
      <c r="F29" s="94" t="s">
        <v>201</v>
      </c>
      <c r="G29" s="68" t="s">
        <v>286</v>
      </c>
      <c r="H29" s="68"/>
    </row>
    <row r="30" spans="2:14" ht="15" thickBot="1" x14ac:dyDescent="0.35">
      <c r="B30" s="105"/>
      <c r="C30" s="102"/>
      <c r="D30" s="102"/>
      <c r="E30" s="77">
        <v>3</v>
      </c>
      <c r="F30" s="95" t="s">
        <v>277</v>
      </c>
      <c r="G30" s="77" t="s">
        <v>283</v>
      </c>
      <c r="H30" s="77"/>
    </row>
    <row r="34" spans="1:4" ht="15" thickBot="1" x14ac:dyDescent="0.35">
      <c r="B34" t="s">
        <v>287</v>
      </c>
      <c r="C34" t="s">
        <v>288</v>
      </c>
      <c r="D34" t="s">
        <v>206</v>
      </c>
    </row>
    <row r="35" spans="1:4" x14ac:dyDescent="0.3">
      <c r="A35" s="106" t="s">
        <v>70</v>
      </c>
      <c r="B35" s="82" t="s">
        <v>159</v>
      </c>
      <c r="C35" t="s">
        <v>291</v>
      </c>
      <c r="D35" t="s">
        <v>293</v>
      </c>
    </row>
    <row r="36" spans="1:4" x14ac:dyDescent="0.3">
      <c r="A36" s="106"/>
      <c r="B36" s="83" t="s">
        <v>160</v>
      </c>
      <c r="C36" t="s">
        <v>292</v>
      </c>
      <c r="D36" t="s">
        <v>284</v>
      </c>
    </row>
    <row r="37" spans="1:4" x14ac:dyDescent="0.3">
      <c r="A37" s="106"/>
      <c r="B37" s="80" t="s">
        <v>201</v>
      </c>
      <c r="C37" t="s">
        <v>289</v>
      </c>
      <c r="D37" t="s">
        <v>283</v>
      </c>
    </row>
    <row r="38" spans="1:4" ht="15" thickBot="1" x14ac:dyDescent="0.35">
      <c r="A38" s="106"/>
      <c r="B38" s="86" t="s">
        <v>183</v>
      </c>
      <c r="C38" t="s">
        <v>290</v>
      </c>
      <c r="D38" t="s">
        <v>294</v>
      </c>
    </row>
    <row r="39" spans="1:4" x14ac:dyDescent="0.3">
      <c r="A39" s="106" t="s">
        <v>191</v>
      </c>
      <c r="B39" s="82" t="s">
        <v>159</v>
      </c>
      <c r="C39" s="76" t="s">
        <v>291</v>
      </c>
      <c r="D39" s="76" t="s">
        <v>293</v>
      </c>
    </row>
    <row r="40" spans="1:4" x14ac:dyDescent="0.3">
      <c r="A40" s="106"/>
      <c r="B40" s="83" t="s">
        <v>160</v>
      </c>
      <c r="C40" t="s">
        <v>292</v>
      </c>
      <c r="D40" t="s">
        <v>284</v>
      </c>
    </row>
    <row r="41" spans="1:4" x14ac:dyDescent="0.3">
      <c r="A41" s="106"/>
      <c r="B41" s="80" t="s">
        <v>201</v>
      </c>
      <c r="C41" t="s">
        <v>289</v>
      </c>
      <c r="D41" t="s">
        <v>283</v>
      </c>
    </row>
    <row r="42" spans="1:4" ht="15" thickBot="1" x14ac:dyDescent="0.35">
      <c r="A42" s="106"/>
      <c r="B42" s="81" t="s">
        <v>277</v>
      </c>
      <c r="C42" t="s">
        <v>290</v>
      </c>
      <c r="D42" t="s">
        <v>294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10" priority="6" operator="equal">
      <formula>"Bleu"</formula>
    </cfRule>
    <cfRule type="cellIs" dxfId="9" priority="7" operator="equal">
      <formula>"Jaune"</formula>
    </cfRule>
    <cfRule type="cellIs" dxfId="8" priority="8" operator="equal">
      <formula>"Noir"</formula>
    </cfRule>
    <cfRule type="cellIs" dxfId="7" priority="9" operator="equal">
      <formula>"Vert"</formula>
    </cfRule>
    <cfRule type="cellIs" dxfId="6" priority="10" operator="equal">
      <formula>"Rouge"</formula>
    </cfRule>
  </conditionalFormatting>
  <conditionalFormatting sqref="G14:H17">
    <cfRule type="cellIs" dxfId="5" priority="1" operator="equal">
      <formula>"Bleu"</formula>
    </cfRule>
    <cfRule type="cellIs" dxfId="4" priority="2" operator="equal">
      <formula>"Jaune"</formula>
    </cfRule>
    <cfRule type="cellIs" dxfId="3" priority="3" operator="equal">
      <formula>"Noir"</formula>
    </cfRule>
    <cfRule type="cellIs" dxfId="2" priority="4" operator="equal">
      <formula>"Vert"</formula>
    </cfRule>
    <cfRule type="cellIs" dxfId="1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abSelected="1" topLeftCell="A7" workbookViewId="0">
      <selection activeCell="L15" sqref="L15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185</v>
      </c>
    </row>
    <row r="3" spans="1:12" x14ac:dyDescent="0.35">
      <c r="A3" s="26">
        <v>0</v>
      </c>
      <c r="B3" s="27"/>
      <c r="C3" s="28"/>
      <c r="D3" s="29"/>
      <c r="G3" s="69">
        <v>0</v>
      </c>
      <c r="J3" s="106" t="s">
        <v>161</v>
      </c>
      <c r="K3" t="s">
        <v>189</v>
      </c>
      <c r="L3" t="s">
        <v>190</v>
      </c>
    </row>
    <row r="4" spans="1:12" x14ac:dyDescent="0.35">
      <c r="A4" s="23">
        <v>1</v>
      </c>
      <c r="B4" s="20"/>
      <c r="C4" s="16"/>
      <c r="D4" s="17"/>
      <c r="G4" s="69">
        <v>1</v>
      </c>
      <c r="J4" s="106"/>
      <c r="K4" t="s">
        <v>191</v>
      </c>
      <c r="L4" t="s">
        <v>193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6"/>
      <c r="K5" t="s">
        <v>70</v>
      </c>
      <c r="L5" t="s">
        <v>192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6"/>
      <c r="K6" t="s">
        <v>182</v>
      </c>
      <c r="L6" t="s">
        <v>194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188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181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313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  <c r="H19" t="s">
        <v>195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196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186</v>
      </c>
    </row>
    <row r="25" spans="1:8" x14ac:dyDescent="0.35">
      <c r="G25" s="71" t="s">
        <v>155</v>
      </c>
      <c r="H25" t="s">
        <v>187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topLeftCell="A3" workbookViewId="0">
      <selection activeCell="A23" sqref="A23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08" t="s">
        <v>117</v>
      </c>
      <c r="C3" s="108"/>
      <c r="D3" s="108"/>
      <c r="E3" s="108"/>
      <c r="F3" s="108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08" t="s">
        <v>126</v>
      </c>
      <c r="B7" s="108"/>
      <c r="C7" s="108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215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216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219</v>
      </c>
      <c r="B19">
        <f t="shared" si="0"/>
        <v>24</v>
      </c>
      <c r="C19">
        <f t="shared" si="1"/>
        <v>27</v>
      </c>
      <c r="D19" t="s">
        <v>295</v>
      </c>
    </row>
    <row r="20" spans="1:11" x14ac:dyDescent="0.3">
      <c r="A20" t="s">
        <v>218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220</v>
      </c>
      <c r="B21">
        <f t="shared" si="2"/>
        <v>32</v>
      </c>
      <c r="C21">
        <f t="shared" si="3"/>
        <v>35</v>
      </c>
      <c r="D21" t="s">
        <v>180</v>
      </c>
    </row>
    <row r="22" spans="1:11" x14ac:dyDescent="0.3">
      <c r="A22" t="s">
        <v>312</v>
      </c>
      <c r="B22">
        <f t="shared" si="2"/>
        <v>36</v>
      </c>
      <c r="C22">
        <f t="shared" si="3"/>
        <v>39</v>
      </c>
      <c r="D22" t="s">
        <v>217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107" t="s">
        <v>116</v>
      </c>
    </row>
    <row r="25" spans="1:11" x14ac:dyDescent="0.3">
      <c r="B25">
        <f t="shared" si="2"/>
        <v>48</v>
      </c>
      <c r="C25">
        <f t="shared" si="3"/>
        <v>51</v>
      </c>
      <c r="K25" s="107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179</v>
      </c>
      <c r="K26" s="107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180</v>
      </c>
      <c r="K27" s="107"/>
    </row>
    <row r="28" spans="1:11" x14ac:dyDescent="0.3">
      <c r="K28" s="107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A25" sqref="A25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09" t="s">
        <v>270</v>
      </c>
      <c r="B1" s="109"/>
      <c r="D1" t="s">
        <v>275</v>
      </c>
      <c r="E1" t="str">
        <f>_xlfn.CONCAT(K4:K18)</f>
        <v>00F005460140027B0320028928500BB8006402BC000000000000002503E8</v>
      </c>
    </row>
    <row r="3" spans="1:11" x14ac:dyDescent="0.3">
      <c r="B3" t="s">
        <v>260</v>
      </c>
      <c r="C3" t="s">
        <v>261</v>
      </c>
      <c r="E3" t="s">
        <v>267</v>
      </c>
      <c r="F3" t="s">
        <v>271</v>
      </c>
      <c r="G3" t="s">
        <v>272</v>
      </c>
      <c r="H3" t="s">
        <v>273</v>
      </c>
      <c r="I3" t="s">
        <v>274</v>
      </c>
    </row>
    <row r="4" spans="1:11" x14ac:dyDescent="0.3">
      <c r="A4" t="s">
        <v>240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241</v>
      </c>
      <c r="B5">
        <f>B4+4</f>
        <v>4</v>
      </c>
      <c r="C5">
        <f>C4+4</f>
        <v>7</v>
      </c>
      <c r="D5" t="s">
        <v>255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242</v>
      </c>
      <c r="B6">
        <f t="shared" ref="B6:B16" si="4">B5+4</f>
        <v>8</v>
      </c>
      <c r="C6">
        <f t="shared" ref="C6:C16" si="5">C5+4</f>
        <v>11</v>
      </c>
      <c r="D6" t="s">
        <v>256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243</v>
      </c>
      <c r="B7">
        <f t="shared" si="4"/>
        <v>12</v>
      </c>
      <c r="C7">
        <f t="shared" si="5"/>
        <v>15</v>
      </c>
      <c r="D7" t="s">
        <v>257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244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245</v>
      </c>
      <c r="B9">
        <f t="shared" si="4"/>
        <v>20</v>
      </c>
      <c r="C9">
        <f t="shared" si="5"/>
        <v>23</v>
      </c>
      <c r="D9" t="s">
        <v>258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246</v>
      </c>
      <c r="B10">
        <f t="shared" si="4"/>
        <v>24</v>
      </c>
      <c r="C10">
        <f t="shared" si="5"/>
        <v>27</v>
      </c>
      <c r="D10" t="s">
        <v>219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247</v>
      </c>
      <c r="B11">
        <f t="shared" si="4"/>
        <v>28</v>
      </c>
      <c r="C11">
        <f t="shared" si="5"/>
        <v>31</v>
      </c>
      <c r="D11" t="s">
        <v>218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248</v>
      </c>
      <c r="B12">
        <f t="shared" si="4"/>
        <v>32</v>
      </c>
      <c r="C12">
        <f t="shared" si="5"/>
        <v>35</v>
      </c>
      <c r="D12" t="s">
        <v>214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249</v>
      </c>
      <c r="B13">
        <f t="shared" si="4"/>
        <v>36</v>
      </c>
      <c r="C13">
        <f t="shared" si="5"/>
        <v>39</v>
      </c>
      <c r="D13" t="s">
        <v>259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250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251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252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253</v>
      </c>
      <c r="B17">
        <f>B16+4</f>
        <v>52</v>
      </c>
      <c r="C17">
        <f>C16+4</f>
        <v>55</v>
      </c>
      <c r="D17" t="s">
        <v>266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254</v>
      </c>
      <c r="B18">
        <f>B17+4</f>
        <v>56</v>
      </c>
      <c r="C18">
        <f>C17+4</f>
        <v>59</v>
      </c>
      <c r="D18" t="s">
        <v>265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09" t="s">
        <v>268</v>
      </c>
      <c r="B22" s="109"/>
      <c r="C22" t="s">
        <v>269</v>
      </c>
      <c r="D22" t="s">
        <v>296</v>
      </c>
    </row>
    <row r="24" spans="1:11" x14ac:dyDescent="0.3">
      <c r="B24" t="s">
        <v>260</v>
      </c>
      <c r="C24" t="s">
        <v>261</v>
      </c>
      <c r="E24" t="s">
        <v>267</v>
      </c>
      <c r="F24" t="s">
        <v>262</v>
      </c>
      <c r="G24" t="s">
        <v>263</v>
      </c>
      <c r="H24" t="s">
        <v>264</v>
      </c>
    </row>
    <row r="25" spans="1:11" x14ac:dyDescent="0.3">
      <c r="A25" t="s">
        <v>240</v>
      </c>
      <c r="B25">
        <v>0</v>
      </c>
      <c r="C25">
        <v>3</v>
      </c>
      <c r="D25" t="s">
        <v>24</v>
      </c>
      <c r="E25" t="b">
        <v>0</v>
      </c>
      <c r="F25" t="s">
        <v>297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241</v>
      </c>
      <c r="B26">
        <f>B25+4</f>
        <v>4</v>
      </c>
      <c r="C26">
        <f>C25+4</f>
        <v>7</v>
      </c>
      <c r="D26" t="s">
        <v>255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242</v>
      </c>
      <c r="B27">
        <f t="shared" ref="B27:B37" si="21">B26+4</f>
        <v>8</v>
      </c>
      <c r="C27">
        <f t="shared" ref="C27:C37" si="22">C26+4</f>
        <v>11</v>
      </c>
      <c r="D27" t="s">
        <v>256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243</v>
      </c>
      <c r="B28">
        <f t="shared" si="21"/>
        <v>12</v>
      </c>
      <c r="C28">
        <f t="shared" si="22"/>
        <v>15</v>
      </c>
      <c r="D28" t="s">
        <v>257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244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245</v>
      </c>
      <c r="B30">
        <f t="shared" si="21"/>
        <v>20</v>
      </c>
      <c r="C30">
        <f t="shared" si="22"/>
        <v>23</v>
      </c>
      <c r="D30" t="s">
        <v>258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246</v>
      </c>
      <c r="B31">
        <f t="shared" si="21"/>
        <v>24</v>
      </c>
      <c r="C31">
        <f t="shared" si="22"/>
        <v>27</v>
      </c>
      <c r="D31" t="s">
        <v>219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247</v>
      </c>
      <c r="B32">
        <f t="shared" si="21"/>
        <v>28</v>
      </c>
      <c r="C32">
        <f t="shared" si="22"/>
        <v>31</v>
      </c>
      <c r="D32" t="s">
        <v>218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248</v>
      </c>
      <c r="B33">
        <f t="shared" si="21"/>
        <v>32</v>
      </c>
      <c r="C33">
        <f t="shared" si="22"/>
        <v>35</v>
      </c>
      <c r="D33" t="s">
        <v>214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249</v>
      </c>
      <c r="B34">
        <f t="shared" si="21"/>
        <v>36</v>
      </c>
      <c r="C34">
        <f t="shared" si="22"/>
        <v>39</v>
      </c>
      <c r="D34" t="s">
        <v>259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250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251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252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253</v>
      </c>
      <c r="B38">
        <f t="shared" ref="B38:C40" si="23">B37+4</f>
        <v>52</v>
      </c>
      <c r="C38">
        <f t="shared" si="23"/>
        <v>55</v>
      </c>
      <c r="D38" t="s">
        <v>266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254</v>
      </c>
      <c r="B39">
        <f t="shared" si="23"/>
        <v>56</v>
      </c>
      <c r="C39">
        <f t="shared" si="23"/>
        <v>59</v>
      </c>
      <c r="D39" t="s">
        <v>265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1.0000240370533691E-2</v>
      </c>
      <c r="G6" t="s">
        <v>31</v>
      </c>
    </row>
    <row r="7" spans="1:11" x14ac:dyDescent="0.3">
      <c r="A7">
        <v>1</v>
      </c>
      <c r="B7">
        <v>0</v>
      </c>
      <c r="F7">
        <f ca="1">1/F6</f>
        <v>99.9975963524397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1.1121692439054282E-2</v>
      </c>
      <c r="C8">
        <f ca="1">B8-B7</f>
        <v>1.1121692439054282E-2</v>
      </c>
      <c r="E8" t="s">
        <v>37</v>
      </c>
      <c r="F8" s="6">
        <f ca="1">(F7-B2)/B2</f>
        <v>-2.4036475602997599E-5</v>
      </c>
    </row>
    <row r="9" spans="1:11" x14ac:dyDescent="0.3">
      <c r="A9">
        <v>3</v>
      </c>
      <c r="B9">
        <f t="shared" ca="1" si="0"/>
        <v>1.8187991497380606E-2</v>
      </c>
      <c r="C9">
        <f ca="1">B9-B8</f>
        <v>7.0662990583263245E-3</v>
      </c>
    </row>
    <row r="10" spans="1:11" x14ac:dyDescent="0.3">
      <c r="A10">
        <v>4</v>
      </c>
      <c r="B10">
        <f t="shared" ca="1" si="0"/>
        <v>2.5936258819551347E-2</v>
      </c>
      <c r="C10">
        <f t="shared" ref="C10:C26" ca="1" si="1">B10-B9</f>
        <v>7.7482673221707411E-3</v>
      </c>
    </row>
    <row r="11" spans="1:11" x14ac:dyDescent="0.3">
      <c r="A11">
        <v>5</v>
      </c>
      <c r="B11">
        <f t="shared" ca="1" si="0"/>
        <v>3.3467432494226949E-2</v>
      </c>
      <c r="C11">
        <f t="shared" ca="1" si="1"/>
        <v>7.5311736746756022E-3</v>
      </c>
    </row>
    <row r="12" spans="1:11" x14ac:dyDescent="0.3">
      <c r="A12">
        <v>6</v>
      </c>
      <c r="B12">
        <f t="shared" ca="1" si="0"/>
        <v>4.5354570706765553E-2</v>
      </c>
      <c r="C12">
        <f t="shared" ca="1" si="1"/>
        <v>1.1887138212538603E-2</v>
      </c>
    </row>
    <row r="13" spans="1:11" x14ac:dyDescent="0.3">
      <c r="A13">
        <v>7</v>
      </c>
      <c r="B13">
        <f t="shared" ca="1" si="0"/>
        <v>5.6769154510543623E-2</v>
      </c>
      <c r="C13">
        <f t="shared" ca="1" si="1"/>
        <v>1.1414583803778071E-2</v>
      </c>
    </row>
    <row r="14" spans="1:11" x14ac:dyDescent="0.3">
      <c r="A14">
        <v>8</v>
      </c>
      <c r="B14">
        <f t="shared" ca="1" si="0"/>
        <v>6.6087567528327798E-2</v>
      </c>
      <c r="C14">
        <f t="shared" ca="1" si="1"/>
        <v>9.3184130177841745E-3</v>
      </c>
    </row>
    <row r="15" spans="1:11" x14ac:dyDescent="0.3">
      <c r="A15">
        <v>9</v>
      </c>
      <c r="B15">
        <f t="shared" ca="1" si="0"/>
        <v>7.4554483039981675E-2</v>
      </c>
      <c r="C15">
        <f t="shared" ca="1" si="1"/>
        <v>8.4669155116538775E-3</v>
      </c>
    </row>
    <row r="16" spans="1:11" x14ac:dyDescent="0.3">
      <c r="A16">
        <v>10</v>
      </c>
      <c r="B16">
        <f t="shared" ca="1" si="0"/>
        <v>8.4611427377728976E-2</v>
      </c>
      <c r="C16">
        <f t="shared" ca="1" si="1"/>
        <v>1.0056944337747301E-2</v>
      </c>
    </row>
    <row r="17" spans="1:3" x14ac:dyDescent="0.3">
      <c r="A17">
        <v>11</v>
      </c>
      <c r="B17">
        <f t="shared" ca="1" si="0"/>
        <v>9.7230664768066591E-2</v>
      </c>
      <c r="C17">
        <f t="shared" ca="1" si="1"/>
        <v>1.2619237390337615E-2</v>
      </c>
    </row>
    <row r="18" spans="1:3" x14ac:dyDescent="0.3">
      <c r="A18">
        <v>12</v>
      </c>
      <c r="B18">
        <f t="shared" ca="1" si="0"/>
        <v>0.10553257754677964</v>
      </c>
      <c r="C18">
        <f t="shared" ca="1" si="1"/>
        <v>8.301912778713047E-3</v>
      </c>
    </row>
    <row r="19" spans="1:3" x14ac:dyDescent="0.3">
      <c r="A19">
        <v>13</v>
      </c>
      <c r="B19">
        <f t="shared" ca="1" si="0"/>
        <v>0.11608034574105888</v>
      </c>
      <c r="C19">
        <f t="shared" ca="1" si="1"/>
        <v>1.0547768194279245E-2</v>
      </c>
    </row>
    <row r="20" spans="1:3" x14ac:dyDescent="0.3">
      <c r="A20">
        <v>14</v>
      </c>
      <c r="B20">
        <f t="shared" ca="1" si="0"/>
        <v>0.12563478268146058</v>
      </c>
      <c r="C20">
        <f t="shared" ca="1" si="1"/>
        <v>9.5544369404017004E-3</v>
      </c>
    </row>
    <row r="21" spans="1:3" x14ac:dyDescent="0.3">
      <c r="A21">
        <v>15</v>
      </c>
      <c r="B21">
        <f t="shared" ca="1" si="0"/>
        <v>0.1374163115365104</v>
      </c>
      <c r="C21">
        <f t="shared" ca="1" si="1"/>
        <v>1.1781528855049822E-2</v>
      </c>
    </row>
    <row r="22" spans="1:3" x14ac:dyDescent="0.3">
      <c r="A22">
        <v>16</v>
      </c>
      <c r="B22">
        <f t="shared" ca="1" si="0"/>
        <v>0.14928541702522527</v>
      </c>
      <c r="C22">
        <f t="shared" ca="1" si="1"/>
        <v>1.1869105488714865E-2</v>
      </c>
    </row>
    <row r="23" spans="1:3" x14ac:dyDescent="0.3">
      <c r="A23">
        <v>17</v>
      </c>
      <c r="B23">
        <f t="shared" ca="1" si="0"/>
        <v>0.15955558530284861</v>
      </c>
      <c r="C23">
        <f t="shared" ca="1" si="1"/>
        <v>1.0270168277623337E-2</v>
      </c>
    </row>
    <row r="24" spans="1:3" x14ac:dyDescent="0.3">
      <c r="A24">
        <v>18</v>
      </c>
      <c r="B24">
        <f t="shared" ca="1" si="0"/>
        <v>0.16804911405611211</v>
      </c>
      <c r="C24">
        <f t="shared" ca="1" si="1"/>
        <v>8.4935287532635073E-3</v>
      </c>
    </row>
    <row r="25" spans="1:3" x14ac:dyDescent="0.3">
      <c r="A25">
        <v>19</v>
      </c>
      <c r="B25">
        <f t="shared" ca="1" si="0"/>
        <v>0.17961954115527304</v>
      </c>
      <c r="C25">
        <f t="shared" ca="1" si="1"/>
        <v>1.1570427099160924E-2</v>
      </c>
    </row>
    <row r="26" spans="1:3" x14ac:dyDescent="0.3">
      <c r="A26">
        <v>20</v>
      </c>
      <c r="B26">
        <f t="shared" ca="1" si="0"/>
        <v>0.19000456704014013</v>
      </c>
      <c r="C26">
        <f t="shared" ca="1" si="1"/>
        <v>1.0385025884867088E-2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300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301</v>
      </c>
      <c r="S3" s="46">
        <v>500</v>
      </c>
      <c r="W3" s="46" t="s">
        <v>310</v>
      </c>
      <c r="X3" s="46" t="s">
        <v>311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302</v>
      </c>
      <c r="S4" s="97">
        <v>10</v>
      </c>
      <c r="T4" s="46" t="s">
        <v>309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303</v>
      </c>
      <c r="S5" s="46">
        <v>5</v>
      </c>
      <c r="T5" s="46" t="s">
        <v>179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305</v>
      </c>
      <c r="S6" s="98">
        <f>S3*S5/1023</f>
        <v>2.4437927663734116</v>
      </c>
      <c r="T6" s="46" t="s">
        <v>179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306</v>
      </c>
      <c r="S8" s="97">
        <f>S4/((S5/S6)-1)</f>
        <v>9.5602294455066943</v>
      </c>
      <c r="T8" s="46" t="s">
        <v>304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307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308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143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144</v>
      </c>
      <c r="S12" s="98">
        <f>1/S11-273.15</f>
        <v>24.03956960185991</v>
      </c>
      <c r="T12" s="46" t="s">
        <v>180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Achat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2020-03-27T23:23:34Z</dcterms:modified>
</cp:coreProperties>
</file>