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2d16467d0539cb/Documents/5.Bricolage/5.StationMeteo/StationMeteo/"/>
    </mc:Choice>
  </mc:AlternateContent>
  <xr:revisionPtr revIDLastSave="199" documentId="13_ncr:1_{49D4E897-6CFC-4372-BC7E-4324AD2FDE63}" xr6:coauthVersionLast="45" xr6:coauthVersionMax="45" xr10:uidLastSave="{1C697945-4425-427F-8628-0E5BA3DA59CD}"/>
  <bookViews>
    <workbookView xWindow="3924" yWindow="2232" windowWidth="15240" windowHeight="8964" firstSheet="1" activeTab="3" xr2:uid="{700A1A7B-3F76-47D1-986E-B358D29F4025}"/>
  </bookViews>
  <sheets>
    <sheet name="Achat a faire" sheetId="1" r:id="rId1"/>
    <sheet name="Achat fait" sheetId="11" r:id="rId2"/>
    <sheet name="conso" sheetId="3" r:id="rId3"/>
    <sheet name="Pin des Arduino" sheetId="4" r:id="rId4"/>
    <sheet name="Radio" sheetId="9" r:id="rId5"/>
    <sheet name="Test mesure frequence" sheetId="5" r:id="rId6"/>
    <sheet name="Direction Vent" sheetId="6" r:id="rId7"/>
    <sheet name="Test CSV" sheetId="10" r:id="rId8"/>
    <sheet name="dew frost point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7" i="1"/>
  <c r="H18" i="1"/>
  <c r="B24" i="9" l="1"/>
  <c r="C24" i="9" s="1"/>
  <c r="B25" i="9" s="1"/>
  <c r="C25" i="9" s="1"/>
  <c r="B26" i="9" s="1"/>
  <c r="C26" i="9" s="1"/>
  <c r="B27" i="9" s="1"/>
  <c r="C27" i="9" s="1"/>
  <c r="B20" i="9"/>
  <c r="C20" i="9"/>
  <c r="B21" i="9" s="1"/>
  <c r="C21" i="9" s="1"/>
  <c r="B22" i="9" s="1"/>
  <c r="C22" i="9" s="1"/>
  <c r="B23" i="9" s="1"/>
  <c r="C23" i="9" s="1"/>
  <c r="B15" i="9"/>
  <c r="C15" i="9"/>
  <c r="B16" i="9" s="1"/>
  <c r="C16" i="9" s="1"/>
  <c r="B17" i="9" s="1"/>
  <c r="C17" i="9" s="1"/>
  <c r="B18" i="9" s="1"/>
  <c r="C18" i="9" s="1"/>
  <c r="B19" i="9" s="1"/>
  <c r="C19" i="9" s="1"/>
  <c r="C14" i="9"/>
  <c r="B14" i="9"/>
  <c r="F8" i="1" l="1"/>
  <c r="F4" i="1"/>
  <c r="F3" i="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4" i="12"/>
  <c r="H4" i="1" l="1"/>
  <c r="H5" i="1"/>
  <c r="H8" i="1"/>
  <c r="H25" i="1"/>
  <c r="H11" i="1"/>
  <c r="H12" i="1"/>
  <c r="H14" i="1"/>
  <c r="H15" i="1"/>
  <c r="H16" i="1"/>
  <c r="H3" i="1"/>
  <c r="F2" i="11"/>
  <c r="J3" i="5"/>
  <c r="J5" i="5" s="1"/>
  <c r="G3" i="3"/>
  <c r="B4" i="3"/>
  <c r="E20" i="3"/>
  <c r="B5" i="3" s="1"/>
  <c r="D27" i="3"/>
  <c r="F12" i="3"/>
  <c r="F15" i="3"/>
  <c r="F16" i="3"/>
  <c r="F11" i="3"/>
  <c r="B16" i="3" s="1"/>
  <c r="B3" i="3" s="1"/>
  <c r="J1" i="1" l="1"/>
  <c r="G4" i="3"/>
  <c r="G5" i="3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22" i="6"/>
  <c r="N21" i="9" l="1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43" i="6"/>
  <c r="B57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4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3" i="6"/>
  <c r="G31" i="6"/>
  <c r="G34" i="6"/>
  <c r="G2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3" i="6"/>
  <c r="D23" i="6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D32" i="6"/>
  <c r="G32" i="6" s="1"/>
  <c r="D33" i="6"/>
  <c r="G33" i="6" s="1"/>
  <c r="D34" i="6"/>
  <c r="D35" i="6"/>
  <c r="G35" i="6" s="1"/>
  <c r="D36" i="6"/>
  <c r="G36" i="6" s="1"/>
  <c r="D37" i="6"/>
  <c r="G37" i="6" s="1"/>
  <c r="D22" i="6"/>
  <c r="G22" i="6" s="1"/>
  <c r="B18" i="6"/>
  <c r="S3" i="6" l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F2" i="5"/>
  <c r="B3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J4" i="6" l="1"/>
  <c r="J6" i="6" s="1"/>
  <c r="J8" i="6" s="1"/>
  <c r="J10" i="6" s="1"/>
  <c r="J12" i="6" s="1"/>
  <c r="J14" i="6" s="1"/>
  <c r="J16" i="6" s="1"/>
  <c r="J18" i="6" s="1"/>
  <c r="C26" i="5"/>
  <c r="C9" i="5"/>
  <c r="C8" i="5"/>
  <c r="C10" i="5"/>
  <c r="C24" i="5"/>
  <c r="C25" i="5"/>
  <c r="C15" i="5"/>
  <c r="C13" i="5"/>
  <c r="C18" i="5"/>
  <c r="C17" i="5"/>
  <c r="C16" i="5"/>
  <c r="C23" i="5"/>
  <c r="C22" i="5"/>
  <c r="C14" i="5"/>
  <c r="C21" i="5"/>
  <c r="C20" i="5"/>
  <c r="C12" i="5"/>
  <c r="C19" i="5"/>
  <c r="C11" i="5"/>
  <c r="F6" i="5" l="1"/>
  <c r="F7" i="5" l="1"/>
  <c r="F8" i="5" s="1"/>
</calcChain>
</file>

<file path=xl/sharedStrings.xml><?xml version="1.0" encoding="utf-8"?>
<sst xmlns="http://schemas.openxmlformats.org/spreadsheetml/2006/main" count="287" uniqueCount="222">
  <si>
    <t>Produit</t>
  </si>
  <si>
    <t>vendeur</t>
  </si>
  <si>
    <t>PU</t>
  </si>
  <si>
    <t>quatité</t>
  </si>
  <si>
    <t>Prix total</t>
  </si>
  <si>
    <t>Amazon</t>
  </si>
  <si>
    <t>Baterie</t>
  </si>
  <si>
    <t>Pile AA</t>
  </si>
  <si>
    <t>Traitement</t>
  </si>
  <si>
    <t>A0</t>
  </si>
  <si>
    <t>A1</t>
  </si>
  <si>
    <t>A2</t>
  </si>
  <si>
    <t>A3</t>
  </si>
  <si>
    <t>A4</t>
  </si>
  <si>
    <t>A5</t>
  </si>
  <si>
    <t>Capteur</t>
  </si>
  <si>
    <t>SPI clock</t>
  </si>
  <si>
    <t>SPI MISO</t>
  </si>
  <si>
    <t>SPI MOSI</t>
  </si>
  <si>
    <t>CS cart SD</t>
  </si>
  <si>
    <t>CS radio</t>
  </si>
  <si>
    <t>DIO0</t>
  </si>
  <si>
    <t>Reset</t>
  </si>
  <si>
    <t>Change Ecran</t>
  </si>
  <si>
    <t>Pour la communication radio :</t>
  </si>
  <si>
    <t>Network ID</t>
  </si>
  <si>
    <t>Nœud Emeteur</t>
  </si>
  <si>
    <t>Nœud Recepteur</t>
  </si>
  <si>
    <t>decryptage</t>
  </si>
  <si>
    <t>message Type</t>
  </si>
  <si>
    <t>Compteur pluie</t>
  </si>
  <si>
    <t>XXXXvalueXXXXvalueXXXXvalue</t>
  </si>
  <si>
    <t>identifiant (XXXX)</t>
  </si>
  <si>
    <t>int</t>
  </si>
  <si>
    <t>Direction Vent</t>
  </si>
  <si>
    <t>Temperature</t>
  </si>
  <si>
    <t>Pluie</t>
  </si>
  <si>
    <t>Direction</t>
  </si>
  <si>
    <t>Anenometre</t>
  </si>
  <si>
    <t>Temp</t>
  </si>
  <si>
    <t>respecter cet ordre</t>
  </si>
  <si>
    <t>Lecture des données</t>
  </si>
  <si>
    <t>protocole</t>
  </si>
  <si>
    <t>traitement envoie "COUCOU" aux capteurs avec vérifications</t>
  </si>
  <si>
    <t>Capteurs envoie les données</t>
  </si>
  <si>
    <t>Capteurs réinnitialise les variables</t>
  </si>
  <si>
    <t xml:space="preserve">frequence </t>
  </si>
  <si>
    <t>Hz</t>
  </si>
  <si>
    <t>Periode</t>
  </si>
  <si>
    <t>s</t>
  </si>
  <si>
    <t>Vitesse</t>
  </si>
  <si>
    <t>intervalles entre 2 mesures</t>
  </si>
  <si>
    <t>erreur</t>
  </si>
  <si>
    <t>Mesure</t>
  </si>
  <si>
    <t>km/h</t>
  </si>
  <si>
    <t>erreur relative</t>
  </si>
  <si>
    <t>Voltage</t>
  </si>
  <si>
    <t>Valeur Analog</t>
  </si>
  <si>
    <t>Degré</t>
  </si>
  <si>
    <t>.5</t>
  </si>
  <si>
    <t>N</t>
  </si>
  <si>
    <t>NNE</t>
  </si>
  <si>
    <t>NE</t>
  </si>
  <si>
    <t>E</t>
  </si>
  <si>
    <t>ESE</t>
  </si>
  <si>
    <t>SE</t>
  </si>
  <si>
    <t>ENE</t>
  </si>
  <si>
    <t>SSE</t>
  </si>
  <si>
    <t>S</t>
  </si>
  <si>
    <t>SSW</t>
  </si>
  <si>
    <t>SW</t>
  </si>
  <si>
    <t>WSW</t>
  </si>
  <si>
    <t>WNW</t>
  </si>
  <si>
    <t>NW</t>
  </si>
  <si>
    <t>NNW</t>
  </si>
  <si>
    <t>RAINZ</t>
  </si>
  <si>
    <t>SENSZ</t>
  </si>
  <si>
    <t>SPEEDZ</t>
  </si>
  <si>
    <t>TEMPZ</t>
  </si>
  <si>
    <t>Bus I2C</t>
  </si>
  <si>
    <t>Pression</t>
  </si>
  <si>
    <t>Vitesse Vent</t>
  </si>
  <si>
    <t>Humidité</t>
  </si>
  <si>
    <t>batterie</t>
  </si>
  <si>
    <t>10*vitesse en km/h</t>
  </si>
  <si>
    <t>Mesure voltage</t>
  </si>
  <si>
    <t>valeur analog</t>
  </si>
  <si>
    <t>moyenne deux valeurs successives</t>
  </si>
  <si>
    <t>100*nbre de mm</t>
  </si>
  <si>
    <t>Angle mesuré avec le nord *10</t>
  </si>
  <si>
    <t>Valeur</t>
  </si>
  <si>
    <t>nbre de chiffre max</t>
  </si>
  <si>
    <t>Total</t>
  </si>
  <si>
    <t>Nord</t>
  </si>
  <si>
    <t>Nord-Est</t>
  </si>
  <si>
    <t>Est</t>
  </si>
  <si>
    <t>Sud-Est</t>
  </si>
  <si>
    <t>Sud</t>
  </si>
  <si>
    <t>Sud-Ouest</t>
  </si>
  <si>
    <t>Ouest</t>
  </si>
  <si>
    <t>Nord-Ouest</t>
  </si>
  <si>
    <t>RTC</t>
  </si>
  <si>
    <t>LCD</t>
  </si>
  <si>
    <t>Temp et humidité</t>
  </si>
  <si>
    <t>Projet mono carte</t>
  </si>
  <si>
    <t>Anemometre</t>
  </si>
  <si>
    <t>Temp humidité</t>
  </si>
  <si>
    <t>Détails :</t>
  </si>
  <si>
    <t>Résumé :</t>
  </si>
  <si>
    <t>Consommation</t>
  </si>
  <si>
    <t>Stockage</t>
  </si>
  <si>
    <t>Production</t>
  </si>
  <si>
    <t>Courant (mA)</t>
  </si>
  <si>
    <t>Nombre d'utilisation par heure</t>
  </si>
  <si>
    <t>Temps d'utilisation (s)</t>
  </si>
  <si>
    <t>% d'utilisation par heure</t>
  </si>
  <si>
    <t>Energie stockée (mAH)</t>
  </si>
  <si>
    <t>Nombre</t>
  </si>
  <si>
    <t>Autonomie :</t>
  </si>
  <si>
    <t>Panneau solaire</t>
  </si>
  <si>
    <t>En heures :</t>
  </si>
  <si>
    <t>En jours :</t>
  </si>
  <si>
    <t>Puissance (W)</t>
  </si>
  <si>
    <t>Pertes (5% de la conso)</t>
  </si>
  <si>
    <t>En année :</t>
  </si>
  <si>
    <t>Voltage (V)</t>
  </si>
  <si>
    <t>Consomation moyenne (J)</t>
  </si>
  <si>
    <t>Production moyenne (J)</t>
  </si>
  <si>
    <t>Stockage (J)</t>
  </si>
  <si>
    <t>Temps de fonctionnement par jour (heure)</t>
  </si>
  <si>
    <t>Energie produite (kJ)</t>
  </si>
  <si>
    <t>Energie totale (kJ)</t>
  </si>
  <si>
    <t>kJ</t>
  </si>
  <si>
    <t>fréquence</t>
  </si>
  <si>
    <t>Periode de mesure</t>
  </si>
  <si>
    <t>nombre de mesure</t>
  </si>
  <si>
    <t>Vendeur</t>
  </si>
  <si>
    <t xml:space="preserve">Mouser </t>
  </si>
  <si>
    <t>electronique diverse</t>
  </si>
  <si>
    <t>capteur temp ds18b20</t>
  </si>
  <si>
    <t>Cavalier</t>
  </si>
  <si>
    <t>Pile cr 1220</t>
  </si>
  <si>
    <t>tresse à dessouder</t>
  </si>
  <si>
    <t>Header</t>
  </si>
  <si>
    <t>grande breadboard, I2C LCD, Mega, Jumper</t>
  </si>
  <si>
    <t>Convertisseur de niveau logique</t>
  </si>
  <si>
    <t>petite breadboard</t>
  </si>
  <si>
    <t>Alimentation solaire</t>
  </si>
  <si>
    <t>panneau solaire</t>
  </si>
  <si>
    <t>convertisseur</t>
  </si>
  <si>
    <t>capteur</t>
  </si>
  <si>
    <t>adafruit</t>
  </si>
  <si>
    <t>capteur temp/hum/pression</t>
  </si>
  <si>
    <t>total</t>
  </si>
  <si>
    <t>divers</t>
  </si>
  <si>
    <t>capteur luminosité</t>
  </si>
  <si>
    <t>sparkfun</t>
  </si>
  <si>
    <t>capteur d'éclair</t>
  </si>
  <si>
    <t>??</t>
  </si>
  <si>
    <t>https://www.sparkfun.com/products/15441</t>
  </si>
  <si>
    <t>humidity</t>
  </si>
  <si>
    <t>%</t>
  </si>
  <si>
    <t>Frost point</t>
  </si>
  <si>
    <t>Temp (°C)</t>
  </si>
  <si>
    <t>Temp(K)</t>
  </si>
  <si>
    <t>Dew Point (K)</t>
  </si>
  <si>
    <t>Dew Point (°C)</t>
  </si>
  <si>
    <t>shield ethernet</t>
  </si>
  <si>
    <t>ref</t>
  </si>
  <si>
    <t>fabricant</t>
  </si>
  <si>
    <t>AS3935</t>
  </si>
  <si>
    <t>BME280</t>
  </si>
  <si>
    <t>SI1145</t>
  </si>
  <si>
    <t>fer à souder</t>
  </si>
  <si>
    <t>sunfounder</t>
  </si>
  <si>
    <t>Travailler avec les byte d'un char[61]</t>
  </si>
  <si>
    <t>Communication radio avec utilisation des bytes</t>
  </si>
  <si>
    <t>message</t>
  </si>
  <si>
    <t>char</t>
  </si>
  <si>
    <t>mais</t>
  </si>
  <si>
    <t>d'utilisables</t>
  </si>
  <si>
    <t>debut</t>
  </si>
  <si>
    <t>fin</t>
  </si>
  <si>
    <t>mode de représentation</t>
  </si>
  <si>
    <t>donnees</t>
  </si>
  <si>
    <t>stockage des int sur arduino</t>
  </si>
  <si>
    <t>Uno, mega</t>
  </si>
  <si>
    <t>bytes</t>
  </si>
  <si>
    <t>MKR</t>
  </si>
  <si>
    <t>choix de travailler avec 4 bytes pour si le code passe sur mkr</t>
  </si>
  <si>
    <t>pluviométrie</t>
  </si>
  <si>
    <t>angle * 10</t>
  </si>
  <si>
    <t>Direction vent</t>
  </si>
  <si>
    <t>vitesse vent</t>
  </si>
  <si>
    <t>vitesse(km/h) * 10</t>
  </si>
  <si>
    <t>Temperature (DS18B20)</t>
  </si>
  <si>
    <t>(température + 40) *10  pour avoir entier positif</t>
  </si>
  <si>
    <t>(Temp + 40) *10</t>
  </si>
  <si>
    <t>Temperature (BME280)</t>
  </si>
  <si>
    <t>Humidité (BME280)</t>
  </si>
  <si>
    <t>Humidité * 10</t>
  </si>
  <si>
    <t>Pression (BME280)</t>
  </si>
  <si>
    <t>Pression (Pa)</t>
  </si>
  <si>
    <t>Luminosité UV</t>
  </si>
  <si>
    <t>Luminosité Visible</t>
  </si>
  <si>
    <t>Luminosité IR</t>
  </si>
  <si>
    <t>Altitude (BME280)</t>
  </si>
  <si>
    <t>m</t>
  </si>
  <si>
    <t>indexUV * 100</t>
  </si>
  <si>
    <t>mm d'eau * 10</t>
  </si>
  <si>
    <t>idem pour unsigned int</t>
  </si>
  <si>
    <t>Batterie</t>
  </si>
  <si>
    <t>V * 100</t>
  </si>
  <si>
    <t>value</t>
  </si>
  <si>
    <t>chinois</t>
  </si>
  <si>
    <t>antenne</t>
  </si>
  <si>
    <t>connecteur SMA pcb</t>
  </si>
  <si>
    <t>Aliexpress</t>
  </si>
  <si>
    <t>amazon</t>
  </si>
  <si>
    <t>batterie 5Ah</t>
  </si>
  <si>
    <t>ebay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</si>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</sst>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4" fillId="0" borderId="0" xfId="0" applyFont="1"/>
    <xf numFmtId="0" fontId="5" fillId="0" borderId="0" xfId="0" applyFont="1"/>
    <xf numFmtId="9" fontId="0" fillId="0" borderId="0" xfId="3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9" fontId="0" fillId="3" borderId="0" xfId="3" applyFont="1" applyFill="1"/>
    <xf numFmtId="0" fontId="0" fillId="0" borderId="0" xfId="0" applyAlignment="1">
      <alignment wrapText="1"/>
    </xf>
    <xf numFmtId="20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right"/>
    </xf>
    <xf numFmtId="0" fontId="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5" fillId="0" borderId="8" xfId="0" applyFont="1" applyBorder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" xfId="0" applyFont="1" applyBorder="1"/>
    <xf numFmtId="0" fontId="7" fillId="0" borderId="14" xfId="0" applyFont="1" applyBorder="1"/>
    <xf numFmtId="0" fontId="7" fillId="0" borderId="15" xfId="0" applyFont="1" applyBorder="1"/>
    <xf numFmtId="0" fontId="5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10" xfId="0" applyFont="1" applyBorder="1" applyAlignment="1">
      <alignment horizontal="right"/>
    </xf>
    <xf numFmtId="0" fontId="5" fillId="0" borderId="21" xfId="0" applyFont="1" applyBorder="1"/>
    <xf numFmtId="0" fontId="0" fillId="0" borderId="22" xfId="0" applyBorder="1"/>
    <xf numFmtId="0" fontId="0" fillId="0" borderId="23" xfId="0" applyBorder="1"/>
    <xf numFmtId="0" fontId="7" fillId="0" borderId="16" xfId="0" applyFont="1" applyBorder="1" applyAlignment="1">
      <alignment wrapText="1"/>
    </xf>
    <xf numFmtId="0" fontId="9" fillId="0" borderId="0" xfId="0" applyFon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54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801F-C6DC-482E-8117-8F88968C6D58}">
  <dimension ref="A1:K25"/>
  <sheetViews>
    <sheetView workbookViewId="0">
      <selection activeCell="F10" sqref="F10"/>
    </sheetView>
  </sheetViews>
  <sheetFormatPr baseColWidth="10" defaultRowHeight="14.4" x14ac:dyDescent="0.3"/>
  <cols>
    <col min="4" max="4" width="25" customWidth="1"/>
    <col min="5" max="5" width="18.77734375" customWidth="1"/>
  </cols>
  <sheetData>
    <row r="1" spans="1:11" x14ac:dyDescent="0.3">
      <c r="I1" t="s">
        <v>4</v>
      </c>
      <c r="J1" s="2">
        <f>SUM(H3:H20)</f>
        <v>166.11</v>
      </c>
    </row>
    <row r="2" spans="1:11" x14ac:dyDescent="0.3">
      <c r="B2" t="s">
        <v>169</v>
      </c>
      <c r="C2" t="s">
        <v>168</v>
      </c>
      <c r="D2" t="s">
        <v>0</v>
      </c>
      <c r="E2" t="s">
        <v>1</v>
      </c>
      <c r="F2" t="s">
        <v>2</v>
      </c>
      <c r="G2" t="s">
        <v>3</v>
      </c>
      <c r="H2" t="s">
        <v>153</v>
      </c>
    </row>
    <row r="3" spans="1:11" ht="28.8" x14ac:dyDescent="0.3">
      <c r="A3" s="13" t="s">
        <v>147</v>
      </c>
      <c r="B3" t="s">
        <v>151</v>
      </c>
      <c r="D3" t="s">
        <v>148</v>
      </c>
      <c r="E3" t="s">
        <v>221</v>
      </c>
      <c r="F3">
        <f>55*1.2</f>
        <v>66</v>
      </c>
      <c r="G3">
        <v>1</v>
      </c>
      <c r="H3" s="1">
        <f>G3*F3</f>
        <v>66</v>
      </c>
      <c r="I3" s="1"/>
    </row>
    <row r="4" spans="1:11" x14ac:dyDescent="0.3">
      <c r="B4" t="s">
        <v>151</v>
      </c>
      <c r="D4" t="s">
        <v>149</v>
      </c>
      <c r="E4" t="s">
        <v>221</v>
      </c>
      <c r="F4" s="1">
        <f>15*1.2</f>
        <v>18</v>
      </c>
      <c r="G4">
        <v>1</v>
      </c>
      <c r="H4" s="1">
        <f t="shared" ref="H4:H18" si="0">G4*F4</f>
        <v>18</v>
      </c>
      <c r="I4" s="1"/>
    </row>
    <row r="5" spans="1:11" x14ac:dyDescent="0.3">
      <c r="B5" t="s">
        <v>151</v>
      </c>
      <c r="D5" t="s">
        <v>219</v>
      </c>
      <c r="E5" t="s">
        <v>220</v>
      </c>
      <c r="F5" s="1">
        <v>8</v>
      </c>
      <c r="G5">
        <v>1</v>
      </c>
      <c r="H5" s="1">
        <f t="shared" si="0"/>
        <v>8</v>
      </c>
      <c r="I5" s="1"/>
      <c r="K5" s="3"/>
    </row>
    <row r="6" spans="1:11" x14ac:dyDescent="0.3">
      <c r="F6" s="1"/>
      <c r="H6" s="1"/>
      <c r="I6" s="1"/>
    </row>
    <row r="7" spans="1:11" x14ac:dyDescent="0.3">
      <c r="F7" s="1"/>
      <c r="H7" s="1"/>
      <c r="I7" s="1"/>
    </row>
    <row r="8" spans="1:11" x14ac:dyDescent="0.3">
      <c r="A8" t="s">
        <v>150</v>
      </c>
      <c r="B8" t="s">
        <v>151</v>
      </c>
      <c r="C8" t="s">
        <v>171</v>
      </c>
      <c r="D8" t="s">
        <v>152</v>
      </c>
      <c r="E8" t="s">
        <v>221</v>
      </c>
      <c r="F8" s="1">
        <f>18*1.2</f>
        <v>21.599999999999998</v>
      </c>
      <c r="G8">
        <v>1</v>
      </c>
      <c r="H8" s="1">
        <f t="shared" si="0"/>
        <v>21.599999999999998</v>
      </c>
      <c r="I8" s="1"/>
    </row>
    <row r="9" spans="1:11" x14ac:dyDescent="0.3">
      <c r="B9" t="s">
        <v>151</v>
      </c>
      <c r="C9" t="s">
        <v>172</v>
      </c>
      <c r="D9" t="s">
        <v>155</v>
      </c>
      <c r="E9" t="s">
        <v>221</v>
      </c>
      <c r="F9" s="1">
        <v>10</v>
      </c>
      <c r="G9">
        <v>1</v>
      </c>
      <c r="H9" s="1">
        <f t="shared" si="0"/>
        <v>10</v>
      </c>
      <c r="I9" s="1"/>
    </row>
    <row r="10" spans="1:11" x14ac:dyDescent="0.3">
      <c r="I10" s="1"/>
    </row>
    <row r="11" spans="1:11" x14ac:dyDescent="0.3">
      <c r="F11" s="1"/>
      <c r="H11" s="1">
        <f t="shared" si="0"/>
        <v>0</v>
      </c>
      <c r="I11" s="1"/>
    </row>
    <row r="12" spans="1:11" x14ac:dyDescent="0.3">
      <c r="F12" s="1"/>
      <c r="H12" s="1">
        <f t="shared" si="0"/>
        <v>0</v>
      </c>
      <c r="I12" s="1"/>
    </row>
    <row r="13" spans="1:11" x14ac:dyDescent="0.3">
      <c r="I13" s="1"/>
    </row>
    <row r="14" spans="1:11" x14ac:dyDescent="0.3">
      <c r="B14" t="s">
        <v>174</v>
      </c>
      <c r="D14" t="s">
        <v>167</v>
      </c>
      <c r="E14" t="s">
        <v>218</v>
      </c>
      <c r="F14" s="1">
        <v>13</v>
      </c>
      <c r="G14">
        <v>1</v>
      </c>
      <c r="H14" s="1">
        <f>G14*F14</f>
        <v>13</v>
      </c>
      <c r="I14" s="1"/>
    </row>
    <row r="15" spans="1:11" x14ac:dyDescent="0.3">
      <c r="A15" t="s">
        <v>154</v>
      </c>
      <c r="D15" t="s">
        <v>173</v>
      </c>
      <c r="E15" t="s">
        <v>218</v>
      </c>
      <c r="F15" s="1">
        <v>20</v>
      </c>
      <c r="G15">
        <v>1</v>
      </c>
      <c r="H15" s="1">
        <f t="shared" si="0"/>
        <v>20</v>
      </c>
      <c r="I15" s="1"/>
    </row>
    <row r="16" spans="1:11" x14ac:dyDescent="0.3">
      <c r="F16" s="1"/>
      <c r="H16" s="1">
        <f t="shared" si="0"/>
        <v>0</v>
      </c>
      <c r="I16" s="1"/>
    </row>
    <row r="17" spans="2:10" x14ac:dyDescent="0.3">
      <c r="B17" t="s">
        <v>214</v>
      </c>
      <c r="D17" t="s">
        <v>215</v>
      </c>
      <c r="E17" t="s">
        <v>217</v>
      </c>
      <c r="F17" s="1">
        <v>4.01</v>
      </c>
      <c r="G17">
        <v>2</v>
      </c>
      <c r="H17" s="1">
        <f t="shared" si="0"/>
        <v>8.02</v>
      </c>
      <c r="I17" s="1"/>
    </row>
    <row r="18" spans="2:10" x14ac:dyDescent="0.3">
      <c r="D18" t="s">
        <v>216</v>
      </c>
      <c r="E18" t="s">
        <v>217</v>
      </c>
      <c r="F18" s="1">
        <v>1.49</v>
      </c>
      <c r="G18">
        <v>1</v>
      </c>
      <c r="H18" s="1">
        <f t="shared" si="0"/>
        <v>1.49</v>
      </c>
      <c r="I18" s="1"/>
    </row>
    <row r="19" spans="2:10" x14ac:dyDescent="0.3">
      <c r="F19" s="1"/>
      <c r="H19" s="1"/>
      <c r="I19" s="1"/>
    </row>
    <row r="20" spans="2:10" x14ac:dyDescent="0.3">
      <c r="F20" s="1"/>
      <c r="H20" s="1"/>
      <c r="I20" s="1"/>
    </row>
    <row r="21" spans="2:10" x14ac:dyDescent="0.3">
      <c r="F21" s="1"/>
    </row>
    <row r="25" spans="2:10" x14ac:dyDescent="0.3">
      <c r="B25" t="s">
        <v>156</v>
      </c>
      <c r="C25" t="s">
        <v>170</v>
      </c>
      <c r="D25" t="s">
        <v>157</v>
      </c>
      <c r="E25" t="s">
        <v>158</v>
      </c>
      <c r="F25" s="1">
        <v>25</v>
      </c>
      <c r="G25">
        <v>1</v>
      </c>
      <c r="H25" s="1">
        <f>G25*F25</f>
        <v>25</v>
      </c>
      <c r="J25" s="3" t="s">
        <v>159</v>
      </c>
    </row>
  </sheetData>
  <hyperlinks>
    <hyperlink ref="J25" r:id="rId1" xr:uid="{D7F386F0-027E-4C87-B8D1-6323605514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38B0-AAD0-4704-8E5E-161EFEAC2362}">
  <dimension ref="B1:J21"/>
  <sheetViews>
    <sheetView workbookViewId="0">
      <selection activeCell="F11" sqref="F11"/>
    </sheetView>
  </sheetViews>
  <sheetFormatPr baseColWidth="10" defaultRowHeight="14.4" x14ac:dyDescent="0.3"/>
  <cols>
    <col min="3" max="3" width="25" customWidth="1"/>
    <col min="4" max="4" width="18.77734375" customWidth="1"/>
  </cols>
  <sheetData>
    <row r="1" spans="2:10" x14ac:dyDescent="0.3">
      <c r="I1" s="2"/>
    </row>
    <row r="2" spans="2:10" x14ac:dyDescent="0.3">
      <c r="B2" t="s">
        <v>136</v>
      </c>
      <c r="C2" t="s">
        <v>0</v>
      </c>
      <c r="D2" t="s">
        <v>4</v>
      </c>
      <c r="F2" s="1">
        <f>SUM(D3:D11)</f>
        <v>244</v>
      </c>
    </row>
    <row r="3" spans="2:10" x14ac:dyDescent="0.3">
      <c r="B3" t="s">
        <v>137</v>
      </c>
      <c r="C3" t="s">
        <v>138</v>
      </c>
      <c r="D3" s="1">
        <v>163.81</v>
      </c>
      <c r="E3" s="1"/>
      <c r="G3" s="1"/>
      <c r="H3" s="1"/>
    </row>
    <row r="4" spans="2:10" x14ac:dyDescent="0.3">
      <c r="B4" t="s">
        <v>5</v>
      </c>
      <c r="C4" t="s">
        <v>139</v>
      </c>
      <c r="D4" s="1">
        <v>2.72</v>
      </c>
      <c r="E4" s="1"/>
      <c r="G4" s="1"/>
      <c r="H4" s="1"/>
    </row>
    <row r="5" spans="2:10" x14ac:dyDescent="0.3">
      <c r="B5" t="s">
        <v>5</v>
      </c>
      <c r="C5" t="s">
        <v>140</v>
      </c>
      <c r="D5" s="1">
        <v>6.69</v>
      </c>
      <c r="E5" s="1"/>
      <c r="G5" s="1"/>
      <c r="H5" s="1"/>
      <c r="J5" s="3"/>
    </row>
    <row r="6" spans="2:10" x14ac:dyDescent="0.3">
      <c r="B6" t="s">
        <v>5</v>
      </c>
      <c r="C6" t="s">
        <v>141</v>
      </c>
      <c r="D6" s="1">
        <v>2.35</v>
      </c>
      <c r="E6" s="1"/>
      <c r="G6" s="1"/>
      <c r="H6" s="1"/>
    </row>
    <row r="7" spans="2:10" x14ac:dyDescent="0.3">
      <c r="B7" t="s">
        <v>5</v>
      </c>
      <c r="C7" t="s">
        <v>142</v>
      </c>
      <c r="D7" s="1">
        <v>3.7</v>
      </c>
      <c r="E7" s="1"/>
      <c r="G7" s="1"/>
      <c r="H7" s="1"/>
    </row>
    <row r="8" spans="2:10" x14ac:dyDescent="0.3">
      <c r="B8" t="s">
        <v>5</v>
      </c>
      <c r="C8" t="s">
        <v>143</v>
      </c>
      <c r="D8" s="1">
        <v>6.99</v>
      </c>
      <c r="E8" s="1"/>
      <c r="G8" s="1"/>
      <c r="H8" s="1"/>
    </row>
    <row r="9" spans="2:10" x14ac:dyDescent="0.3">
      <c r="B9" t="s">
        <v>5</v>
      </c>
      <c r="C9" t="s">
        <v>144</v>
      </c>
      <c r="D9" s="1">
        <v>40.76</v>
      </c>
      <c r="E9" s="1"/>
      <c r="G9" s="1"/>
      <c r="H9" s="1"/>
    </row>
    <row r="10" spans="2:10" x14ac:dyDescent="0.3">
      <c r="B10" t="s">
        <v>5</v>
      </c>
      <c r="C10" t="s">
        <v>145</v>
      </c>
      <c r="D10" s="1">
        <v>7.99</v>
      </c>
      <c r="E10" s="1"/>
      <c r="G10" s="1"/>
      <c r="H10" s="1"/>
    </row>
    <row r="11" spans="2:10" x14ac:dyDescent="0.3">
      <c r="B11" t="s">
        <v>5</v>
      </c>
      <c r="C11" t="s">
        <v>146</v>
      </c>
      <c r="D11" s="1">
        <v>8.99</v>
      </c>
      <c r="E11" s="1"/>
      <c r="G11" s="1"/>
      <c r="H11" s="1"/>
    </row>
    <row r="12" spans="2:10" x14ac:dyDescent="0.3">
      <c r="E12" s="1"/>
      <c r="G12" s="1"/>
      <c r="H12" s="1"/>
    </row>
    <row r="13" spans="2:10" x14ac:dyDescent="0.3">
      <c r="E13" s="1"/>
      <c r="G13" s="1"/>
      <c r="H13" s="1"/>
    </row>
    <row r="14" spans="2:10" x14ac:dyDescent="0.3">
      <c r="E14" s="1"/>
      <c r="G14" s="1"/>
      <c r="H14" s="1"/>
    </row>
    <row r="15" spans="2:10" x14ac:dyDescent="0.3">
      <c r="E15" s="1"/>
      <c r="G15" s="1"/>
      <c r="H15" s="1"/>
    </row>
    <row r="16" spans="2:10" x14ac:dyDescent="0.3">
      <c r="E16" s="1"/>
      <c r="G16" s="1"/>
      <c r="H16" s="1"/>
    </row>
    <row r="17" spans="5:8" x14ac:dyDescent="0.3">
      <c r="E17" s="1"/>
      <c r="G17" s="1"/>
      <c r="H17" s="1"/>
    </row>
    <row r="18" spans="5:8" x14ac:dyDescent="0.3">
      <c r="E18" s="1"/>
      <c r="G18" s="1"/>
      <c r="H18" s="1"/>
    </row>
    <row r="19" spans="5:8" x14ac:dyDescent="0.3">
      <c r="E19" s="1"/>
      <c r="G19" s="1"/>
      <c r="H19" s="1"/>
    </row>
    <row r="20" spans="5:8" x14ac:dyDescent="0.3">
      <c r="E20" s="1"/>
      <c r="G20" s="1"/>
      <c r="H20" s="1"/>
    </row>
    <row r="21" spans="5:8" x14ac:dyDescent="0.3">
      <c r="E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01A1-7AB8-40C2-A8AE-985E0D56E443}">
  <dimension ref="A2:G27"/>
  <sheetViews>
    <sheetView workbookViewId="0">
      <selection activeCell="G6" sqref="G6"/>
    </sheetView>
  </sheetViews>
  <sheetFormatPr baseColWidth="10" defaultRowHeight="14.4" x14ac:dyDescent="0.3"/>
  <cols>
    <col min="1" max="1" width="20" bestFit="1" customWidth="1"/>
    <col min="3" max="3" width="14" customWidth="1"/>
    <col min="4" max="4" width="17.6640625" customWidth="1"/>
    <col min="5" max="5" width="14.109375" customWidth="1"/>
    <col min="6" max="6" width="18.44140625" bestFit="1" customWidth="1"/>
  </cols>
  <sheetData>
    <row r="2" spans="1:7" ht="23.4" x14ac:dyDescent="0.45">
      <c r="A2" s="4" t="s">
        <v>108</v>
      </c>
      <c r="F2" s="4" t="s">
        <v>118</v>
      </c>
    </row>
    <row r="3" spans="1:7" ht="28.8" x14ac:dyDescent="0.3">
      <c r="A3" s="13" t="s">
        <v>126</v>
      </c>
      <c r="B3">
        <f>SUMPRODUCT(B11:B17,F11:F17)*3600/1000</f>
        <v>157.5</v>
      </c>
      <c r="C3" t="s">
        <v>132</v>
      </c>
      <c r="F3" t="s">
        <v>120</v>
      </c>
      <c r="G3" s="7">
        <f>B5/(B3-B4)</f>
        <v>6.4516129032258052</v>
      </c>
    </row>
    <row r="4" spans="1:7" ht="28.8" x14ac:dyDescent="0.3">
      <c r="A4" s="13" t="s">
        <v>127</v>
      </c>
      <c r="B4">
        <f>D27</f>
        <v>129.6</v>
      </c>
      <c r="C4" t="s">
        <v>132</v>
      </c>
      <c r="F4" t="s">
        <v>121</v>
      </c>
      <c r="G4" s="7">
        <f>G3/24</f>
        <v>0.2688172043010752</v>
      </c>
    </row>
    <row r="5" spans="1:7" x14ac:dyDescent="0.3">
      <c r="A5" t="s">
        <v>128</v>
      </c>
      <c r="B5">
        <f>E20</f>
        <v>180</v>
      </c>
      <c r="C5" t="s">
        <v>132</v>
      </c>
      <c r="F5" t="s">
        <v>124</v>
      </c>
      <c r="G5" s="7">
        <f>G4/365</f>
        <v>7.3648549123582247E-4</v>
      </c>
    </row>
    <row r="8" spans="1:7" ht="23.4" x14ac:dyDescent="0.45">
      <c r="A8" s="4" t="s">
        <v>107</v>
      </c>
    </row>
    <row r="9" spans="1:7" ht="21" x14ac:dyDescent="0.4">
      <c r="A9" s="17" t="s">
        <v>109</v>
      </c>
    </row>
    <row r="10" spans="1:7" ht="43.2" x14ac:dyDescent="0.3">
      <c r="B10" t="s">
        <v>112</v>
      </c>
      <c r="C10" t="s">
        <v>125</v>
      </c>
      <c r="D10" s="13" t="s">
        <v>114</v>
      </c>
      <c r="E10" s="13" t="s">
        <v>113</v>
      </c>
      <c r="F10" s="13" t="s">
        <v>115</v>
      </c>
    </row>
    <row r="11" spans="1:7" x14ac:dyDescent="0.3">
      <c r="B11">
        <v>100</v>
      </c>
      <c r="C11">
        <v>5</v>
      </c>
      <c r="D11">
        <v>30</v>
      </c>
      <c r="E11">
        <v>30</v>
      </c>
      <c r="F11" s="6">
        <f>(E11*D11)/3600</f>
        <v>0.25</v>
      </c>
    </row>
    <row r="12" spans="1:7" x14ac:dyDescent="0.3">
      <c r="B12">
        <v>50</v>
      </c>
      <c r="C12">
        <v>5</v>
      </c>
      <c r="D12">
        <v>20</v>
      </c>
      <c r="E12">
        <v>60</v>
      </c>
      <c r="F12" s="6">
        <f t="shared" ref="F12:F16" si="0">(E12*D12)/3600</f>
        <v>0.33333333333333331</v>
      </c>
    </row>
    <row r="13" spans="1:7" x14ac:dyDescent="0.3">
      <c r="F13" s="6"/>
    </row>
    <row r="14" spans="1:7" x14ac:dyDescent="0.3">
      <c r="F14" s="6"/>
    </row>
    <row r="15" spans="1:7" x14ac:dyDescent="0.3">
      <c r="F15" s="6">
        <f t="shared" si="0"/>
        <v>0</v>
      </c>
    </row>
    <row r="16" spans="1:7" x14ac:dyDescent="0.3">
      <c r="A16" t="s">
        <v>123</v>
      </c>
      <c r="B16">
        <f>SUMPRODUCT(B11:B15,F11:F15)*0.05</f>
        <v>2.0833333333333335</v>
      </c>
      <c r="D16">
        <v>3600</v>
      </c>
      <c r="E16">
        <v>1</v>
      </c>
      <c r="F16" s="6">
        <f t="shared" si="0"/>
        <v>1</v>
      </c>
    </row>
    <row r="19" spans="1:5" ht="44.4" x14ac:dyDescent="0.4">
      <c r="A19" s="17" t="s">
        <v>110</v>
      </c>
      <c r="B19" s="13" t="s">
        <v>116</v>
      </c>
      <c r="C19" t="s">
        <v>125</v>
      </c>
      <c r="D19" t="s">
        <v>117</v>
      </c>
      <c r="E19" t="s">
        <v>131</v>
      </c>
    </row>
    <row r="20" spans="1:5" x14ac:dyDescent="0.3">
      <c r="A20" t="s">
        <v>6</v>
      </c>
      <c r="B20">
        <v>2000</v>
      </c>
      <c r="C20">
        <v>5</v>
      </c>
      <c r="D20">
        <v>5</v>
      </c>
      <c r="E20">
        <f>D20*B20*C20/1000*3600/1000</f>
        <v>180</v>
      </c>
    </row>
    <row r="21" spans="1:5" x14ac:dyDescent="0.3">
      <c r="A21" t="s">
        <v>7</v>
      </c>
    </row>
    <row r="25" spans="1:5" ht="21" x14ac:dyDescent="0.4">
      <c r="A25" s="17" t="s">
        <v>111</v>
      </c>
    </row>
    <row r="26" spans="1:5" ht="57.6" x14ac:dyDescent="0.3">
      <c r="B26" t="s">
        <v>122</v>
      </c>
      <c r="C26" s="13" t="s">
        <v>129</v>
      </c>
      <c r="D26" t="s">
        <v>130</v>
      </c>
    </row>
    <row r="27" spans="1:5" x14ac:dyDescent="0.3">
      <c r="A27" s="13" t="s">
        <v>119</v>
      </c>
      <c r="B27">
        <v>6</v>
      </c>
      <c r="C27">
        <v>6</v>
      </c>
      <c r="D27">
        <f>B27*C27*3600/1000</f>
        <v>129.6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9E23-8CD5-4E87-87C5-78B003674011}">
  <dimension ref="A2:D27"/>
  <sheetViews>
    <sheetView tabSelected="1" topLeftCell="A8" workbookViewId="0">
      <selection activeCell="C26" sqref="C26"/>
    </sheetView>
  </sheetViews>
  <sheetFormatPr baseColWidth="10" defaultRowHeight="18" x14ac:dyDescent="0.35"/>
  <cols>
    <col min="1" max="1" width="11.5546875" style="5"/>
    <col min="2" max="2" width="15.21875" bestFit="1" customWidth="1"/>
    <col min="4" max="4" width="13.77734375" customWidth="1"/>
    <col min="5" max="5" width="15.5546875" bestFit="1" customWidth="1"/>
    <col min="6" max="6" width="23.109375" customWidth="1"/>
  </cols>
  <sheetData>
    <row r="2" spans="1:4" ht="36" x14ac:dyDescent="0.35">
      <c r="A2" s="32"/>
      <c r="B2" s="33" t="s">
        <v>8</v>
      </c>
      <c r="C2" s="34" t="s">
        <v>15</v>
      </c>
      <c r="D2" s="43" t="s">
        <v>104</v>
      </c>
    </row>
    <row r="3" spans="1:4" x14ac:dyDescent="0.35">
      <c r="A3" s="28">
        <v>0</v>
      </c>
      <c r="B3" s="29"/>
      <c r="C3" s="30"/>
      <c r="D3" s="31"/>
    </row>
    <row r="4" spans="1:4" x14ac:dyDescent="0.35">
      <c r="A4" s="25">
        <v>1</v>
      </c>
      <c r="B4" s="22"/>
      <c r="C4" s="18"/>
      <c r="D4" s="19"/>
    </row>
    <row r="5" spans="1:4" x14ac:dyDescent="0.35">
      <c r="A5" s="25">
        <v>2</v>
      </c>
      <c r="B5" s="22" t="s">
        <v>21</v>
      </c>
      <c r="C5" s="18" t="s">
        <v>21</v>
      </c>
      <c r="D5" s="19" t="s">
        <v>105</v>
      </c>
    </row>
    <row r="6" spans="1:4" x14ac:dyDescent="0.35">
      <c r="A6" s="25">
        <v>3</v>
      </c>
      <c r="B6" s="23"/>
      <c r="C6" s="18" t="s">
        <v>38</v>
      </c>
      <c r="D6" s="19" t="s">
        <v>36</v>
      </c>
    </row>
    <row r="7" spans="1:4" x14ac:dyDescent="0.35">
      <c r="A7" s="25">
        <v>4</v>
      </c>
      <c r="B7" s="23"/>
      <c r="C7" s="18"/>
      <c r="D7" s="19" t="s">
        <v>106</v>
      </c>
    </row>
    <row r="8" spans="1:4" x14ac:dyDescent="0.35">
      <c r="A8" s="25">
        <v>5</v>
      </c>
      <c r="B8" s="23"/>
      <c r="C8" s="18"/>
      <c r="D8" s="19" t="s">
        <v>35</v>
      </c>
    </row>
    <row r="9" spans="1:4" x14ac:dyDescent="0.35">
      <c r="A9" s="25">
        <v>6</v>
      </c>
      <c r="B9" s="23"/>
      <c r="C9" s="18" t="s">
        <v>36</v>
      </c>
      <c r="D9" s="19"/>
    </row>
    <row r="10" spans="1:4" x14ac:dyDescent="0.35">
      <c r="A10" s="25">
        <v>7</v>
      </c>
      <c r="B10" s="23" t="s">
        <v>103</v>
      </c>
      <c r="C10" s="18" t="s">
        <v>39</v>
      </c>
      <c r="D10" s="19"/>
    </row>
    <row r="11" spans="1:4" x14ac:dyDescent="0.35">
      <c r="A11" s="25">
        <v>8</v>
      </c>
      <c r="B11" s="23"/>
      <c r="C11" s="18"/>
      <c r="D11" s="19"/>
    </row>
    <row r="12" spans="1:4" x14ac:dyDescent="0.35">
      <c r="A12" s="25">
        <v>9</v>
      </c>
      <c r="B12" s="22" t="s">
        <v>20</v>
      </c>
      <c r="C12" s="18"/>
      <c r="D12" s="19"/>
    </row>
    <row r="13" spans="1:4" x14ac:dyDescent="0.35">
      <c r="A13" s="25">
        <v>10</v>
      </c>
      <c r="B13" s="22" t="s">
        <v>19</v>
      </c>
      <c r="C13" s="18" t="s">
        <v>20</v>
      </c>
      <c r="D13" s="19" t="s">
        <v>19</v>
      </c>
    </row>
    <row r="14" spans="1:4" x14ac:dyDescent="0.35">
      <c r="A14" s="25">
        <v>11</v>
      </c>
      <c r="B14" s="22" t="s">
        <v>18</v>
      </c>
      <c r="C14" s="18" t="s">
        <v>18</v>
      </c>
      <c r="D14" s="19" t="s">
        <v>18</v>
      </c>
    </row>
    <row r="15" spans="1:4" x14ac:dyDescent="0.35">
      <c r="A15" s="25">
        <v>12</v>
      </c>
      <c r="B15" s="22" t="s">
        <v>17</v>
      </c>
      <c r="C15" s="18" t="s">
        <v>17</v>
      </c>
      <c r="D15" s="19" t="s">
        <v>17</v>
      </c>
    </row>
    <row r="16" spans="1:4" x14ac:dyDescent="0.35">
      <c r="A16" s="35">
        <v>13</v>
      </c>
      <c r="B16" s="36" t="s">
        <v>16</v>
      </c>
      <c r="C16" s="37" t="s">
        <v>16</v>
      </c>
      <c r="D16" s="38" t="s">
        <v>16</v>
      </c>
    </row>
    <row r="17" spans="1:4" x14ac:dyDescent="0.35">
      <c r="A17" s="40"/>
      <c r="B17" s="41"/>
      <c r="C17" s="41"/>
      <c r="D17" s="42"/>
    </row>
    <row r="18" spans="1:4" x14ac:dyDescent="0.35">
      <c r="A18" s="39" t="s">
        <v>9</v>
      </c>
      <c r="B18" s="29"/>
      <c r="C18" s="30"/>
      <c r="D18" s="31"/>
    </row>
    <row r="19" spans="1:4" x14ac:dyDescent="0.35">
      <c r="A19" s="26" t="s">
        <v>10</v>
      </c>
      <c r="B19" s="22"/>
      <c r="C19" s="18"/>
      <c r="D19" s="19"/>
    </row>
    <row r="20" spans="1:4" x14ac:dyDescent="0.35">
      <c r="A20" s="26" t="s">
        <v>11</v>
      </c>
      <c r="B20" s="22" t="s">
        <v>23</v>
      </c>
      <c r="C20" s="18"/>
      <c r="D20" s="19"/>
    </row>
    <row r="21" spans="1:4" x14ac:dyDescent="0.35">
      <c r="A21" s="26" t="s">
        <v>12</v>
      </c>
      <c r="B21" s="22" t="s">
        <v>22</v>
      </c>
      <c r="C21" s="18" t="s">
        <v>37</v>
      </c>
      <c r="D21" s="19" t="s">
        <v>37</v>
      </c>
    </row>
    <row r="22" spans="1:4" x14ac:dyDescent="0.35">
      <c r="A22" s="26" t="s">
        <v>13</v>
      </c>
      <c r="B22" s="22"/>
      <c r="C22" s="18"/>
      <c r="D22" s="19"/>
    </row>
    <row r="23" spans="1:4" x14ac:dyDescent="0.35">
      <c r="A23" s="27" t="s">
        <v>14</v>
      </c>
      <c r="B23" s="24"/>
      <c r="C23" s="20"/>
      <c r="D23" s="21"/>
    </row>
    <row r="24" spans="1:4" x14ac:dyDescent="0.35">
      <c r="A24" s="16"/>
    </row>
    <row r="26" spans="1:4" x14ac:dyDescent="0.35">
      <c r="A26" s="16" t="s">
        <v>79</v>
      </c>
      <c r="B26" t="s">
        <v>101</v>
      </c>
      <c r="C26" t="s">
        <v>171</v>
      </c>
    </row>
    <row r="27" spans="1:4" x14ac:dyDescent="0.35">
      <c r="B27" t="s">
        <v>102</v>
      </c>
      <c r="C27" t="s">
        <v>172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E373-7692-4CBF-88B4-6ED8CB4BCA4C}">
  <dimension ref="A3:S29"/>
  <sheetViews>
    <sheetView topLeftCell="A6" workbookViewId="0">
      <selection activeCell="D13" sqref="D13"/>
    </sheetView>
  </sheetViews>
  <sheetFormatPr baseColWidth="10" defaultRowHeight="14.4" x14ac:dyDescent="0.3"/>
  <cols>
    <col min="1" max="1" width="23.77734375" bestFit="1" customWidth="1"/>
    <col min="4" max="4" width="20.6640625" bestFit="1" customWidth="1"/>
    <col min="10" max="10" width="13.77734375" customWidth="1"/>
    <col min="11" max="11" width="43.5546875" bestFit="1" customWidth="1"/>
    <col min="12" max="12" width="14.77734375" customWidth="1"/>
    <col min="13" max="13" width="16.77734375" customWidth="1"/>
  </cols>
  <sheetData>
    <row r="3" spans="1:19" ht="23.4" x14ac:dyDescent="0.45">
      <c r="B3" s="46" t="s">
        <v>176</v>
      </c>
      <c r="C3" s="46"/>
      <c r="D3" s="46"/>
      <c r="E3" s="46"/>
      <c r="F3" s="46"/>
      <c r="K3" s="4" t="s">
        <v>24</v>
      </c>
      <c r="O3" t="s">
        <v>42</v>
      </c>
      <c r="S3" t="s">
        <v>41</v>
      </c>
    </row>
    <row r="4" spans="1:19" x14ac:dyDescent="0.3">
      <c r="B4" t="s">
        <v>177</v>
      </c>
      <c r="C4">
        <v>62</v>
      </c>
      <c r="D4" t="s">
        <v>178</v>
      </c>
      <c r="K4" t="s">
        <v>25</v>
      </c>
      <c r="L4">
        <v>208</v>
      </c>
      <c r="O4" t="s">
        <v>43</v>
      </c>
    </row>
    <row r="5" spans="1:19" x14ac:dyDescent="0.3">
      <c r="B5" t="s">
        <v>179</v>
      </c>
      <c r="C5">
        <v>61</v>
      </c>
      <c r="D5" t="s">
        <v>180</v>
      </c>
      <c r="K5" t="s">
        <v>27</v>
      </c>
      <c r="L5">
        <v>0</v>
      </c>
      <c r="O5" t="s">
        <v>44</v>
      </c>
    </row>
    <row r="6" spans="1:19" x14ac:dyDescent="0.3">
      <c r="K6" t="s">
        <v>26</v>
      </c>
      <c r="L6">
        <v>1</v>
      </c>
      <c r="O6" t="s">
        <v>45</v>
      </c>
    </row>
    <row r="7" spans="1:19" ht="18" x14ac:dyDescent="0.35">
      <c r="A7" s="46" t="s">
        <v>185</v>
      </c>
      <c r="B7" s="46"/>
      <c r="C7" s="46"/>
      <c r="D7" t="s">
        <v>210</v>
      </c>
    </row>
    <row r="8" spans="1:19" x14ac:dyDescent="0.3">
      <c r="A8" t="s">
        <v>186</v>
      </c>
      <c r="B8">
        <v>2</v>
      </c>
      <c r="C8" t="s">
        <v>187</v>
      </c>
    </row>
    <row r="9" spans="1:19" x14ac:dyDescent="0.3">
      <c r="A9" t="s">
        <v>188</v>
      </c>
      <c r="B9">
        <v>4</v>
      </c>
      <c r="C9" t="s">
        <v>187</v>
      </c>
      <c r="D9" t="s">
        <v>189</v>
      </c>
    </row>
    <row r="10" spans="1:19" ht="18" x14ac:dyDescent="0.35">
      <c r="K10" s="5" t="s">
        <v>28</v>
      </c>
    </row>
    <row r="11" spans="1:19" x14ac:dyDescent="0.3">
      <c r="K11" t="s">
        <v>29</v>
      </c>
      <c r="L11" t="s">
        <v>31</v>
      </c>
    </row>
    <row r="12" spans="1:19" ht="15.6" x14ac:dyDescent="0.3">
      <c r="A12" s="44" t="s">
        <v>184</v>
      </c>
      <c r="B12" s="44" t="s">
        <v>181</v>
      </c>
      <c r="C12" s="44" t="s">
        <v>182</v>
      </c>
      <c r="D12" s="44" t="s">
        <v>183</v>
      </c>
    </row>
    <row r="13" spans="1:19" x14ac:dyDescent="0.3">
      <c r="A13" t="s">
        <v>190</v>
      </c>
      <c r="B13">
        <v>0</v>
      </c>
      <c r="C13">
        <v>3</v>
      </c>
      <c r="D13" t="s">
        <v>209</v>
      </c>
      <c r="L13" t="s">
        <v>32</v>
      </c>
      <c r="M13" t="s">
        <v>90</v>
      </c>
      <c r="N13" t="s">
        <v>91</v>
      </c>
    </row>
    <row r="14" spans="1:19" x14ac:dyDescent="0.3">
      <c r="A14" t="s">
        <v>192</v>
      </c>
      <c r="B14">
        <f>C13+1</f>
        <v>4</v>
      </c>
      <c r="C14">
        <f>B14+3</f>
        <v>7</v>
      </c>
      <c r="D14" t="s">
        <v>191</v>
      </c>
      <c r="J14" s="45" t="s">
        <v>40</v>
      </c>
      <c r="K14" t="s">
        <v>30</v>
      </c>
      <c r="L14" t="s">
        <v>75</v>
      </c>
      <c r="M14" t="s">
        <v>33</v>
      </c>
      <c r="N14">
        <v>4</v>
      </c>
      <c r="O14" t="s">
        <v>88</v>
      </c>
    </row>
    <row r="15" spans="1:19" x14ac:dyDescent="0.3">
      <c r="A15" t="s">
        <v>193</v>
      </c>
      <c r="B15">
        <f t="shared" ref="B15:B27" si="0">C14+1</f>
        <v>8</v>
      </c>
      <c r="C15">
        <f t="shared" ref="C15:C27" si="1">B15+3</f>
        <v>11</v>
      </c>
      <c r="D15" t="s">
        <v>194</v>
      </c>
      <c r="J15" s="45"/>
      <c r="K15" t="s">
        <v>34</v>
      </c>
      <c r="L15" t="s">
        <v>76</v>
      </c>
      <c r="M15" t="s">
        <v>33</v>
      </c>
      <c r="N15">
        <v>4</v>
      </c>
      <c r="O15" t="s">
        <v>89</v>
      </c>
    </row>
    <row r="16" spans="1:19" x14ac:dyDescent="0.3">
      <c r="A16" t="s">
        <v>195</v>
      </c>
      <c r="B16">
        <f t="shared" si="0"/>
        <v>12</v>
      </c>
      <c r="C16">
        <f t="shared" si="1"/>
        <v>15</v>
      </c>
      <c r="D16" t="s">
        <v>197</v>
      </c>
      <c r="J16" s="45"/>
      <c r="K16" t="s">
        <v>81</v>
      </c>
      <c r="L16" t="s">
        <v>77</v>
      </c>
      <c r="M16" t="s">
        <v>33</v>
      </c>
      <c r="N16">
        <v>4</v>
      </c>
      <c r="O16" t="s">
        <v>84</v>
      </c>
    </row>
    <row r="17" spans="1:15" x14ac:dyDescent="0.3">
      <c r="A17" t="s">
        <v>198</v>
      </c>
      <c r="B17">
        <f t="shared" si="0"/>
        <v>16</v>
      </c>
      <c r="C17">
        <f t="shared" si="1"/>
        <v>19</v>
      </c>
      <c r="D17" t="s">
        <v>197</v>
      </c>
      <c r="J17" s="45"/>
      <c r="K17" t="s">
        <v>35</v>
      </c>
      <c r="L17" t="s">
        <v>78</v>
      </c>
      <c r="M17" t="s">
        <v>33</v>
      </c>
      <c r="N17">
        <v>4</v>
      </c>
      <c r="O17" t="s">
        <v>196</v>
      </c>
    </row>
    <row r="18" spans="1:15" x14ac:dyDescent="0.3">
      <c r="A18" t="s">
        <v>199</v>
      </c>
      <c r="B18">
        <f t="shared" si="0"/>
        <v>20</v>
      </c>
      <c r="C18">
        <f t="shared" si="1"/>
        <v>23</v>
      </c>
      <c r="D18" t="s">
        <v>200</v>
      </c>
      <c r="J18" s="45"/>
      <c r="K18" t="s">
        <v>80</v>
      </c>
    </row>
    <row r="19" spans="1:15" x14ac:dyDescent="0.3">
      <c r="A19" t="s">
        <v>201</v>
      </c>
      <c r="B19">
        <f t="shared" si="0"/>
        <v>24</v>
      </c>
      <c r="C19">
        <f t="shared" si="1"/>
        <v>27</v>
      </c>
      <c r="D19" t="s">
        <v>202</v>
      </c>
      <c r="K19" t="s">
        <v>82</v>
      </c>
    </row>
    <row r="20" spans="1:15" x14ac:dyDescent="0.3">
      <c r="A20" t="s">
        <v>206</v>
      </c>
      <c r="B20">
        <f t="shared" si="0"/>
        <v>28</v>
      </c>
      <c r="C20">
        <f t="shared" si="1"/>
        <v>31</v>
      </c>
      <c r="D20" t="s">
        <v>207</v>
      </c>
      <c r="K20" t="s">
        <v>83</v>
      </c>
      <c r="M20" t="s">
        <v>92</v>
      </c>
    </row>
    <row r="21" spans="1:15" x14ac:dyDescent="0.3">
      <c r="A21" t="s">
        <v>203</v>
      </c>
      <c r="B21">
        <f t="shared" si="0"/>
        <v>32</v>
      </c>
      <c r="C21">
        <f t="shared" si="1"/>
        <v>35</v>
      </c>
      <c r="D21" t="s">
        <v>208</v>
      </c>
      <c r="N21">
        <f>SUM(N14:N17)+LEN(L14)+LEN(L15)+LEN(L16)+LEN(L17)</f>
        <v>37</v>
      </c>
    </row>
    <row r="22" spans="1:15" x14ac:dyDescent="0.3">
      <c r="A22" t="s">
        <v>204</v>
      </c>
      <c r="B22">
        <f t="shared" si="0"/>
        <v>36</v>
      </c>
      <c r="C22">
        <f t="shared" si="1"/>
        <v>39</v>
      </c>
      <c r="D22" t="s">
        <v>213</v>
      </c>
    </row>
    <row r="23" spans="1:15" x14ac:dyDescent="0.3">
      <c r="A23" t="s">
        <v>205</v>
      </c>
      <c r="B23">
        <f t="shared" si="0"/>
        <v>40</v>
      </c>
      <c r="C23">
        <f t="shared" si="1"/>
        <v>43</v>
      </c>
      <c r="D23" t="s">
        <v>213</v>
      </c>
    </row>
    <row r="24" spans="1:15" x14ac:dyDescent="0.3">
      <c r="B24">
        <f t="shared" si="0"/>
        <v>44</v>
      </c>
      <c r="C24">
        <f t="shared" si="1"/>
        <v>47</v>
      </c>
    </row>
    <row r="25" spans="1:15" x14ac:dyDescent="0.3">
      <c r="B25">
        <f t="shared" si="0"/>
        <v>48</v>
      </c>
      <c r="C25">
        <f t="shared" si="1"/>
        <v>51</v>
      </c>
      <c r="K25" s="45" t="s">
        <v>175</v>
      </c>
    </row>
    <row r="26" spans="1:15" x14ac:dyDescent="0.3">
      <c r="A26" t="s">
        <v>211</v>
      </c>
      <c r="B26">
        <f t="shared" si="0"/>
        <v>52</v>
      </c>
      <c r="C26">
        <f t="shared" si="1"/>
        <v>55</v>
      </c>
      <c r="D26" t="s">
        <v>212</v>
      </c>
      <c r="K26" s="45"/>
    </row>
    <row r="27" spans="1:15" x14ac:dyDescent="0.3">
      <c r="B27">
        <f t="shared" si="0"/>
        <v>56</v>
      </c>
      <c r="C27">
        <f t="shared" si="1"/>
        <v>59</v>
      </c>
      <c r="K27" s="45"/>
    </row>
    <row r="28" spans="1:15" x14ac:dyDescent="0.3">
      <c r="K28" s="45"/>
    </row>
    <row r="29" spans="1:15" x14ac:dyDescent="0.3">
      <c r="K29" s="45"/>
    </row>
  </sheetData>
  <mergeCells count="4">
    <mergeCell ref="J14:J18"/>
    <mergeCell ref="K25:K29"/>
    <mergeCell ref="B3:F3"/>
    <mergeCell ref="A7:C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9B7D-59EE-42F5-ACB8-0201936EFCF0}">
  <dimension ref="A2:K26"/>
  <sheetViews>
    <sheetView workbookViewId="0">
      <selection activeCell="B3" sqref="B3"/>
    </sheetView>
  </sheetViews>
  <sheetFormatPr baseColWidth="10" defaultRowHeight="14.4" x14ac:dyDescent="0.3"/>
  <cols>
    <col min="7" max="7" width="12.5546875" bestFit="1" customWidth="1"/>
  </cols>
  <sheetData>
    <row r="2" spans="1:11" x14ac:dyDescent="0.3">
      <c r="A2" t="s">
        <v>46</v>
      </c>
      <c r="B2">
        <v>100</v>
      </c>
      <c r="C2" t="s">
        <v>47</v>
      </c>
      <c r="E2" t="s">
        <v>50</v>
      </c>
      <c r="F2">
        <f>B2*2.4</f>
        <v>240</v>
      </c>
      <c r="G2" t="s">
        <v>54</v>
      </c>
      <c r="I2" t="s">
        <v>50</v>
      </c>
      <c r="J2">
        <v>50</v>
      </c>
      <c r="K2" t="s">
        <v>54</v>
      </c>
    </row>
    <row r="3" spans="1:11" x14ac:dyDescent="0.3">
      <c r="A3" t="s">
        <v>48</v>
      </c>
      <c r="B3">
        <f>1/B2</f>
        <v>0.01</v>
      </c>
      <c r="C3" t="s">
        <v>49</v>
      </c>
      <c r="I3" t="s">
        <v>133</v>
      </c>
      <c r="J3">
        <f>J2/2.4</f>
        <v>20.833333333333336</v>
      </c>
      <c r="K3" t="s">
        <v>47</v>
      </c>
    </row>
    <row r="4" spans="1:11" ht="28.8" x14ac:dyDescent="0.3">
      <c r="A4" t="s">
        <v>52</v>
      </c>
      <c r="B4">
        <v>0.3</v>
      </c>
      <c r="I4" s="13" t="s">
        <v>134</v>
      </c>
      <c r="J4">
        <v>1</v>
      </c>
      <c r="K4" t="s">
        <v>49</v>
      </c>
    </row>
    <row r="5" spans="1:11" ht="28.8" x14ac:dyDescent="0.3">
      <c r="A5" t="s">
        <v>51</v>
      </c>
      <c r="I5" s="13" t="s">
        <v>135</v>
      </c>
      <c r="J5">
        <f>J4*J3</f>
        <v>20.833333333333336</v>
      </c>
    </row>
    <row r="6" spans="1:11" x14ac:dyDescent="0.3">
      <c r="E6" t="s">
        <v>53</v>
      </c>
      <c r="F6">
        <f ca="1">AVERAGE(C8:C26)</f>
        <v>1.0318069364450014E-2</v>
      </c>
      <c r="G6" t="s">
        <v>49</v>
      </c>
    </row>
    <row r="7" spans="1:11" x14ac:dyDescent="0.3">
      <c r="A7">
        <v>1</v>
      </c>
      <c r="B7">
        <v>0</v>
      </c>
      <c r="F7">
        <f ca="1">1/F6</f>
        <v>96.917355822922701</v>
      </c>
      <c r="G7" t="s">
        <v>47</v>
      </c>
    </row>
    <row r="8" spans="1:11" x14ac:dyDescent="0.3">
      <c r="A8">
        <v>2</v>
      </c>
      <c r="B8">
        <f t="shared" ref="B8:B26" ca="1" si="0">B7+B$3+(RAND()*2-1)*B$3*B$4</f>
        <v>1.0363329666874683E-2</v>
      </c>
      <c r="C8">
        <f ca="1">B8-B7</f>
        <v>1.0363329666874683E-2</v>
      </c>
      <c r="E8" t="s">
        <v>55</v>
      </c>
      <c r="F8" s="6">
        <f ca="1">(F7-B2)/B2</f>
        <v>-3.0826441770772987E-2</v>
      </c>
    </row>
    <row r="9" spans="1:11" x14ac:dyDescent="0.3">
      <c r="A9">
        <v>3</v>
      </c>
      <c r="B9">
        <f t="shared" ca="1" si="0"/>
        <v>2.3091727940016231E-2</v>
      </c>
      <c r="C9">
        <f ca="1">B9-B8</f>
        <v>1.2728398273141548E-2</v>
      </c>
    </row>
    <row r="10" spans="1:11" x14ac:dyDescent="0.3">
      <c r="A10">
        <v>4</v>
      </c>
      <c r="B10">
        <f t="shared" ca="1" si="0"/>
        <v>3.043451298487165E-2</v>
      </c>
      <c r="C10">
        <f t="shared" ref="C10:C26" ca="1" si="1">B10-B9</f>
        <v>7.342785044855419E-3</v>
      </c>
    </row>
    <row r="11" spans="1:11" x14ac:dyDescent="0.3">
      <c r="A11">
        <v>5</v>
      </c>
      <c r="B11">
        <f t="shared" ca="1" si="0"/>
        <v>4.0184507481287934E-2</v>
      </c>
      <c r="C11">
        <f t="shared" ca="1" si="1"/>
        <v>9.7499944964162845E-3</v>
      </c>
    </row>
    <row r="12" spans="1:11" x14ac:dyDescent="0.3">
      <c r="A12">
        <v>6</v>
      </c>
      <c r="B12">
        <f t="shared" ca="1" si="0"/>
        <v>5.0069020673544691E-2</v>
      </c>
      <c r="C12">
        <f t="shared" ca="1" si="1"/>
        <v>9.8845131922567567E-3</v>
      </c>
    </row>
    <row r="13" spans="1:11" x14ac:dyDescent="0.3">
      <c r="A13">
        <v>7</v>
      </c>
      <c r="B13">
        <f t="shared" ca="1" si="0"/>
        <v>6.2248396758651681E-2</v>
      </c>
      <c r="C13">
        <f t="shared" ca="1" si="1"/>
        <v>1.217937608510699E-2</v>
      </c>
    </row>
    <row r="14" spans="1:11" x14ac:dyDescent="0.3">
      <c r="A14">
        <v>8</v>
      </c>
      <c r="B14">
        <f t="shared" ca="1" si="0"/>
        <v>7.4306631857063932E-2</v>
      </c>
      <c r="C14">
        <f t="shared" ca="1" si="1"/>
        <v>1.2058235098412251E-2</v>
      </c>
    </row>
    <row r="15" spans="1:11" x14ac:dyDescent="0.3">
      <c r="A15">
        <v>9</v>
      </c>
      <c r="B15">
        <f t="shared" ca="1" si="0"/>
        <v>8.5055113323021334E-2</v>
      </c>
      <c r="C15">
        <f t="shared" ca="1" si="1"/>
        <v>1.0748481465957402E-2</v>
      </c>
    </row>
    <row r="16" spans="1:11" x14ac:dyDescent="0.3">
      <c r="A16">
        <v>10</v>
      </c>
      <c r="B16">
        <f t="shared" ca="1" si="0"/>
        <v>9.3655983750694713E-2</v>
      </c>
      <c r="C16">
        <f t="shared" ca="1" si="1"/>
        <v>8.6008704276733794E-3</v>
      </c>
    </row>
    <row r="17" spans="1:3" x14ac:dyDescent="0.3">
      <c r="A17">
        <v>11</v>
      </c>
      <c r="B17">
        <f t="shared" ca="1" si="0"/>
        <v>0.10262445219057113</v>
      </c>
      <c r="C17">
        <f t="shared" ca="1" si="1"/>
        <v>8.9684684398764203E-3</v>
      </c>
    </row>
    <row r="18" spans="1:3" x14ac:dyDescent="0.3">
      <c r="A18">
        <v>12</v>
      </c>
      <c r="B18">
        <f t="shared" ca="1" si="0"/>
        <v>0.11234689109873543</v>
      </c>
      <c r="C18">
        <f t="shared" ca="1" si="1"/>
        <v>9.7224389081642937E-3</v>
      </c>
    </row>
    <row r="19" spans="1:3" x14ac:dyDescent="0.3">
      <c r="A19">
        <v>13</v>
      </c>
      <c r="B19">
        <f t="shared" ca="1" si="0"/>
        <v>0.12148273148361138</v>
      </c>
      <c r="C19">
        <f t="shared" ca="1" si="1"/>
        <v>9.1358403848759567E-3</v>
      </c>
    </row>
    <row r="20" spans="1:3" x14ac:dyDescent="0.3">
      <c r="A20">
        <v>14</v>
      </c>
      <c r="B20">
        <f t="shared" ca="1" si="0"/>
        <v>0.13417324957995375</v>
      </c>
      <c r="C20">
        <f t="shared" ca="1" si="1"/>
        <v>1.2690518096342362E-2</v>
      </c>
    </row>
    <row r="21" spans="1:3" x14ac:dyDescent="0.3">
      <c r="A21">
        <v>15</v>
      </c>
      <c r="B21">
        <f t="shared" ca="1" si="0"/>
        <v>0.14589375402719429</v>
      </c>
      <c r="C21">
        <f t="shared" ca="1" si="1"/>
        <v>1.1720504447240543E-2</v>
      </c>
    </row>
    <row r="22" spans="1:3" x14ac:dyDescent="0.3">
      <c r="A22">
        <v>16</v>
      </c>
      <c r="B22">
        <f t="shared" ca="1" si="0"/>
        <v>0.1567348360445453</v>
      </c>
      <c r="C22">
        <f t="shared" ca="1" si="1"/>
        <v>1.0841082017351011E-2</v>
      </c>
    </row>
    <row r="23" spans="1:3" x14ac:dyDescent="0.3">
      <c r="A23">
        <v>17</v>
      </c>
      <c r="B23">
        <f t="shared" ca="1" si="0"/>
        <v>0.16689191394709177</v>
      </c>
      <c r="C23">
        <f t="shared" ca="1" si="1"/>
        <v>1.0157077902546469E-2</v>
      </c>
    </row>
    <row r="24" spans="1:3" x14ac:dyDescent="0.3">
      <c r="A24">
        <v>18</v>
      </c>
      <c r="B24">
        <f t="shared" ca="1" si="0"/>
        <v>0.1776887559238545</v>
      </c>
      <c r="C24">
        <f t="shared" ca="1" si="1"/>
        <v>1.0796841976762728E-2</v>
      </c>
    </row>
    <row r="25" spans="1:3" x14ac:dyDescent="0.3">
      <c r="A25">
        <v>19</v>
      </c>
      <c r="B25">
        <f t="shared" ca="1" si="0"/>
        <v>0.18717646262361545</v>
      </c>
      <c r="C25">
        <f t="shared" ca="1" si="1"/>
        <v>9.487706699760956E-3</v>
      </c>
    </row>
    <row r="26" spans="1:3" x14ac:dyDescent="0.3">
      <c r="A26">
        <v>20</v>
      </c>
      <c r="B26">
        <f t="shared" ca="1" si="0"/>
        <v>0.19604331792455026</v>
      </c>
      <c r="C26">
        <f t="shared" ca="1" si="1"/>
        <v>8.8668553009348117E-3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A879-7295-4B28-AB1F-AC4478E5196C}">
  <dimension ref="A2:S58"/>
  <sheetViews>
    <sheetView zoomScale="115" zoomScaleNormal="115" workbookViewId="0">
      <selection activeCell="E19" sqref="E19"/>
    </sheetView>
  </sheetViews>
  <sheetFormatPr baseColWidth="10" defaultRowHeight="14.4" x14ac:dyDescent="0.3"/>
  <cols>
    <col min="2" max="2" width="12.21875" bestFit="1" customWidth="1"/>
    <col min="4" max="4" width="13.5546875" bestFit="1" customWidth="1"/>
    <col min="5" max="5" width="12.21875" bestFit="1" customWidth="1"/>
  </cols>
  <sheetData>
    <row r="2" spans="1:19" x14ac:dyDescent="0.3">
      <c r="A2" s="8" t="s">
        <v>56</v>
      </c>
      <c r="B2" s="8" t="s">
        <v>57</v>
      </c>
      <c r="C2" s="8" t="s">
        <v>58</v>
      </c>
      <c r="D2" s="10" t="s">
        <v>85</v>
      </c>
      <c r="E2" s="10" t="s">
        <v>57</v>
      </c>
      <c r="F2" s="10" t="s">
        <v>52</v>
      </c>
    </row>
    <row r="3" spans="1:19" x14ac:dyDescent="0.3">
      <c r="A3" s="8">
        <v>3.84</v>
      </c>
      <c r="B3" s="9">
        <f>A3*1023/5</f>
        <v>785.66399999999999</v>
      </c>
      <c r="C3" s="9">
        <v>0</v>
      </c>
      <c r="D3" s="10">
        <v>3.99</v>
      </c>
      <c r="E3" s="11">
        <f>D3*1024/5</f>
        <v>817.15200000000004</v>
      </c>
      <c r="F3" s="12">
        <f>ABS(D3-A3)/A3</f>
        <v>3.9062500000000097E-2</v>
      </c>
      <c r="H3" s="7">
        <f t="shared" ref="H3:H18" si="0">INT(C3)</f>
        <v>0</v>
      </c>
      <c r="R3" t="s">
        <v>60</v>
      </c>
      <c r="S3" t="str">
        <f>CONCATENATE(D20,",""", R3, """")</f>
        <v>,"N"</v>
      </c>
    </row>
    <row r="4" spans="1:19" x14ac:dyDescent="0.3">
      <c r="A4" s="8">
        <v>1.98</v>
      </c>
      <c r="B4" s="9">
        <f t="shared" ref="B4:B17" si="1">A4*1023/5</f>
        <v>405.108</v>
      </c>
      <c r="C4" s="9">
        <v>22.5</v>
      </c>
      <c r="D4" s="10">
        <v>2.06</v>
      </c>
      <c r="E4" s="11">
        <f t="shared" ref="E4:E18" si="2">D4*1024/5</f>
        <v>421.88800000000003</v>
      </c>
      <c r="F4" s="12">
        <f t="shared" ref="F4:F18" si="3">ABS(D4-A4)/A4</f>
        <v>4.0404040404040442E-2</v>
      </c>
      <c r="H4" s="7">
        <f t="shared" si="0"/>
        <v>22</v>
      </c>
      <c r="I4" t="s">
        <v>59</v>
      </c>
      <c r="J4" t="str">
        <f>CONCATENATE(F2, H3, ", ", H4, I4, ", ")</f>
        <v xml:space="preserve">erreur0, 22.5, </v>
      </c>
      <c r="R4" t="s">
        <v>61</v>
      </c>
      <c r="S4" t="str">
        <f>CONCATENATE(S3,",""", R4, """")</f>
        <v>,"N","NNE"</v>
      </c>
    </row>
    <row r="5" spans="1:19" x14ac:dyDescent="0.3">
      <c r="A5" s="8">
        <v>2.25</v>
      </c>
      <c r="B5" s="9">
        <f t="shared" si="1"/>
        <v>460.35</v>
      </c>
      <c r="C5" s="9">
        <v>45</v>
      </c>
      <c r="D5" s="10">
        <v>2.34</v>
      </c>
      <c r="E5" s="11">
        <f t="shared" si="2"/>
        <v>479.23199999999997</v>
      </c>
      <c r="F5" s="12">
        <f t="shared" si="3"/>
        <v>3.9999999999999938E-2</v>
      </c>
      <c r="H5" s="7">
        <f t="shared" si="0"/>
        <v>45</v>
      </c>
      <c r="R5" t="s">
        <v>62</v>
      </c>
      <c r="S5" t="str">
        <f t="shared" ref="S5:S18" si="4">CONCATENATE(S4,",""", R5, """")</f>
        <v>,"N","NNE","NE"</v>
      </c>
    </row>
    <row r="6" spans="1:19" x14ac:dyDescent="0.3">
      <c r="A6" s="8">
        <v>0.41</v>
      </c>
      <c r="B6" s="9">
        <f t="shared" si="1"/>
        <v>83.885999999999996</v>
      </c>
      <c r="C6" s="9">
        <v>67.5</v>
      </c>
      <c r="D6" s="10">
        <v>0.42</v>
      </c>
      <c r="E6" s="11">
        <f t="shared" si="2"/>
        <v>86.015999999999991</v>
      </c>
      <c r="F6" s="12">
        <f t="shared" si="3"/>
        <v>2.4390243902439046E-2</v>
      </c>
      <c r="H6" s="7">
        <f t="shared" si="0"/>
        <v>67</v>
      </c>
      <c r="I6" t="s">
        <v>59</v>
      </c>
      <c r="J6" t="str">
        <f t="shared" ref="J6" si="5">CONCATENATE(J4, H5, ", ", H6, I6, ", ")</f>
        <v xml:space="preserve">erreur0, 22.5, 45, 67.5, </v>
      </c>
      <c r="R6" t="s">
        <v>66</v>
      </c>
      <c r="S6" t="str">
        <f t="shared" si="4"/>
        <v>,"N","NNE","NE","ENE"</v>
      </c>
    </row>
    <row r="7" spans="1:19" x14ac:dyDescent="0.3">
      <c r="A7" s="8">
        <v>0.45</v>
      </c>
      <c r="B7" s="9">
        <f t="shared" si="1"/>
        <v>92.070000000000007</v>
      </c>
      <c r="C7" s="9">
        <v>90</v>
      </c>
      <c r="D7" s="10">
        <v>0.46500000000000002</v>
      </c>
      <c r="E7" s="11">
        <f t="shared" si="2"/>
        <v>95.231999999999999</v>
      </c>
      <c r="F7" s="12">
        <f t="shared" si="3"/>
        <v>3.3333333333333361E-2</v>
      </c>
      <c r="H7" s="7">
        <f t="shared" si="0"/>
        <v>90</v>
      </c>
      <c r="R7" t="s">
        <v>63</v>
      </c>
      <c r="S7" t="str">
        <f t="shared" si="4"/>
        <v>,"N","NNE","NE","ENE","E"</v>
      </c>
    </row>
    <row r="8" spans="1:19" x14ac:dyDescent="0.3">
      <c r="A8" s="8">
        <v>0.32</v>
      </c>
      <c r="B8" s="9">
        <f t="shared" si="1"/>
        <v>65.472000000000008</v>
      </c>
      <c r="C8" s="9">
        <v>112.5</v>
      </c>
      <c r="D8" s="10">
        <v>0.32</v>
      </c>
      <c r="E8" s="11">
        <f t="shared" si="2"/>
        <v>65.536000000000001</v>
      </c>
      <c r="F8" s="12">
        <f t="shared" si="3"/>
        <v>0</v>
      </c>
      <c r="H8" s="7">
        <f t="shared" si="0"/>
        <v>112</v>
      </c>
      <c r="I8" t="s">
        <v>59</v>
      </c>
      <c r="J8" t="str">
        <f t="shared" ref="J8" si="6">CONCATENATE(J6, H7, ", ", H8, I8, ", ")</f>
        <v xml:space="preserve">erreur0, 22.5, 45, 67.5, 90, 112.5, </v>
      </c>
      <c r="R8" t="s">
        <v>64</v>
      </c>
      <c r="S8" t="str">
        <f t="shared" si="4"/>
        <v>,"N","NNE","NE","ENE","E","ESE"</v>
      </c>
    </row>
    <row r="9" spans="1:19" x14ac:dyDescent="0.3">
      <c r="A9" s="8">
        <v>0.9</v>
      </c>
      <c r="B9" s="9">
        <f t="shared" si="1"/>
        <v>184.14000000000001</v>
      </c>
      <c r="C9" s="9">
        <v>135</v>
      </c>
      <c r="D9" s="10">
        <v>0.93</v>
      </c>
      <c r="E9" s="11">
        <f t="shared" si="2"/>
        <v>190.464</v>
      </c>
      <c r="F9" s="12">
        <f t="shared" si="3"/>
        <v>3.3333333333333361E-2</v>
      </c>
      <c r="H9" s="7">
        <f t="shared" si="0"/>
        <v>135</v>
      </c>
      <c r="R9" t="s">
        <v>65</v>
      </c>
      <c r="S9" t="str">
        <f t="shared" si="4"/>
        <v>,"N","NNE","NE","ENE","E","ESE","SE"</v>
      </c>
    </row>
    <row r="10" spans="1:19" x14ac:dyDescent="0.3">
      <c r="A10" s="8">
        <v>0.62</v>
      </c>
      <c r="B10" s="9">
        <f t="shared" si="1"/>
        <v>126.852</v>
      </c>
      <c r="C10" s="9">
        <v>157.5</v>
      </c>
      <c r="D10" s="10">
        <v>0.64</v>
      </c>
      <c r="E10" s="11">
        <f t="shared" si="2"/>
        <v>131.072</v>
      </c>
      <c r="F10" s="12">
        <f t="shared" si="3"/>
        <v>3.2258064516129059E-2</v>
      </c>
      <c r="H10" s="7">
        <f t="shared" si="0"/>
        <v>157</v>
      </c>
      <c r="I10" t="s">
        <v>59</v>
      </c>
      <c r="J10" t="str">
        <f t="shared" ref="J10" si="7">CONCATENATE(J8, H9, ", ", H10, I10, ", ")</f>
        <v xml:space="preserve">erreur0, 22.5, 45, 67.5, 90, 112.5, 135, 157.5, </v>
      </c>
      <c r="R10" t="s">
        <v>67</v>
      </c>
      <c r="S10" t="str">
        <f t="shared" si="4"/>
        <v>,"N","NNE","NE","ENE","E","ESE","SE","SSE"</v>
      </c>
    </row>
    <row r="11" spans="1:19" x14ac:dyDescent="0.3">
      <c r="A11" s="8">
        <v>1.4</v>
      </c>
      <c r="B11" s="9">
        <f t="shared" si="1"/>
        <v>286.43999999999994</v>
      </c>
      <c r="C11" s="9">
        <v>180</v>
      </c>
      <c r="D11" s="10">
        <v>1.45</v>
      </c>
      <c r="E11" s="11">
        <f t="shared" si="2"/>
        <v>296.95999999999998</v>
      </c>
      <c r="F11" s="12">
        <f t="shared" si="3"/>
        <v>3.5714285714285747E-2</v>
      </c>
      <c r="H11" s="7">
        <f t="shared" si="0"/>
        <v>180</v>
      </c>
      <c r="R11" t="s">
        <v>68</v>
      </c>
      <c r="S11" t="str">
        <f t="shared" si="4"/>
        <v>,"N","NNE","NE","ENE","E","ESE","SE","SSE","S"</v>
      </c>
    </row>
    <row r="12" spans="1:19" x14ac:dyDescent="0.3">
      <c r="A12" s="8">
        <v>1.19</v>
      </c>
      <c r="B12" s="9">
        <f t="shared" si="1"/>
        <v>243.47399999999999</v>
      </c>
      <c r="C12" s="9">
        <v>202.5</v>
      </c>
      <c r="D12" s="10">
        <v>1.23</v>
      </c>
      <c r="E12" s="11">
        <f t="shared" si="2"/>
        <v>251.904</v>
      </c>
      <c r="F12" s="12">
        <f t="shared" si="3"/>
        <v>3.3613445378151294E-2</v>
      </c>
      <c r="H12" s="7">
        <f t="shared" si="0"/>
        <v>202</v>
      </c>
      <c r="I12" t="s">
        <v>59</v>
      </c>
      <c r="J12" t="str">
        <f t="shared" ref="J12" si="8">CONCATENATE(J10, H11, ", ", H12, I12, ", ")</f>
        <v xml:space="preserve">erreur0, 22.5, 45, 67.5, 90, 112.5, 135, 157.5, 180, 202.5, </v>
      </c>
      <c r="R12" t="s">
        <v>69</v>
      </c>
      <c r="S12" t="str">
        <f t="shared" si="4"/>
        <v>,"N","NNE","NE","ENE","E","ESE","SE","SSE","S","SSW"</v>
      </c>
    </row>
    <row r="13" spans="1:19" x14ac:dyDescent="0.3">
      <c r="A13" s="8">
        <v>3.08</v>
      </c>
      <c r="B13" s="9">
        <f t="shared" si="1"/>
        <v>630.16800000000001</v>
      </c>
      <c r="C13" s="9">
        <v>225</v>
      </c>
      <c r="D13" s="10">
        <v>3.2</v>
      </c>
      <c r="E13" s="11">
        <f t="shared" si="2"/>
        <v>655.36</v>
      </c>
      <c r="F13" s="12">
        <f t="shared" si="3"/>
        <v>3.8961038961038995E-2</v>
      </c>
      <c r="H13" s="7">
        <f t="shared" si="0"/>
        <v>225</v>
      </c>
      <c r="R13" t="s">
        <v>70</v>
      </c>
      <c r="S13" t="str">
        <f t="shared" si="4"/>
        <v>,"N","NNE","NE","ENE","E","ESE","SE","SSE","S","SSW","SW"</v>
      </c>
    </row>
    <row r="14" spans="1:19" x14ac:dyDescent="0.3">
      <c r="A14" s="8">
        <v>2.93</v>
      </c>
      <c r="B14" s="9">
        <f t="shared" si="1"/>
        <v>599.47800000000007</v>
      </c>
      <c r="C14" s="9">
        <v>247.5</v>
      </c>
      <c r="D14" s="10">
        <v>3.04</v>
      </c>
      <c r="E14" s="11">
        <f t="shared" si="2"/>
        <v>622.59199999999998</v>
      </c>
      <c r="F14" s="12">
        <f t="shared" si="3"/>
        <v>3.754266211604091E-2</v>
      </c>
      <c r="H14" s="7">
        <f t="shared" si="0"/>
        <v>247</v>
      </c>
      <c r="I14" t="s">
        <v>59</v>
      </c>
      <c r="J14" t="str">
        <f t="shared" ref="J14" si="9">CONCATENATE(J12, H13, ", ", H14, I14, ", ")</f>
        <v xml:space="preserve">erreur0, 22.5, 45, 67.5, 90, 112.5, 135, 157.5, 180, 202.5, 225, 247.5, </v>
      </c>
      <c r="R14" t="s">
        <v>71</v>
      </c>
      <c r="S14" t="str">
        <f t="shared" si="4"/>
        <v>,"N","NNE","NE","ENE","E","ESE","SE","SSE","S","SSW","SW","WSW"</v>
      </c>
    </row>
    <row r="15" spans="1:19" x14ac:dyDescent="0.3">
      <c r="A15" s="8">
        <v>4.62</v>
      </c>
      <c r="B15" s="9">
        <f t="shared" si="1"/>
        <v>945.25200000000007</v>
      </c>
      <c r="C15" s="9">
        <v>270</v>
      </c>
      <c r="D15" s="10">
        <v>4.79</v>
      </c>
      <c r="E15" s="11">
        <f t="shared" si="2"/>
        <v>980.99199999999996</v>
      </c>
      <c r="F15" s="12">
        <f t="shared" si="3"/>
        <v>3.6796536796536779E-2</v>
      </c>
      <c r="H15" s="7">
        <f t="shared" si="0"/>
        <v>270</v>
      </c>
      <c r="R15" t="s">
        <v>71</v>
      </c>
      <c r="S15" t="str">
        <f t="shared" si="4"/>
        <v>,"N","NNE","NE","ENE","E","ESE","SE","SSE","S","SSW","SW","WSW","WSW"</v>
      </c>
    </row>
    <row r="16" spans="1:19" x14ac:dyDescent="0.3">
      <c r="A16" s="8">
        <v>4.04</v>
      </c>
      <c r="B16" s="9">
        <f t="shared" si="1"/>
        <v>826.58400000000006</v>
      </c>
      <c r="C16" s="9">
        <v>292.5</v>
      </c>
      <c r="D16" s="10">
        <v>4.2</v>
      </c>
      <c r="E16" s="11">
        <f t="shared" si="2"/>
        <v>860.16000000000008</v>
      </c>
      <c r="F16" s="12">
        <f t="shared" si="3"/>
        <v>3.9603960396039639E-2</v>
      </c>
      <c r="H16" s="7">
        <f t="shared" si="0"/>
        <v>292</v>
      </c>
      <c r="I16" t="s">
        <v>59</v>
      </c>
      <c r="J16" t="str">
        <f t="shared" ref="J16" si="10">CONCATENATE(J14, H15, ", ", H16, I16, ", ")</f>
        <v xml:space="preserve">erreur0, 22.5, 45, 67.5, 90, 112.5, 135, 157.5, 180, 202.5, 225, 247.5, 270, 292.5, </v>
      </c>
      <c r="R16" t="s">
        <v>72</v>
      </c>
      <c r="S16" t="str">
        <f t="shared" si="4"/>
        <v>,"N","NNE","NE","ENE","E","ESE","SE","SSE","S","SSW","SW","WSW","WSW","WNW"</v>
      </c>
    </row>
    <row r="17" spans="1:19" x14ac:dyDescent="0.3">
      <c r="A17" s="8">
        <v>4.33</v>
      </c>
      <c r="B17" s="9">
        <f t="shared" si="1"/>
        <v>885.91800000000001</v>
      </c>
      <c r="C17" s="9">
        <v>315</v>
      </c>
      <c r="D17" s="10">
        <v>4.5</v>
      </c>
      <c r="E17" s="11">
        <f t="shared" si="2"/>
        <v>921.6</v>
      </c>
      <c r="F17" s="12">
        <f t="shared" si="3"/>
        <v>3.9260969976905293E-2</v>
      </c>
      <c r="H17" s="7">
        <f t="shared" si="0"/>
        <v>315</v>
      </c>
      <c r="R17" t="s">
        <v>73</v>
      </c>
      <c r="S17" t="str">
        <f t="shared" si="4"/>
        <v>,"N","NNE","NE","ENE","E","ESE","SE","SSE","S","SSW","SW","WSW","WSW","WNW","NW"</v>
      </c>
    </row>
    <row r="18" spans="1:19" x14ac:dyDescent="0.3">
      <c r="A18" s="8">
        <v>3.43</v>
      </c>
      <c r="B18" s="9">
        <f>A18*1023/5</f>
        <v>701.77800000000002</v>
      </c>
      <c r="C18" s="9">
        <v>337.5</v>
      </c>
      <c r="D18" s="10">
        <v>3.57</v>
      </c>
      <c r="E18" s="11">
        <f t="shared" si="2"/>
        <v>731.13599999999997</v>
      </c>
      <c r="F18" s="12">
        <f t="shared" si="3"/>
        <v>4.0816326530612151E-2</v>
      </c>
      <c r="H18" s="7">
        <f t="shared" si="0"/>
        <v>337</v>
      </c>
      <c r="I18" t="s">
        <v>59</v>
      </c>
      <c r="J18" t="str">
        <f t="shared" ref="J18" si="11">CONCATENATE(J16, H17, ", ", H18, I18, ", ")</f>
        <v xml:space="preserve">erreur0, 22.5, 45, 67.5, 90, 112.5, 135, 157.5, 180, 202.5, 225, 247.5, 270, 292.5, 315, 337.5, </v>
      </c>
      <c r="R18" t="s">
        <v>74</v>
      </c>
      <c r="S18" t="str">
        <f t="shared" si="4"/>
        <v>,"N","NNE","NE","ENE","E","ESE","SE","SSE","S","SSW","SW","WSW","WSW","WNW","NW","NNW"</v>
      </c>
    </row>
    <row r="22" spans="1:19" x14ac:dyDescent="0.3">
      <c r="A22">
        <v>65.471999999999994</v>
      </c>
      <c r="B22" s="7">
        <v>115</v>
      </c>
      <c r="D22">
        <f>(A23+A22)/2</f>
        <v>74.679000000000002</v>
      </c>
      <c r="G22" s="7" t="str">
        <f>_xlfn.CONCAT("if (WindAnalog &lt; ", ROUND(D22,0), ") return(", ROUND(B22, 1), ");")</f>
        <v>if (WindAnalog &lt; 75) return(115);</v>
      </c>
      <c r="K22">
        <v>0</v>
      </c>
      <c r="M22" t="s">
        <v>93</v>
      </c>
      <c r="O22" s="7" t="str">
        <f>_xlfn.CONCAT("if(WindAngle &lt; ",K22+5, ") return(""",M22,""");")</f>
        <v>if(WindAngle &lt; 5) return("Nord");</v>
      </c>
    </row>
    <row r="23" spans="1:19" x14ac:dyDescent="0.3">
      <c r="A23">
        <v>83.885999999999996</v>
      </c>
      <c r="B23" s="7">
        <v>70</v>
      </c>
      <c r="C23" s="7"/>
      <c r="D23">
        <f t="shared" ref="D23:D37" si="12">(A24+A23)/2</f>
        <v>87.978000000000009</v>
      </c>
      <c r="F23" s="7"/>
      <c r="G23" s="7" t="str">
        <f>_xlfn.CONCAT("if (WindAnalog &lt; ", ROUND(D23,0), ") return(", ROUND(B23, 1), ");")</f>
        <v>if (WindAnalog &lt; 88) return(70);</v>
      </c>
      <c r="K23">
        <v>22.5</v>
      </c>
      <c r="M23" t="s">
        <v>93</v>
      </c>
      <c r="O23" s="7" t="str">
        <f t="shared" ref="O23:O37" si="13">_xlfn.CONCAT("if(WindAngle &lt; ",K23+5, ") return(""",M23,""");")</f>
        <v>if(WindAngle &lt; 27,5) return("Nord");</v>
      </c>
    </row>
    <row r="24" spans="1:19" x14ac:dyDescent="0.3">
      <c r="A24">
        <v>92.070000000000007</v>
      </c>
      <c r="B24" s="7">
        <v>90</v>
      </c>
      <c r="C24" s="7"/>
      <c r="D24">
        <f t="shared" si="12"/>
        <v>109.46100000000001</v>
      </c>
      <c r="F24" s="7"/>
      <c r="G24" s="7" t="str">
        <f t="shared" ref="G24:G37" si="14">_xlfn.CONCAT("if (WindAnalog &lt; ", ROUND(D24,0), ") return(", ROUND(B24, 1), ");")</f>
        <v>if (WindAnalog &lt; 109) return(90);</v>
      </c>
      <c r="K24">
        <v>45</v>
      </c>
      <c r="M24" t="s">
        <v>94</v>
      </c>
      <c r="O24" s="7" t="str">
        <f t="shared" si="13"/>
        <v>if(WindAngle &lt; 50) return("Nord-Est");</v>
      </c>
    </row>
    <row r="25" spans="1:19" x14ac:dyDescent="0.3">
      <c r="A25">
        <v>126.852</v>
      </c>
      <c r="B25" s="7">
        <v>160</v>
      </c>
      <c r="C25" s="7"/>
      <c r="D25">
        <f t="shared" si="12"/>
        <v>155.49600000000001</v>
      </c>
      <c r="F25" s="7"/>
      <c r="G25" s="7" t="str">
        <f t="shared" si="14"/>
        <v>if (WindAnalog &lt; 155) return(160);</v>
      </c>
      <c r="K25">
        <v>67.5</v>
      </c>
      <c r="M25" t="s">
        <v>95</v>
      </c>
      <c r="O25" s="7" t="str">
        <f t="shared" si="13"/>
        <v>if(WindAngle &lt; 72,5) return("Est");</v>
      </c>
    </row>
    <row r="26" spans="1:19" x14ac:dyDescent="0.3">
      <c r="A26">
        <v>184.14000000000001</v>
      </c>
      <c r="B26" s="7">
        <v>135</v>
      </c>
      <c r="C26" s="7"/>
      <c r="D26">
        <f t="shared" si="12"/>
        <v>213.80700000000002</v>
      </c>
      <c r="F26" s="7"/>
      <c r="G26" s="7" t="str">
        <f t="shared" si="14"/>
        <v>if (WindAnalog &lt; 214) return(135);</v>
      </c>
      <c r="K26">
        <v>90</v>
      </c>
      <c r="M26" t="s">
        <v>95</v>
      </c>
      <c r="O26" s="7" t="str">
        <f t="shared" si="13"/>
        <v>if(WindAngle &lt; 95) return("Est");</v>
      </c>
    </row>
    <row r="27" spans="1:19" x14ac:dyDescent="0.3">
      <c r="A27">
        <v>243.47399999999999</v>
      </c>
      <c r="B27" s="7">
        <v>200</v>
      </c>
      <c r="C27" s="7"/>
      <c r="D27">
        <f t="shared" si="12"/>
        <v>264.95699999999999</v>
      </c>
      <c r="F27" s="7"/>
      <c r="G27" s="7" t="str">
        <f t="shared" si="14"/>
        <v>if (WindAnalog &lt; 265) return(200);</v>
      </c>
      <c r="K27">
        <v>112.5</v>
      </c>
      <c r="M27" t="s">
        <v>95</v>
      </c>
      <c r="O27" s="7" t="str">
        <f t="shared" si="13"/>
        <v>if(WindAngle &lt; 117,5) return("Est");</v>
      </c>
    </row>
    <row r="28" spans="1:19" x14ac:dyDescent="0.3">
      <c r="A28">
        <v>286.43999999999994</v>
      </c>
      <c r="B28" s="7">
        <v>180</v>
      </c>
      <c r="C28" s="7"/>
      <c r="D28">
        <f t="shared" si="12"/>
        <v>345.774</v>
      </c>
      <c r="F28" s="7"/>
      <c r="G28" s="7" t="str">
        <f t="shared" si="14"/>
        <v>if (WindAnalog &lt; 346) return(180);</v>
      </c>
      <c r="K28">
        <v>135</v>
      </c>
      <c r="M28" t="s">
        <v>96</v>
      </c>
      <c r="O28" s="7" t="str">
        <f t="shared" si="13"/>
        <v>if(WindAngle &lt; 140) return("Sud-Est");</v>
      </c>
    </row>
    <row r="29" spans="1:19" x14ac:dyDescent="0.3">
      <c r="A29">
        <v>405.108</v>
      </c>
      <c r="B29" s="7">
        <v>20</v>
      </c>
      <c r="C29" s="7"/>
      <c r="D29">
        <f t="shared" si="12"/>
        <v>432.72900000000004</v>
      </c>
      <c r="F29" s="7"/>
      <c r="G29" s="7" t="str">
        <f t="shared" si="14"/>
        <v>if (WindAnalog &lt; 433) return(20);</v>
      </c>
      <c r="K29">
        <v>157.5</v>
      </c>
      <c r="M29" t="s">
        <v>97</v>
      </c>
      <c r="O29" s="7" t="str">
        <f t="shared" si="13"/>
        <v>if(WindAngle &lt; 162,5) return("Sud");</v>
      </c>
    </row>
    <row r="30" spans="1:19" x14ac:dyDescent="0.3">
      <c r="A30">
        <v>460.35</v>
      </c>
      <c r="B30" s="7">
        <v>45</v>
      </c>
      <c r="C30" s="7"/>
      <c r="D30">
        <f t="shared" si="12"/>
        <v>529.91399999999999</v>
      </c>
      <c r="F30" s="7"/>
      <c r="G30" s="7" t="str">
        <f t="shared" si="14"/>
        <v>if (WindAnalog &lt; 530) return(45);</v>
      </c>
      <c r="K30">
        <v>180</v>
      </c>
      <c r="M30" t="s">
        <v>97</v>
      </c>
      <c r="O30" s="7" t="str">
        <f t="shared" si="13"/>
        <v>if(WindAngle &lt; 185) return("Sud");</v>
      </c>
    </row>
    <row r="31" spans="1:19" x14ac:dyDescent="0.3">
      <c r="A31">
        <v>599.47800000000007</v>
      </c>
      <c r="B31" s="7">
        <v>250</v>
      </c>
      <c r="C31" s="7"/>
      <c r="D31">
        <f t="shared" si="12"/>
        <v>614.82300000000009</v>
      </c>
      <c r="F31" s="7"/>
      <c r="G31" s="7" t="str">
        <f t="shared" si="14"/>
        <v>if (WindAnalog &lt; 615) return(250);</v>
      </c>
      <c r="K31">
        <v>202.5</v>
      </c>
      <c r="M31" t="s">
        <v>97</v>
      </c>
      <c r="O31" s="7" t="str">
        <f t="shared" si="13"/>
        <v>if(WindAngle &lt; 207,5) return("Sud");</v>
      </c>
    </row>
    <row r="32" spans="1:19" x14ac:dyDescent="0.3">
      <c r="A32">
        <v>630.16800000000001</v>
      </c>
      <c r="B32" s="7">
        <v>225</v>
      </c>
      <c r="C32" s="7"/>
      <c r="D32">
        <f t="shared" si="12"/>
        <v>665.97299999999996</v>
      </c>
      <c r="F32" s="7"/>
      <c r="G32" s="7" t="str">
        <f t="shared" si="14"/>
        <v>if (WindAnalog &lt; 666) return(225);</v>
      </c>
      <c r="K32">
        <v>225</v>
      </c>
      <c r="M32" t="s">
        <v>98</v>
      </c>
      <c r="O32" s="7" t="str">
        <f t="shared" si="13"/>
        <v>if(WindAngle &lt; 230) return("Sud-Ouest");</v>
      </c>
    </row>
    <row r="33" spans="1:15" x14ac:dyDescent="0.3">
      <c r="A33">
        <v>701.77800000000002</v>
      </c>
      <c r="B33" s="7">
        <v>340</v>
      </c>
      <c r="C33" s="7"/>
      <c r="D33">
        <f t="shared" si="12"/>
        <v>743.721</v>
      </c>
      <c r="F33" s="7"/>
      <c r="G33" s="7" t="str">
        <f t="shared" si="14"/>
        <v>if (WindAnalog &lt; 744) return(340);</v>
      </c>
      <c r="K33">
        <v>247.5</v>
      </c>
      <c r="M33" t="s">
        <v>99</v>
      </c>
      <c r="O33" s="7" t="str">
        <f t="shared" si="13"/>
        <v>if(WindAngle &lt; 252,5) return("Ouest");</v>
      </c>
    </row>
    <row r="34" spans="1:15" x14ac:dyDescent="0.3">
      <c r="A34">
        <v>785.66399999999999</v>
      </c>
      <c r="B34" s="7">
        <v>0</v>
      </c>
      <c r="C34" s="7"/>
      <c r="D34">
        <f t="shared" si="12"/>
        <v>806.12400000000002</v>
      </c>
      <c r="F34" s="7"/>
      <c r="G34" s="7" t="str">
        <f t="shared" si="14"/>
        <v>if (WindAnalog &lt; 806) return(0);</v>
      </c>
      <c r="K34">
        <v>270</v>
      </c>
      <c r="M34" t="s">
        <v>99</v>
      </c>
      <c r="O34" s="7" t="str">
        <f t="shared" si="13"/>
        <v>if(WindAngle &lt; 275) return("Ouest");</v>
      </c>
    </row>
    <row r="35" spans="1:15" x14ac:dyDescent="0.3">
      <c r="A35">
        <v>826.58400000000006</v>
      </c>
      <c r="B35" s="7">
        <v>290</v>
      </c>
      <c r="C35" s="7"/>
      <c r="D35">
        <f t="shared" si="12"/>
        <v>856.25099999999998</v>
      </c>
      <c r="F35" s="7"/>
      <c r="G35" s="7" t="str">
        <f t="shared" si="14"/>
        <v>if (WindAnalog &lt; 856) return(290);</v>
      </c>
      <c r="K35">
        <v>292.5</v>
      </c>
      <c r="M35" t="s">
        <v>99</v>
      </c>
      <c r="O35" s="7" t="str">
        <f t="shared" si="13"/>
        <v>if(WindAngle &lt; 297,5) return("Ouest");</v>
      </c>
    </row>
    <row r="36" spans="1:15" x14ac:dyDescent="0.3">
      <c r="A36">
        <v>885.91800000000001</v>
      </c>
      <c r="B36" s="7">
        <v>315</v>
      </c>
      <c r="C36" s="7"/>
      <c r="D36">
        <f t="shared" si="12"/>
        <v>915.58500000000004</v>
      </c>
      <c r="F36" s="7"/>
      <c r="G36" s="7" t="str">
        <f t="shared" si="14"/>
        <v>if (WindAnalog &lt; 916) return(315);</v>
      </c>
      <c r="K36">
        <v>315</v>
      </c>
      <c r="M36" t="s">
        <v>100</v>
      </c>
      <c r="O36" s="7" t="str">
        <f t="shared" si="13"/>
        <v>if(WindAngle &lt; 320) return("Nord-Ouest");</v>
      </c>
    </row>
    <row r="37" spans="1:15" x14ac:dyDescent="0.3">
      <c r="A37">
        <v>945.25200000000007</v>
      </c>
      <c r="B37" s="7">
        <v>270</v>
      </c>
      <c r="C37" s="7"/>
      <c r="D37">
        <f t="shared" si="12"/>
        <v>984.12599999999998</v>
      </c>
      <c r="F37" s="7"/>
      <c r="G37" s="7" t="str">
        <f t="shared" si="14"/>
        <v>if (WindAnalog &lt; 984) return(270);</v>
      </c>
      <c r="K37">
        <v>337.5</v>
      </c>
      <c r="M37" t="s">
        <v>93</v>
      </c>
      <c r="O37" s="7" t="str">
        <f t="shared" si="13"/>
        <v>if(WindAngle &lt; 342,5) return("Nord");</v>
      </c>
    </row>
    <row r="38" spans="1:15" x14ac:dyDescent="0.3">
      <c r="A38">
        <v>1023</v>
      </c>
    </row>
    <row r="42" spans="1:15" ht="37.200000000000003" customHeight="1" x14ac:dyDescent="0.3">
      <c r="A42" s="13" t="s">
        <v>86</v>
      </c>
      <c r="B42" s="13" t="s">
        <v>87</v>
      </c>
    </row>
    <row r="43" spans="1:15" x14ac:dyDescent="0.3">
      <c r="A43" s="7">
        <v>65.536000000000001</v>
      </c>
      <c r="B43">
        <f t="shared" ref="B43:B57" si="15">(A43+A44)/2</f>
        <v>75.775999999999996</v>
      </c>
      <c r="C43" s="7">
        <v>112.5</v>
      </c>
      <c r="E43" s="7"/>
      <c r="F43" s="7"/>
      <c r="G43" s="7" t="str">
        <f>_xlfn.CONCAT("if (WindAnalog &lt; ", ROUND(B43,0), ") return(", ROUND(C43, 1), ");")</f>
        <v>if (WindAnalog &lt; 76) return(112,5);</v>
      </c>
    </row>
    <row r="44" spans="1:15" x14ac:dyDescent="0.3">
      <c r="A44" s="7">
        <v>86.015999999999991</v>
      </c>
      <c r="B44">
        <f t="shared" si="15"/>
        <v>90.623999999999995</v>
      </c>
      <c r="C44" s="7">
        <v>67.5</v>
      </c>
      <c r="E44" s="7"/>
      <c r="F44" s="7"/>
      <c r="G44" s="7" t="str">
        <f t="shared" ref="G44:G58" si="16">_xlfn.CONCAT("if (WindAnalog &lt; ", ROUND(B44,0), ") return(", ROUND(C44, 1), ");")</f>
        <v>if (WindAnalog &lt; 91) return(67,5);</v>
      </c>
    </row>
    <row r="45" spans="1:15" x14ac:dyDescent="0.3">
      <c r="A45" s="7">
        <v>95.231999999999999</v>
      </c>
      <c r="B45">
        <f t="shared" si="15"/>
        <v>113.152</v>
      </c>
      <c r="C45" s="7">
        <v>90</v>
      </c>
      <c r="E45" s="7"/>
      <c r="F45" s="7"/>
      <c r="G45" s="7" t="str">
        <f t="shared" si="16"/>
        <v>if (WindAnalog &lt; 113) return(90);</v>
      </c>
    </row>
    <row r="46" spans="1:15" x14ac:dyDescent="0.3">
      <c r="A46" s="7">
        <v>131.072</v>
      </c>
      <c r="B46">
        <f t="shared" si="15"/>
        <v>160.768</v>
      </c>
      <c r="C46" s="7">
        <v>157.5</v>
      </c>
      <c r="E46" s="7"/>
      <c r="F46" s="7"/>
      <c r="G46" s="7" t="str">
        <f t="shared" si="16"/>
        <v>if (WindAnalog &lt; 161) return(157,5);</v>
      </c>
    </row>
    <row r="47" spans="1:15" x14ac:dyDescent="0.3">
      <c r="A47" s="7">
        <v>190.464</v>
      </c>
      <c r="B47">
        <f t="shared" si="15"/>
        <v>221.184</v>
      </c>
      <c r="C47" s="7">
        <v>135</v>
      </c>
      <c r="E47" s="7"/>
      <c r="F47" s="7"/>
      <c r="G47" s="7" t="str">
        <f t="shared" si="16"/>
        <v>if (WindAnalog &lt; 221) return(135);</v>
      </c>
    </row>
    <row r="48" spans="1:15" x14ac:dyDescent="0.3">
      <c r="A48" s="7">
        <v>251.904</v>
      </c>
      <c r="B48">
        <f t="shared" si="15"/>
        <v>274.43200000000002</v>
      </c>
      <c r="C48" s="7">
        <v>202.5</v>
      </c>
      <c r="E48" s="7"/>
      <c r="F48" s="7"/>
      <c r="G48" s="7" t="str">
        <f t="shared" si="16"/>
        <v>if (WindAnalog &lt; 274) return(202,5);</v>
      </c>
    </row>
    <row r="49" spans="1:7" x14ac:dyDescent="0.3">
      <c r="A49" s="7">
        <v>296.95999999999998</v>
      </c>
      <c r="B49">
        <f t="shared" si="15"/>
        <v>359.42399999999998</v>
      </c>
      <c r="C49" s="7">
        <v>180</v>
      </c>
      <c r="E49" s="7"/>
      <c r="F49" s="7"/>
      <c r="G49" s="7" t="str">
        <f t="shared" si="16"/>
        <v>if (WindAnalog &lt; 359) return(180);</v>
      </c>
    </row>
    <row r="50" spans="1:7" x14ac:dyDescent="0.3">
      <c r="A50" s="7">
        <v>421.88800000000003</v>
      </c>
      <c r="B50">
        <f t="shared" si="15"/>
        <v>450.56</v>
      </c>
      <c r="C50" s="7">
        <v>22.5</v>
      </c>
      <c r="E50" s="7"/>
      <c r="F50" s="7"/>
      <c r="G50" s="7" t="str">
        <f t="shared" si="16"/>
        <v>if (WindAnalog &lt; 451) return(22,5);</v>
      </c>
    </row>
    <row r="51" spans="1:7" x14ac:dyDescent="0.3">
      <c r="A51" s="7">
        <v>479.23199999999997</v>
      </c>
      <c r="B51">
        <f t="shared" si="15"/>
        <v>550.91200000000003</v>
      </c>
      <c r="C51" s="7">
        <v>45</v>
      </c>
      <c r="E51" s="7"/>
      <c r="F51" s="7"/>
      <c r="G51" s="7" t="str">
        <f t="shared" si="16"/>
        <v>if (WindAnalog &lt; 551) return(45);</v>
      </c>
    </row>
    <row r="52" spans="1:7" x14ac:dyDescent="0.3">
      <c r="A52" s="7">
        <v>622.59199999999998</v>
      </c>
      <c r="B52">
        <f t="shared" si="15"/>
        <v>638.976</v>
      </c>
      <c r="C52" s="7">
        <v>247.5</v>
      </c>
      <c r="E52" s="7"/>
      <c r="F52" s="7"/>
      <c r="G52" s="7" t="str">
        <f t="shared" si="16"/>
        <v>if (WindAnalog &lt; 639) return(247,5);</v>
      </c>
    </row>
    <row r="53" spans="1:7" x14ac:dyDescent="0.3">
      <c r="A53" s="7">
        <v>655.36</v>
      </c>
      <c r="B53">
        <f t="shared" si="15"/>
        <v>693.24800000000005</v>
      </c>
      <c r="C53" s="7">
        <v>225</v>
      </c>
      <c r="E53" s="7"/>
      <c r="F53" s="7"/>
      <c r="G53" s="7" t="str">
        <f t="shared" si="16"/>
        <v>if (WindAnalog &lt; 693) return(225);</v>
      </c>
    </row>
    <row r="54" spans="1:7" x14ac:dyDescent="0.3">
      <c r="A54" s="7">
        <v>731.13599999999997</v>
      </c>
      <c r="B54">
        <f t="shared" si="15"/>
        <v>774.14400000000001</v>
      </c>
      <c r="C54" s="7">
        <v>337.5</v>
      </c>
      <c r="E54" s="7"/>
      <c r="F54" s="7"/>
      <c r="G54" s="7" t="str">
        <f t="shared" si="16"/>
        <v>if (WindAnalog &lt; 774) return(337,5);</v>
      </c>
    </row>
    <row r="55" spans="1:7" x14ac:dyDescent="0.3">
      <c r="A55" s="7">
        <v>817.15200000000004</v>
      </c>
      <c r="B55">
        <f t="shared" si="15"/>
        <v>838.65600000000006</v>
      </c>
      <c r="C55" s="7">
        <v>0</v>
      </c>
      <c r="E55" s="7"/>
      <c r="F55" s="7"/>
      <c r="G55" s="7" t="str">
        <f t="shared" si="16"/>
        <v>if (WindAnalog &lt; 839) return(0);</v>
      </c>
    </row>
    <row r="56" spans="1:7" x14ac:dyDescent="0.3">
      <c r="A56" s="7">
        <v>860.16000000000008</v>
      </c>
      <c r="B56">
        <f t="shared" si="15"/>
        <v>890.88000000000011</v>
      </c>
      <c r="C56" s="7">
        <v>292.5</v>
      </c>
      <c r="E56" s="7"/>
      <c r="F56" s="7"/>
      <c r="G56" s="7" t="str">
        <f t="shared" si="16"/>
        <v>if (WindAnalog &lt; 891) return(292,5);</v>
      </c>
    </row>
    <row r="57" spans="1:7" x14ac:dyDescent="0.3">
      <c r="A57" s="7">
        <v>921.6</v>
      </c>
      <c r="B57">
        <f t="shared" si="15"/>
        <v>951.29600000000005</v>
      </c>
      <c r="C57" s="7">
        <v>315</v>
      </c>
      <c r="E57" s="7"/>
      <c r="F57" s="7"/>
      <c r="G57" s="7" t="str">
        <f t="shared" si="16"/>
        <v>if (WindAnalog &lt; 951) return(315);</v>
      </c>
    </row>
    <row r="58" spans="1:7" x14ac:dyDescent="0.3">
      <c r="A58" s="7">
        <v>980.99199999999996</v>
      </c>
      <c r="B58">
        <v>1023</v>
      </c>
      <c r="C58" s="7">
        <v>270</v>
      </c>
      <c r="E58" s="7"/>
      <c r="F58" s="7"/>
      <c r="G58" s="7" t="str">
        <f t="shared" si="16"/>
        <v>if (WindAnalog &lt; 1023) return(270);</v>
      </c>
    </row>
  </sheetData>
  <sortState xmlns:xlrd2="http://schemas.microsoft.com/office/spreadsheetml/2017/richdata2" ref="A43:B58">
    <sortCondition ref="A43:A58"/>
  </sortState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C0F-BDD6-4BDC-AD6B-D99635C9C5AB}">
  <dimension ref="B1:C648"/>
  <sheetViews>
    <sheetView workbookViewId="0"/>
  </sheetViews>
  <sheetFormatPr baseColWidth="10" defaultRowHeight="14.4" x14ac:dyDescent="0.3"/>
  <cols>
    <col min="1" max="1" width="12.6640625" bestFit="1" customWidth="1"/>
    <col min="2" max="2" width="10.5546875" bestFit="1" customWidth="1"/>
    <col min="3" max="4" width="5.5546875" bestFit="1" customWidth="1"/>
  </cols>
  <sheetData>
    <row r="1" spans="2:3" x14ac:dyDescent="0.3">
      <c r="B1" s="15"/>
      <c r="C1" s="14"/>
    </row>
    <row r="2" spans="2:3" x14ac:dyDescent="0.3">
      <c r="B2" s="15"/>
      <c r="C2" s="14"/>
    </row>
    <row r="3" spans="2:3" x14ac:dyDescent="0.3">
      <c r="B3" s="15"/>
      <c r="C3" s="14"/>
    </row>
    <row r="4" spans="2:3" x14ac:dyDescent="0.3">
      <c r="B4" s="15"/>
      <c r="C4" s="14"/>
    </row>
    <row r="5" spans="2:3" x14ac:dyDescent="0.3">
      <c r="B5" s="15"/>
      <c r="C5" s="14"/>
    </row>
    <row r="6" spans="2:3" x14ac:dyDescent="0.3">
      <c r="B6" s="15"/>
      <c r="C6" s="14"/>
    </row>
    <row r="7" spans="2:3" x14ac:dyDescent="0.3">
      <c r="B7" s="15"/>
      <c r="C7" s="14"/>
    </row>
    <row r="8" spans="2:3" x14ac:dyDescent="0.3">
      <c r="B8" s="15"/>
      <c r="C8" s="14"/>
    </row>
    <row r="9" spans="2:3" x14ac:dyDescent="0.3">
      <c r="B9" s="15"/>
      <c r="C9" s="14"/>
    </row>
    <row r="10" spans="2:3" x14ac:dyDescent="0.3">
      <c r="B10" s="15"/>
      <c r="C10" s="14"/>
    </row>
    <row r="11" spans="2:3" x14ac:dyDescent="0.3">
      <c r="B11" s="15"/>
      <c r="C11" s="14"/>
    </row>
    <row r="12" spans="2:3" x14ac:dyDescent="0.3">
      <c r="B12" s="15"/>
      <c r="C12" s="14"/>
    </row>
    <row r="13" spans="2:3" x14ac:dyDescent="0.3">
      <c r="B13" s="15"/>
      <c r="C13" s="14"/>
    </row>
    <row r="14" spans="2:3" x14ac:dyDescent="0.3">
      <c r="B14" s="15"/>
      <c r="C14" s="14"/>
    </row>
    <row r="15" spans="2:3" x14ac:dyDescent="0.3">
      <c r="B15" s="15"/>
      <c r="C15" s="14"/>
    </row>
    <row r="16" spans="2:3" x14ac:dyDescent="0.3">
      <c r="B16" s="15"/>
      <c r="C16" s="14"/>
    </row>
    <row r="17" spans="2:3" x14ac:dyDescent="0.3">
      <c r="B17" s="15"/>
      <c r="C17" s="14"/>
    </row>
    <row r="18" spans="2:3" x14ac:dyDescent="0.3">
      <c r="B18" s="15"/>
      <c r="C18" s="14"/>
    </row>
    <row r="19" spans="2:3" x14ac:dyDescent="0.3">
      <c r="B19" s="15"/>
      <c r="C19" s="14"/>
    </row>
    <row r="20" spans="2:3" x14ac:dyDescent="0.3">
      <c r="B20" s="15"/>
      <c r="C20" s="14"/>
    </row>
    <row r="21" spans="2:3" x14ac:dyDescent="0.3">
      <c r="B21" s="15"/>
      <c r="C21" s="14"/>
    </row>
    <row r="22" spans="2:3" x14ac:dyDescent="0.3">
      <c r="B22" s="15"/>
      <c r="C22" s="14"/>
    </row>
    <row r="23" spans="2:3" x14ac:dyDescent="0.3">
      <c r="B23" s="15"/>
      <c r="C23" s="14"/>
    </row>
    <row r="24" spans="2:3" x14ac:dyDescent="0.3">
      <c r="B24" s="15"/>
      <c r="C24" s="14"/>
    </row>
    <row r="25" spans="2:3" x14ac:dyDescent="0.3">
      <c r="B25" s="15"/>
      <c r="C25" s="14"/>
    </row>
    <row r="26" spans="2:3" x14ac:dyDescent="0.3">
      <c r="B26" s="15"/>
      <c r="C26" s="14"/>
    </row>
    <row r="27" spans="2:3" x14ac:dyDescent="0.3">
      <c r="B27" s="15"/>
      <c r="C27" s="14"/>
    </row>
    <row r="28" spans="2:3" x14ac:dyDescent="0.3">
      <c r="B28" s="15"/>
      <c r="C28" s="14"/>
    </row>
    <row r="29" spans="2:3" x14ac:dyDescent="0.3">
      <c r="B29" s="15"/>
      <c r="C29" s="14"/>
    </row>
    <row r="30" spans="2:3" x14ac:dyDescent="0.3">
      <c r="B30" s="15"/>
      <c r="C30" s="14"/>
    </row>
    <row r="31" spans="2:3" x14ac:dyDescent="0.3">
      <c r="B31" s="15"/>
      <c r="C31" s="14"/>
    </row>
    <row r="32" spans="2:3" x14ac:dyDescent="0.3">
      <c r="B32" s="15"/>
      <c r="C32" s="14"/>
    </row>
    <row r="33" spans="2:3" x14ac:dyDescent="0.3">
      <c r="B33" s="15"/>
      <c r="C33" s="14"/>
    </row>
    <row r="34" spans="2:3" x14ac:dyDescent="0.3">
      <c r="B34" s="15"/>
      <c r="C34" s="14"/>
    </row>
    <row r="35" spans="2:3" x14ac:dyDescent="0.3">
      <c r="B35" s="15"/>
      <c r="C35" s="14"/>
    </row>
    <row r="36" spans="2:3" x14ac:dyDescent="0.3">
      <c r="B36" s="15"/>
      <c r="C36" s="14"/>
    </row>
    <row r="37" spans="2:3" x14ac:dyDescent="0.3">
      <c r="B37" s="15"/>
      <c r="C37" s="14"/>
    </row>
    <row r="38" spans="2:3" x14ac:dyDescent="0.3">
      <c r="B38" s="15"/>
      <c r="C38" s="14"/>
    </row>
    <row r="39" spans="2:3" x14ac:dyDescent="0.3">
      <c r="B39" s="15"/>
      <c r="C39" s="14"/>
    </row>
    <row r="40" spans="2:3" x14ac:dyDescent="0.3">
      <c r="B40" s="15"/>
      <c r="C40" s="14"/>
    </row>
    <row r="41" spans="2:3" x14ac:dyDescent="0.3">
      <c r="B41" s="15"/>
      <c r="C41" s="14"/>
    </row>
    <row r="42" spans="2:3" x14ac:dyDescent="0.3">
      <c r="B42" s="15"/>
      <c r="C42" s="14"/>
    </row>
    <row r="43" spans="2:3" x14ac:dyDescent="0.3">
      <c r="B43" s="15"/>
      <c r="C43" s="14"/>
    </row>
    <row r="44" spans="2:3" x14ac:dyDescent="0.3">
      <c r="B44" s="15"/>
      <c r="C44" s="14"/>
    </row>
    <row r="45" spans="2:3" x14ac:dyDescent="0.3">
      <c r="B45" s="15"/>
      <c r="C45" s="14"/>
    </row>
    <row r="46" spans="2:3" x14ac:dyDescent="0.3">
      <c r="B46" s="15"/>
      <c r="C46" s="14"/>
    </row>
    <row r="47" spans="2:3" x14ac:dyDescent="0.3">
      <c r="B47" s="15"/>
      <c r="C47" s="14"/>
    </row>
    <row r="48" spans="2:3" x14ac:dyDescent="0.3">
      <c r="B48" s="15"/>
      <c r="C48" s="14"/>
    </row>
    <row r="49" spans="2:3" x14ac:dyDescent="0.3">
      <c r="B49" s="15"/>
      <c r="C49" s="14"/>
    </row>
    <row r="50" spans="2:3" x14ac:dyDescent="0.3">
      <c r="B50" s="15"/>
      <c r="C50" s="14"/>
    </row>
    <row r="51" spans="2:3" x14ac:dyDescent="0.3">
      <c r="B51" s="15"/>
      <c r="C51" s="14"/>
    </row>
    <row r="52" spans="2:3" x14ac:dyDescent="0.3">
      <c r="B52" s="15"/>
      <c r="C52" s="14"/>
    </row>
    <row r="53" spans="2:3" x14ac:dyDescent="0.3">
      <c r="B53" s="15"/>
      <c r="C53" s="14"/>
    </row>
    <row r="54" spans="2:3" x14ac:dyDescent="0.3">
      <c r="B54" s="15"/>
      <c r="C54" s="14"/>
    </row>
    <row r="55" spans="2:3" x14ac:dyDescent="0.3">
      <c r="B55" s="15"/>
      <c r="C55" s="14"/>
    </row>
    <row r="56" spans="2:3" x14ac:dyDescent="0.3">
      <c r="B56" s="15"/>
      <c r="C56" s="14"/>
    </row>
    <row r="57" spans="2:3" x14ac:dyDescent="0.3">
      <c r="B57" s="15"/>
      <c r="C57" s="14"/>
    </row>
    <row r="58" spans="2:3" x14ac:dyDescent="0.3">
      <c r="B58" s="15"/>
      <c r="C58" s="14"/>
    </row>
    <row r="59" spans="2:3" x14ac:dyDescent="0.3">
      <c r="B59" s="15"/>
      <c r="C59" s="14"/>
    </row>
    <row r="60" spans="2:3" x14ac:dyDescent="0.3">
      <c r="B60" s="15"/>
      <c r="C60" s="14"/>
    </row>
    <row r="61" spans="2:3" x14ac:dyDescent="0.3">
      <c r="B61" s="15"/>
      <c r="C61" s="14"/>
    </row>
    <row r="62" spans="2:3" x14ac:dyDescent="0.3">
      <c r="B62" s="15"/>
      <c r="C62" s="14"/>
    </row>
    <row r="63" spans="2:3" x14ac:dyDescent="0.3">
      <c r="B63" s="15"/>
      <c r="C63" s="14"/>
    </row>
    <row r="64" spans="2:3" x14ac:dyDescent="0.3">
      <c r="B64" s="15"/>
      <c r="C64" s="14"/>
    </row>
    <row r="65" spans="2:3" x14ac:dyDescent="0.3">
      <c r="B65" s="15"/>
      <c r="C65" s="14"/>
    </row>
    <row r="66" spans="2:3" x14ac:dyDescent="0.3">
      <c r="B66" s="15"/>
      <c r="C66" s="14"/>
    </row>
    <row r="67" spans="2:3" x14ac:dyDescent="0.3">
      <c r="B67" s="15"/>
      <c r="C67" s="14"/>
    </row>
    <row r="68" spans="2:3" x14ac:dyDescent="0.3">
      <c r="B68" s="15"/>
      <c r="C68" s="14"/>
    </row>
    <row r="69" spans="2:3" x14ac:dyDescent="0.3">
      <c r="B69" s="15"/>
      <c r="C69" s="14"/>
    </row>
    <row r="70" spans="2:3" x14ac:dyDescent="0.3">
      <c r="B70" s="15"/>
      <c r="C70" s="14"/>
    </row>
    <row r="71" spans="2:3" x14ac:dyDescent="0.3">
      <c r="B71" s="15"/>
      <c r="C71" s="14"/>
    </row>
    <row r="72" spans="2:3" x14ac:dyDescent="0.3">
      <c r="B72" s="15"/>
      <c r="C72" s="14"/>
    </row>
    <row r="73" spans="2:3" x14ac:dyDescent="0.3">
      <c r="B73" s="15"/>
      <c r="C73" s="14"/>
    </row>
    <row r="74" spans="2:3" x14ac:dyDescent="0.3">
      <c r="B74" s="15"/>
      <c r="C74" s="14"/>
    </row>
    <row r="75" spans="2:3" x14ac:dyDescent="0.3">
      <c r="B75" s="15"/>
      <c r="C75" s="14"/>
    </row>
    <row r="76" spans="2:3" x14ac:dyDescent="0.3">
      <c r="B76" s="15"/>
      <c r="C76" s="14"/>
    </row>
    <row r="77" spans="2:3" x14ac:dyDescent="0.3">
      <c r="B77" s="15"/>
      <c r="C77" s="14"/>
    </row>
    <row r="78" spans="2:3" x14ac:dyDescent="0.3">
      <c r="B78" s="15"/>
      <c r="C78" s="14"/>
    </row>
    <row r="79" spans="2:3" x14ac:dyDescent="0.3">
      <c r="B79" s="15"/>
      <c r="C79" s="14"/>
    </row>
    <row r="80" spans="2:3" x14ac:dyDescent="0.3">
      <c r="B80" s="15"/>
      <c r="C80" s="14"/>
    </row>
    <row r="81" spans="2:3" x14ac:dyDescent="0.3">
      <c r="B81" s="15"/>
      <c r="C81" s="14"/>
    </row>
    <row r="82" spans="2:3" x14ac:dyDescent="0.3">
      <c r="B82" s="15"/>
      <c r="C82" s="14"/>
    </row>
    <row r="83" spans="2:3" x14ac:dyDescent="0.3">
      <c r="B83" s="15"/>
      <c r="C83" s="14"/>
    </row>
    <row r="84" spans="2:3" x14ac:dyDescent="0.3">
      <c r="B84" s="15"/>
      <c r="C84" s="14"/>
    </row>
    <row r="85" spans="2:3" x14ac:dyDescent="0.3">
      <c r="B85" s="15"/>
      <c r="C85" s="14"/>
    </row>
    <row r="86" spans="2:3" x14ac:dyDescent="0.3">
      <c r="B86" s="15"/>
      <c r="C86" s="14"/>
    </row>
    <row r="87" spans="2:3" x14ac:dyDescent="0.3">
      <c r="B87" s="15"/>
      <c r="C87" s="14"/>
    </row>
    <row r="88" spans="2:3" x14ac:dyDescent="0.3">
      <c r="B88" s="15"/>
      <c r="C88" s="14"/>
    </row>
    <row r="89" spans="2:3" x14ac:dyDescent="0.3">
      <c r="B89" s="15"/>
      <c r="C89" s="14"/>
    </row>
    <row r="90" spans="2:3" x14ac:dyDescent="0.3">
      <c r="B90" s="15"/>
      <c r="C90" s="14"/>
    </row>
    <row r="91" spans="2:3" x14ac:dyDescent="0.3">
      <c r="B91" s="15"/>
      <c r="C91" s="14"/>
    </row>
    <row r="92" spans="2:3" x14ac:dyDescent="0.3">
      <c r="B92" s="15"/>
      <c r="C92" s="14"/>
    </row>
    <row r="93" spans="2:3" x14ac:dyDescent="0.3">
      <c r="B93" s="15"/>
      <c r="C93" s="14"/>
    </row>
    <row r="94" spans="2:3" x14ac:dyDescent="0.3">
      <c r="B94" s="15"/>
      <c r="C94" s="14"/>
    </row>
    <row r="95" spans="2:3" x14ac:dyDescent="0.3">
      <c r="B95" s="15"/>
      <c r="C95" s="14"/>
    </row>
    <row r="96" spans="2:3" x14ac:dyDescent="0.3">
      <c r="B96" s="15"/>
      <c r="C96" s="14"/>
    </row>
    <row r="97" spans="2:3" x14ac:dyDescent="0.3">
      <c r="B97" s="15"/>
      <c r="C97" s="14"/>
    </row>
    <row r="98" spans="2:3" x14ac:dyDescent="0.3">
      <c r="B98" s="15"/>
      <c r="C98" s="14"/>
    </row>
    <row r="99" spans="2:3" x14ac:dyDescent="0.3">
      <c r="B99" s="15"/>
      <c r="C99" s="14"/>
    </row>
    <row r="100" spans="2:3" x14ac:dyDescent="0.3">
      <c r="B100" s="15"/>
      <c r="C100" s="14"/>
    </row>
    <row r="101" spans="2:3" x14ac:dyDescent="0.3">
      <c r="B101" s="15"/>
      <c r="C101" s="14"/>
    </row>
    <row r="102" spans="2:3" x14ac:dyDescent="0.3">
      <c r="B102" s="15"/>
      <c r="C102" s="14"/>
    </row>
    <row r="103" spans="2:3" x14ac:dyDescent="0.3">
      <c r="B103" s="15"/>
      <c r="C103" s="14"/>
    </row>
    <row r="104" spans="2:3" x14ac:dyDescent="0.3">
      <c r="B104" s="15"/>
      <c r="C104" s="14"/>
    </row>
    <row r="105" spans="2:3" x14ac:dyDescent="0.3">
      <c r="B105" s="15"/>
      <c r="C105" s="14"/>
    </row>
    <row r="106" spans="2:3" x14ac:dyDescent="0.3">
      <c r="B106" s="15"/>
      <c r="C106" s="14"/>
    </row>
    <row r="107" spans="2:3" x14ac:dyDescent="0.3">
      <c r="B107" s="15"/>
      <c r="C107" s="14"/>
    </row>
    <row r="108" spans="2:3" x14ac:dyDescent="0.3">
      <c r="B108" s="15"/>
      <c r="C108" s="14"/>
    </row>
    <row r="109" spans="2:3" x14ac:dyDescent="0.3">
      <c r="B109" s="15"/>
      <c r="C109" s="14"/>
    </row>
    <row r="110" spans="2:3" x14ac:dyDescent="0.3">
      <c r="B110" s="15"/>
      <c r="C110" s="14"/>
    </row>
    <row r="111" spans="2:3" x14ac:dyDescent="0.3">
      <c r="B111" s="15"/>
      <c r="C111" s="14"/>
    </row>
    <row r="112" spans="2:3" x14ac:dyDescent="0.3">
      <c r="B112" s="15"/>
      <c r="C112" s="14"/>
    </row>
    <row r="113" spans="2:3" x14ac:dyDescent="0.3">
      <c r="B113" s="15"/>
      <c r="C113" s="14"/>
    </row>
    <row r="114" spans="2:3" x14ac:dyDescent="0.3">
      <c r="B114" s="15"/>
      <c r="C114" s="14"/>
    </row>
    <row r="115" spans="2:3" x14ac:dyDescent="0.3">
      <c r="B115" s="15"/>
      <c r="C115" s="14"/>
    </row>
    <row r="116" spans="2:3" x14ac:dyDescent="0.3">
      <c r="B116" s="15"/>
      <c r="C116" s="14"/>
    </row>
    <row r="117" spans="2:3" x14ac:dyDescent="0.3">
      <c r="B117" s="15"/>
      <c r="C117" s="14"/>
    </row>
    <row r="118" spans="2:3" x14ac:dyDescent="0.3">
      <c r="B118" s="15"/>
      <c r="C118" s="14"/>
    </row>
    <row r="119" spans="2:3" x14ac:dyDescent="0.3">
      <c r="B119" s="15"/>
      <c r="C119" s="14"/>
    </row>
    <row r="120" spans="2:3" x14ac:dyDescent="0.3">
      <c r="B120" s="15"/>
      <c r="C120" s="14"/>
    </row>
    <row r="121" spans="2:3" x14ac:dyDescent="0.3">
      <c r="B121" s="15"/>
      <c r="C121" s="14"/>
    </row>
    <row r="122" spans="2:3" x14ac:dyDescent="0.3">
      <c r="B122" s="15"/>
      <c r="C122" s="14"/>
    </row>
    <row r="123" spans="2:3" x14ac:dyDescent="0.3">
      <c r="B123" s="15"/>
      <c r="C123" s="14"/>
    </row>
    <row r="124" spans="2:3" x14ac:dyDescent="0.3">
      <c r="B124" s="15"/>
      <c r="C124" s="14"/>
    </row>
    <row r="125" spans="2:3" x14ac:dyDescent="0.3">
      <c r="B125" s="15"/>
      <c r="C125" s="14"/>
    </row>
    <row r="126" spans="2:3" x14ac:dyDescent="0.3">
      <c r="B126" s="15"/>
      <c r="C126" s="14"/>
    </row>
    <row r="127" spans="2:3" x14ac:dyDescent="0.3">
      <c r="B127" s="15"/>
      <c r="C127" s="14"/>
    </row>
    <row r="128" spans="2:3" x14ac:dyDescent="0.3">
      <c r="B128" s="15"/>
      <c r="C128" s="14"/>
    </row>
    <row r="129" spans="2:3" x14ac:dyDescent="0.3">
      <c r="B129" s="15"/>
      <c r="C129" s="14"/>
    </row>
    <row r="130" spans="2:3" x14ac:dyDescent="0.3">
      <c r="B130" s="15"/>
      <c r="C130" s="14"/>
    </row>
    <row r="131" spans="2:3" x14ac:dyDescent="0.3">
      <c r="B131" s="15"/>
      <c r="C131" s="14"/>
    </row>
    <row r="132" spans="2:3" x14ac:dyDescent="0.3">
      <c r="B132" s="15"/>
      <c r="C132" s="14"/>
    </row>
    <row r="133" spans="2:3" x14ac:dyDescent="0.3">
      <c r="B133" s="15"/>
      <c r="C133" s="14"/>
    </row>
    <row r="134" spans="2:3" x14ac:dyDescent="0.3">
      <c r="B134" s="15"/>
      <c r="C134" s="14"/>
    </row>
    <row r="135" spans="2:3" x14ac:dyDescent="0.3">
      <c r="B135" s="15"/>
      <c r="C135" s="14"/>
    </row>
    <row r="136" spans="2:3" x14ac:dyDescent="0.3">
      <c r="B136" s="15"/>
      <c r="C136" s="14"/>
    </row>
    <row r="137" spans="2:3" x14ac:dyDescent="0.3">
      <c r="B137" s="15"/>
      <c r="C137" s="14"/>
    </row>
    <row r="138" spans="2:3" x14ac:dyDescent="0.3">
      <c r="B138" s="15"/>
      <c r="C138" s="14"/>
    </row>
    <row r="139" spans="2:3" x14ac:dyDescent="0.3">
      <c r="B139" s="15"/>
      <c r="C139" s="14"/>
    </row>
    <row r="140" spans="2:3" x14ac:dyDescent="0.3">
      <c r="B140" s="15"/>
      <c r="C140" s="14"/>
    </row>
    <row r="141" spans="2:3" x14ac:dyDescent="0.3">
      <c r="B141" s="15"/>
      <c r="C141" s="14"/>
    </row>
    <row r="142" spans="2:3" x14ac:dyDescent="0.3">
      <c r="B142" s="15"/>
      <c r="C142" s="14"/>
    </row>
    <row r="143" spans="2:3" x14ac:dyDescent="0.3">
      <c r="B143" s="15"/>
      <c r="C143" s="14"/>
    </row>
    <row r="144" spans="2:3" x14ac:dyDescent="0.3">
      <c r="B144" s="15"/>
      <c r="C144" s="14"/>
    </row>
    <row r="145" spans="2:3" x14ac:dyDescent="0.3">
      <c r="B145" s="15"/>
      <c r="C145" s="14"/>
    </row>
    <row r="146" spans="2:3" x14ac:dyDescent="0.3">
      <c r="B146" s="15"/>
      <c r="C146" s="14"/>
    </row>
    <row r="147" spans="2:3" x14ac:dyDescent="0.3">
      <c r="B147" s="15"/>
      <c r="C147" s="14"/>
    </row>
    <row r="148" spans="2:3" x14ac:dyDescent="0.3">
      <c r="B148" s="15"/>
      <c r="C148" s="14"/>
    </row>
    <row r="149" spans="2:3" x14ac:dyDescent="0.3">
      <c r="B149" s="15"/>
      <c r="C149" s="14"/>
    </row>
    <row r="150" spans="2:3" x14ac:dyDescent="0.3">
      <c r="B150" s="15"/>
      <c r="C150" s="14"/>
    </row>
    <row r="151" spans="2:3" x14ac:dyDescent="0.3">
      <c r="B151" s="15"/>
      <c r="C151" s="14"/>
    </row>
    <row r="152" spans="2:3" x14ac:dyDescent="0.3">
      <c r="B152" s="15"/>
      <c r="C152" s="14"/>
    </row>
    <row r="153" spans="2:3" x14ac:dyDescent="0.3">
      <c r="B153" s="15"/>
      <c r="C153" s="14"/>
    </row>
    <row r="154" spans="2:3" x14ac:dyDescent="0.3">
      <c r="B154" s="15"/>
      <c r="C154" s="14"/>
    </row>
    <row r="155" spans="2:3" x14ac:dyDescent="0.3">
      <c r="B155" s="15"/>
      <c r="C155" s="14"/>
    </row>
    <row r="156" spans="2:3" x14ac:dyDescent="0.3">
      <c r="B156" s="15"/>
      <c r="C156" s="14"/>
    </row>
    <row r="157" spans="2:3" x14ac:dyDescent="0.3">
      <c r="B157" s="15"/>
      <c r="C157" s="14"/>
    </row>
    <row r="158" spans="2:3" x14ac:dyDescent="0.3">
      <c r="B158" s="15"/>
      <c r="C158" s="14"/>
    </row>
    <row r="159" spans="2:3" x14ac:dyDescent="0.3">
      <c r="B159" s="15"/>
      <c r="C159" s="14"/>
    </row>
    <row r="160" spans="2:3" x14ac:dyDescent="0.3">
      <c r="B160" s="15"/>
      <c r="C160" s="14"/>
    </row>
    <row r="161" spans="2:3" x14ac:dyDescent="0.3">
      <c r="B161" s="15"/>
      <c r="C161" s="14"/>
    </row>
    <row r="162" spans="2:3" x14ac:dyDescent="0.3">
      <c r="B162" s="15"/>
      <c r="C162" s="14"/>
    </row>
    <row r="163" spans="2:3" x14ac:dyDescent="0.3">
      <c r="B163" s="15"/>
      <c r="C163" s="14"/>
    </row>
    <row r="164" spans="2:3" x14ac:dyDescent="0.3">
      <c r="B164" s="15"/>
      <c r="C164" s="14"/>
    </row>
    <row r="165" spans="2:3" x14ac:dyDescent="0.3">
      <c r="B165" s="15"/>
      <c r="C165" s="14"/>
    </row>
    <row r="166" spans="2:3" x14ac:dyDescent="0.3">
      <c r="B166" s="15"/>
      <c r="C166" s="14"/>
    </row>
    <row r="167" spans="2:3" x14ac:dyDescent="0.3">
      <c r="B167" s="15"/>
      <c r="C167" s="14"/>
    </row>
    <row r="168" spans="2:3" x14ac:dyDescent="0.3">
      <c r="B168" s="15"/>
      <c r="C168" s="14"/>
    </row>
    <row r="169" spans="2:3" x14ac:dyDescent="0.3">
      <c r="B169" s="15"/>
      <c r="C169" s="14"/>
    </row>
    <row r="170" spans="2:3" x14ac:dyDescent="0.3">
      <c r="B170" s="15"/>
      <c r="C170" s="14"/>
    </row>
    <row r="171" spans="2:3" x14ac:dyDescent="0.3">
      <c r="B171" s="15"/>
      <c r="C171" s="14"/>
    </row>
    <row r="172" spans="2:3" x14ac:dyDescent="0.3">
      <c r="B172" s="15"/>
      <c r="C172" s="14"/>
    </row>
    <row r="173" spans="2:3" x14ac:dyDescent="0.3">
      <c r="B173" s="15"/>
      <c r="C173" s="14"/>
    </row>
    <row r="174" spans="2:3" x14ac:dyDescent="0.3">
      <c r="B174" s="15"/>
      <c r="C174" s="14"/>
    </row>
    <row r="175" spans="2:3" x14ac:dyDescent="0.3">
      <c r="B175" s="15"/>
      <c r="C175" s="14"/>
    </row>
    <row r="176" spans="2:3" x14ac:dyDescent="0.3">
      <c r="B176" s="15"/>
      <c r="C176" s="14"/>
    </row>
    <row r="177" spans="2:3" x14ac:dyDescent="0.3">
      <c r="B177" s="15"/>
      <c r="C177" s="14"/>
    </row>
    <row r="178" spans="2:3" x14ac:dyDescent="0.3">
      <c r="B178" s="15"/>
      <c r="C178" s="14"/>
    </row>
    <row r="179" spans="2:3" x14ac:dyDescent="0.3">
      <c r="B179" s="15"/>
      <c r="C179" s="14"/>
    </row>
    <row r="180" spans="2:3" x14ac:dyDescent="0.3">
      <c r="B180" s="15"/>
      <c r="C180" s="14"/>
    </row>
    <row r="181" spans="2:3" x14ac:dyDescent="0.3">
      <c r="B181" s="15"/>
      <c r="C181" s="14"/>
    </row>
    <row r="182" spans="2:3" x14ac:dyDescent="0.3">
      <c r="B182" s="15"/>
      <c r="C182" s="14"/>
    </row>
    <row r="183" spans="2:3" x14ac:dyDescent="0.3">
      <c r="B183" s="15"/>
      <c r="C183" s="14"/>
    </row>
    <row r="184" spans="2:3" x14ac:dyDescent="0.3">
      <c r="B184" s="15"/>
      <c r="C184" s="14"/>
    </row>
    <row r="185" spans="2:3" x14ac:dyDescent="0.3">
      <c r="B185" s="15"/>
      <c r="C185" s="14"/>
    </row>
    <row r="186" spans="2:3" x14ac:dyDescent="0.3">
      <c r="B186" s="15"/>
      <c r="C186" s="14"/>
    </row>
    <row r="187" spans="2:3" x14ac:dyDescent="0.3">
      <c r="B187" s="15"/>
      <c r="C187" s="14"/>
    </row>
    <row r="188" spans="2:3" x14ac:dyDescent="0.3">
      <c r="B188" s="15"/>
      <c r="C188" s="14"/>
    </row>
    <row r="189" spans="2:3" x14ac:dyDescent="0.3">
      <c r="B189" s="15"/>
      <c r="C189" s="14"/>
    </row>
    <row r="190" spans="2:3" x14ac:dyDescent="0.3">
      <c r="B190" s="15"/>
      <c r="C190" s="14"/>
    </row>
    <row r="191" spans="2:3" x14ac:dyDescent="0.3">
      <c r="B191" s="15"/>
      <c r="C191" s="14"/>
    </row>
    <row r="192" spans="2:3" x14ac:dyDescent="0.3">
      <c r="B192" s="15"/>
      <c r="C192" s="14"/>
    </row>
    <row r="193" spans="2:3" x14ac:dyDescent="0.3">
      <c r="B193" s="15"/>
      <c r="C193" s="14"/>
    </row>
    <row r="194" spans="2:3" x14ac:dyDescent="0.3">
      <c r="B194" s="15"/>
      <c r="C194" s="14"/>
    </row>
    <row r="195" spans="2:3" x14ac:dyDescent="0.3">
      <c r="B195" s="15"/>
      <c r="C195" s="14"/>
    </row>
    <row r="196" spans="2:3" x14ac:dyDescent="0.3">
      <c r="B196" s="15"/>
      <c r="C196" s="14"/>
    </row>
    <row r="197" spans="2:3" x14ac:dyDescent="0.3">
      <c r="B197" s="15"/>
      <c r="C197" s="14"/>
    </row>
    <row r="198" spans="2:3" x14ac:dyDescent="0.3">
      <c r="B198" s="15"/>
      <c r="C198" s="14"/>
    </row>
    <row r="199" spans="2:3" x14ac:dyDescent="0.3">
      <c r="B199" s="15"/>
      <c r="C199" s="14"/>
    </row>
    <row r="200" spans="2:3" x14ac:dyDescent="0.3">
      <c r="B200" s="15"/>
      <c r="C200" s="14"/>
    </row>
    <row r="201" spans="2:3" x14ac:dyDescent="0.3">
      <c r="B201" s="15"/>
      <c r="C201" s="14"/>
    </row>
    <row r="202" spans="2:3" x14ac:dyDescent="0.3">
      <c r="B202" s="15"/>
      <c r="C202" s="14"/>
    </row>
    <row r="203" spans="2:3" x14ac:dyDescent="0.3">
      <c r="B203" s="15"/>
      <c r="C203" s="14"/>
    </row>
    <row r="204" spans="2:3" x14ac:dyDescent="0.3">
      <c r="B204" s="15"/>
      <c r="C204" s="14"/>
    </row>
    <row r="205" spans="2:3" x14ac:dyDescent="0.3">
      <c r="B205" s="15"/>
      <c r="C205" s="14"/>
    </row>
    <row r="206" spans="2:3" x14ac:dyDescent="0.3">
      <c r="B206" s="15"/>
      <c r="C206" s="14"/>
    </row>
    <row r="207" spans="2:3" x14ac:dyDescent="0.3">
      <c r="B207" s="15"/>
      <c r="C207" s="14"/>
    </row>
    <row r="208" spans="2:3" x14ac:dyDescent="0.3">
      <c r="B208" s="15"/>
      <c r="C208" s="14"/>
    </row>
    <row r="209" spans="2:3" x14ac:dyDescent="0.3">
      <c r="B209" s="15"/>
      <c r="C209" s="14"/>
    </row>
    <row r="210" spans="2:3" x14ac:dyDescent="0.3">
      <c r="B210" s="15"/>
      <c r="C210" s="14"/>
    </row>
    <row r="211" spans="2:3" x14ac:dyDescent="0.3">
      <c r="B211" s="15"/>
      <c r="C211" s="14"/>
    </row>
    <row r="212" spans="2:3" x14ac:dyDescent="0.3">
      <c r="B212" s="15"/>
      <c r="C212" s="14"/>
    </row>
    <row r="213" spans="2:3" x14ac:dyDescent="0.3">
      <c r="B213" s="15"/>
      <c r="C213" s="14"/>
    </row>
    <row r="214" spans="2:3" x14ac:dyDescent="0.3">
      <c r="B214" s="15"/>
      <c r="C214" s="14"/>
    </row>
    <row r="215" spans="2:3" x14ac:dyDescent="0.3">
      <c r="B215" s="15"/>
      <c r="C215" s="14"/>
    </row>
    <row r="216" spans="2:3" x14ac:dyDescent="0.3">
      <c r="B216" s="15"/>
      <c r="C216" s="14"/>
    </row>
    <row r="217" spans="2:3" x14ac:dyDescent="0.3">
      <c r="B217" s="15"/>
      <c r="C217" s="14"/>
    </row>
    <row r="218" spans="2:3" x14ac:dyDescent="0.3">
      <c r="B218" s="15"/>
      <c r="C218" s="14"/>
    </row>
    <row r="219" spans="2:3" x14ac:dyDescent="0.3">
      <c r="B219" s="15"/>
      <c r="C219" s="14"/>
    </row>
    <row r="220" spans="2:3" x14ac:dyDescent="0.3">
      <c r="B220" s="15"/>
      <c r="C220" s="14"/>
    </row>
    <row r="221" spans="2:3" x14ac:dyDescent="0.3">
      <c r="B221" s="15"/>
      <c r="C221" s="14"/>
    </row>
    <row r="222" spans="2:3" x14ac:dyDescent="0.3">
      <c r="B222" s="15"/>
      <c r="C222" s="14"/>
    </row>
    <row r="223" spans="2:3" x14ac:dyDescent="0.3">
      <c r="B223" s="15"/>
      <c r="C223" s="14"/>
    </row>
    <row r="224" spans="2:3" x14ac:dyDescent="0.3">
      <c r="B224" s="15"/>
      <c r="C224" s="14"/>
    </row>
    <row r="225" spans="2:3" x14ac:dyDescent="0.3">
      <c r="B225" s="15"/>
      <c r="C225" s="14"/>
    </row>
    <row r="226" spans="2:3" x14ac:dyDescent="0.3">
      <c r="B226" s="15"/>
      <c r="C226" s="14"/>
    </row>
    <row r="227" spans="2:3" x14ac:dyDescent="0.3">
      <c r="B227" s="15"/>
      <c r="C227" s="14"/>
    </row>
    <row r="228" spans="2:3" x14ac:dyDescent="0.3">
      <c r="B228" s="15"/>
      <c r="C228" s="14"/>
    </row>
    <row r="229" spans="2:3" x14ac:dyDescent="0.3">
      <c r="B229" s="15"/>
      <c r="C229" s="14"/>
    </row>
    <row r="230" spans="2:3" x14ac:dyDescent="0.3">
      <c r="B230" s="15"/>
      <c r="C230" s="14"/>
    </row>
    <row r="231" spans="2:3" x14ac:dyDescent="0.3">
      <c r="B231" s="15"/>
      <c r="C231" s="14"/>
    </row>
    <row r="232" spans="2:3" x14ac:dyDescent="0.3">
      <c r="B232" s="15"/>
      <c r="C232" s="14"/>
    </row>
    <row r="233" spans="2:3" x14ac:dyDescent="0.3">
      <c r="B233" s="15"/>
      <c r="C233" s="14"/>
    </row>
    <row r="234" spans="2:3" x14ac:dyDescent="0.3">
      <c r="B234" s="15"/>
      <c r="C234" s="14"/>
    </row>
    <row r="235" spans="2:3" x14ac:dyDescent="0.3">
      <c r="B235" s="15"/>
      <c r="C235" s="14"/>
    </row>
    <row r="236" spans="2:3" x14ac:dyDescent="0.3">
      <c r="B236" s="15"/>
      <c r="C236" s="14"/>
    </row>
    <row r="237" spans="2:3" x14ac:dyDescent="0.3">
      <c r="B237" s="15"/>
      <c r="C237" s="14"/>
    </row>
    <row r="238" spans="2:3" x14ac:dyDescent="0.3">
      <c r="B238" s="15"/>
      <c r="C238" s="14"/>
    </row>
    <row r="239" spans="2:3" x14ac:dyDescent="0.3">
      <c r="B239" s="15"/>
      <c r="C239" s="14"/>
    </row>
    <row r="240" spans="2:3" x14ac:dyDescent="0.3">
      <c r="B240" s="15"/>
      <c r="C240" s="14"/>
    </row>
    <row r="241" spans="2:3" x14ac:dyDescent="0.3">
      <c r="B241" s="15"/>
      <c r="C241" s="14"/>
    </row>
    <row r="242" spans="2:3" x14ac:dyDescent="0.3">
      <c r="B242" s="15"/>
      <c r="C242" s="14"/>
    </row>
    <row r="243" spans="2:3" x14ac:dyDescent="0.3">
      <c r="B243" s="15"/>
      <c r="C243" s="14"/>
    </row>
    <row r="244" spans="2:3" x14ac:dyDescent="0.3">
      <c r="B244" s="15"/>
      <c r="C244" s="14"/>
    </row>
    <row r="245" spans="2:3" x14ac:dyDescent="0.3">
      <c r="B245" s="15"/>
      <c r="C245" s="14"/>
    </row>
    <row r="246" spans="2:3" x14ac:dyDescent="0.3">
      <c r="B246" s="15"/>
      <c r="C246" s="14"/>
    </row>
    <row r="247" spans="2:3" x14ac:dyDescent="0.3">
      <c r="B247" s="15"/>
      <c r="C247" s="14"/>
    </row>
    <row r="248" spans="2:3" x14ac:dyDescent="0.3">
      <c r="B248" s="15"/>
      <c r="C248" s="14"/>
    </row>
    <row r="249" spans="2:3" x14ac:dyDescent="0.3">
      <c r="B249" s="15"/>
      <c r="C249" s="14"/>
    </row>
    <row r="250" spans="2:3" x14ac:dyDescent="0.3">
      <c r="B250" s="15"/>
      <c r="C250" s="14"/>
    </row>
    <row r="251" spans="2:3" x14ac:dyDescent="0.3">
      <c r="B251" s="15"/>
      <c r="C251" s="14"/>
    </row>
    <row r="252" spans="2:3" x14ac:dyDescent="0.3">
      <c r="B252" s="15"/>
      <c r="C252" s="14"/>
    </row>
    <row r="253" spans="2:3" x14ac:dyDescent="0.3">
      <c r="B253" s="15"/>
      <c r="C253" s="14"/>
    </row>
    <row r="254" spans="2:3" x14ac:dyDescent="0.3">
      <c r="B254" s="15"/>
      <c r="C254" s="14"/>
    </row>
    <row r="255" spans="2:3" x14ac:dyDescent="0.3">
      <c r="B255" s="15"/>
      <c r="C255" s="14"/>
    </row>
    <row r="256" spans="2:3" x14ac:dyDescent="0.3">
      <c r="B256" s="15"/>
      <c r="C256" s="14"/>
    </row>
    <row r="257" spans="2:3" x14ac:dyDescent="0.3">
      <c r="B257" s="15"/>
      <c r="C257" s="14"/>
    </row>
    <row r="258" spans="2:3" x14ac:dyDescent="0.3">
      <c r="B258" s="15"/>
      <c r="C258" s="14"/>
    </row>
    <row r="259" spans="2:3" x14ac:dyDescent="0.3">
      <c r="B259" s="15"/>
      <c r="C259" s="14"/>
    </row>
    <row r="260" spans="2:3" x14ac:dyDescent="0.3">
      <c r="B260" s="15"/>
      <c r="C260" s="14"/>
    </row>
    <row r="261" spans="2:3" x14ac:dyDescent="0.3">
      <c r="B261" s="15"/>
      <c r="C261" s="14"/>
    </row>
    <row r="262" spans="2:3" x14ac:dyDescent="0.3">
      <c r="B262" s="15"/>
      <c r="C262" s="14"/>
    </row>
    <row r="263" spans="2:3" x14ac:dyDescent="0.3">
      <c r="B263" s="15"/>
      <c r="C263" s="14"/>
    </row>
    <row r="264" spans="2:3" x14ac:dyDescent="0.3">
      <c r="B264" s="15"/>
      <c r="C264" s="14"/>
    </row>
    <row r="265" spans="2:3" x14ac:dyDescent="0.3">
      <c r="B265" s="15"/>
      <c r="C265" s="14"/>
    </row>
    <row r="266" spans="2:3" x14ac:dyDescent="0.3">
      <c r="B266" s="15"/>
      <c r="C266" s="14"/>
    </row>
    <row r="267" spans="2:3" x14ac:dyDescent="0.3">
      <c r="B267" s="15"/>
      <c r="C267" s="14"/>
    </row>
    <row r="268" spans="2:3" x14ac:dyDescent="0.3">
      <c r="B268" s="15"/>
      <c r="C268" s="14"/>
    </row>
    <row r="269" spans="2:3" x14ac:dyDescent="0.3">
      <c r="B269" s="15"/>
      <c r="C269" s="14"/>
    </row>
    <row r="270" spans="2:3" x14ac:dyDescent="0.3">
      <c r="B270" s="15"/>
      <c r="C270" s="14"/>
    </row>
    <row r="271" spans="2:3" x14ac:dyDescent="0.3">
      <c r="B271" s="15"/>
      <c r="C271" s="14"/>
    </row>
    <row r="272" spans="2:3" x14ac:dyDescent="0.3">
      <c r="B272" s="15"/>
      <c r="C272" s="14"/>
    </row>
    <row r="273" spans="2:3" x14ac:dyDescent="0.3">
      <c r="B273" s="15"/>
      <c r="C273" s="14"/>
    </row>
    <row r="274" spans="2:3" x14ac:dyDescent="0.3">
      <c r="B274" s="15"/>
      <c r="C274" s="14"/>
    </row>
    <row r="275" spans="2:3" x14ac:dyDescent="0.3">
      <c r="B275" s="15"/>
      <c r="C275" s="14"/>
    </row>
    <row r="276" spans="2:3" x14ac:dyDescent="0.3">
      <c r="B276" s="15"/>
      <c r="C276" s="14"/>
    </row>
    <row r="277" spans="2:3" x14ac:dyDescent="0.3">
      <c r="B277" s="15"/>
      <c r="C277" s="14"/>
    </row>
    <row r="278" spans="2:3" x14ac:dyDescent="0.3">
      <c r="B278" s="15"/>
      <c r="C278" s="14"/>
    </row>
    <row r="279" spans="2:3" x14ac:dyDescent="0.3">
      <c r="B279" s="15"/>
      <c r="C279" s="14"/>
    </row>
    <row r="280" spans="2:3" x14ac:dyDescent="0.3">
      <c r="B280" s="15"/>
      <c r="C280" s="14"/>
    </row>
    <row r="281" spans="2:3" x14ac:dyDescent="0.3">
      <c r="B281" s="15"/>
      <c r="C281" s="14"/>
    </row>
    <row r="282" spans="2:3" x14ac:dyDescent="0.3">
      <c r="B282" s="15"/>
      <c r="C282" s="14"/>
    </row>
    <row r="283" spans="2:3" x14ac:dyDescent="0.3">
      <c r="B283" s="15"/>
      <c r="C283" s="14"/>
    </row>
    <row r="284" spans="2:3" x14ac:dyDescent="0.3">
      <c r="B284" s="15"/>
      <c r="C284" s="14"/>
    </row>
    <row r="285" spans="2:3" x14ac:dyDescent="0.3">
      <c r="B285" s="15"/>
      <c r="C285" s="14"/>
    </row>
    <row r="286" spans="2:3" x14ac:dyDescent="0.3">
      <c r="B286" s="15"/>
      <c r="C286" s="14"/>
    </row>
    <row r="287" spans="2:3" x14ac:dyDescent="0.3">
      <c r="B287" s="15"/>
      <c r="C287" s="14"/>
    </row>
    <row r="288" spans="2:3" x14ac:dyDescent="0.3">
      <c r="B288" s="15"/>
      <c r="C288" s="14"/>
    </row>
    <row r="289" spans="2:3" x14ac:dyDescent="0.3">
      <c r="B289" s="15"/>
      <c r="C289" s="14"/>
    </row>
    <row r="290" spans="2:3" x14ac:dyDescent="0.3">
      <c r="B290" s="15"/>
      <c r="C290" s="14"/>
    </row>
    <row r="291" spans="2:3" x14ac:dyDescent="0.3">
      <c r="B291" s="15"/>
      <c r="C291" s="14"/>
    </row>
    <row r="292" spans="2:3" x14ac:dyDescent="0.3">
      <c r="B292" s="15"/>
      <c r="C292" s="14"/>
    </row>
    <row r="293" spans="2:3" x14ac:dyDescent="0.3">
      <c r="B293" s="15"/>
      <c r="C293" s="14"/>
    </row>
    <row r="294" spans="2:3" x14ac:dyDescent="0.3">
      <c r="B294" s="15"/>
      <c r="C294" s="14"/>
    </row>
    <row r="295" spans="2:3" x14ac:dyDescent="0.3">
      <c r="B295" s="15"/>
      <c r="C295" s="14"/>
    </row>
    <row r="296" spans="2:3" x14ac:dyDescent="0.3">
      <c r="B296" s="15"/>
      <c r="C296" s="14"/>
    </row>
    <row r="297" spans="2:3" x14ac:dyDescent="0.3">
      <c r="B297" s="15"/>
      <c r="C297" s="14"/>
    </row>
    <row r="298" spans="2:3" x14ac:dyDescent="0.3">
      <c r="B298" s="15"/>
      <c r="C298" s="14"/>
    </row>
    <row r="299" spans="2:3" x14ac:dyDescent="0.3">
      <c r="B299" s="15"/>
      <c r="C299" s="14"/>
    </row>
    <row r="300" spans="2:3" x14ac:dyDescent="0.3">
      <c r="B300" s="15"/>
      <c r="C300" s="14"/>
    </row>
    <row r="301" spans="2:3" x14ac:dyDescent="0.3">
      <c r="B301" s="15"/>
      <c r="C301" s="14"/>
    </row>
    <row r="302" spans="2:3" x14ac:dyDescent="0.3">
      <c r="B302" s="15"/>
      <c r="C302" s="14"/>
    </row>
    <row r="303" spans="2:3" x14ac:dyDescent="0.3">
      <c r="B303" s="15"/>
      <c r="C303" s="14"/>
    </row>
    <row r="304" spans="2:3" x14ac:dyDescent="0.3">
      <c r="B304" s="15"/>
      <c r="C304" s="14"/>
    </row>
    <row r="305" spans="2:3" x14ac:dyDescent="0.3">
      <c r="B305" s="15"/>
      <c r="C305" s="14"/>
    </row>
    <row r="306" spans="2:3" x14ac:dyDescent="0.3">
      <c r="B306" s="15"/>
      <c r="C306" s="14"/>
    </row>
    <row r="307" spans="2:3" x14ac:dyDescent="0.3">
      <c r="B307" s="15"/>
      <c r="C307" s="14"/>
    </row>
    <row r="308" spans="2:3" x14ac:dyDescent="0.3">
      <c r="B308" s="15"/>
      <c r="C308" s="14"/>
    </row>
    <row r="309" spans="2:3" x14ac:dyDescent="0.3">
      <c r="B309" s="15"/>
      <c r="C309" s="14"/>
    </row>
    <row r="310" spans="2:3" x14ac:dyDescent="0.3">
      <c r="B310" s="15"/>
      <c r="C310" s="14"/>
    </row>
    <row r="311" spans="2:3" x14ac:dyDescent="0.3">
      <c r="B311" s="15"/>
      <c r="C311" s="14"/>
    </row>
    <row r="312" spans="2:3" x14ac:dyDescent="0.3">
      <c r="B312" s="15"/>
      <c r="C312" s="14"/>
    </row>
    <row r="313" spans="2:3" x14ac:dyDescent="0.3">
      <c r="B313" s="15"/>
      <c r="C313" s="14"/>
    </row>
    <row r="314" spans="2:3" x14ac:dyDescent="0.3">
      <c r="B314" s="15"/>
      <c r="C314" s="14"/>
    </row>
    <row r="315" spans="2:3" x14ac:dyDescent="0.3">
      <c r="B315" s="15"/>
      <c r="C315" s="14"/>
    </row>
    <row r="316" spans="2:3" x14ac:dyDescent="0.3">
      <c r="B316" s="15"/>
      <c r="C316" s="14"/>
    </row>
    <row r="317" spans="2:3" x14ac:dyDescent="0.3">
      <c r="B317" s="15"/>
      <c r="C317" s="14"/>
    </row>
    <row r="318" spans="2:3" x14ac:dyDescent="0.3">
      <c r="B318" s="15"/>
      <c r="C318" s="14"/>
    </row>
    <row r="319" spans="2:3" x14ac:dyDescent="0.3">
      <c r="B319" s="15"/>
      <c r="C319" s="14"/>
    </row>
    <row r="320" spans="2:3" x14ac:dyDescent="0.3">
      <c r="B320" s="15"/>
      <c r="C320" s="14"/>
    </row>
    <row r="321" spans="2:3" x14ac:dyDescent="0.3">
      <c r="B321" s="15"/>
      <c r="C321" s="14"/>
    </row>
    <row r="322" spans="2:3" x14ac:dyDescent="0.3">
      <c r="B322" s="15"/>
      <c r="C322" s="14"/>
    </row>
    <row r="323" spans="2:3" x14ac:dyDescent="0.3">
      <c r="B323" s="15"/>
      <c r="C323" s="14"/>
    </row>
    <row r="324" spans="2:3" x14ac:dyDescent="0.3">
      <c r="B324" s="15"/>
      <c r="C324" s="14"/>
    </row>
    <row r="325" spans="2:3" x14ac:dyDescent="0.3">
      <c r="B325" s="15"/>
      <c r="C325" s="14"/>
    </row>
    <row r="326" spans="2:3" x14ac:dyDescent="0.3">
      <c r="B326" s="15"/>
      <c r="C326" s="14"/>
    </row>
    <row r="327" spans="2:3" x14ac:dyDescent="0.3">
      <c r="B327" s="15"/>
      <c r="C327" s="14"/>
    </row>
    <row r="328" spans="2:3" x14ac:dyDescent="0.3">
      <c r="B328" s="15"/>
      <c r="C328" s="14"/>
    </row>
    <row r="329" spans="2:3" x14ac:dyDescent="0.3">
      <c r="B329" s="15"/>
      <c r="C329" s="14"/>
    </row>
    <row r="330" spans="2:3" x14ac:dyDescent="0.3">
      <c r="B330" s="15"/>
      <c r="C330" s="14"/>
    </row>
    <row r="331" spans="2:3" x14ac:dyDescent="0.3">
      <c r="B331" s="15"/>
      <c r="C331" s="14"/>
    </row>
    <row r="332" spans="2:3" x14ac:dyDescent="0.3">
      <c r="B332" s="15"/>
      <c r="C332" s="14"/>
    </row>
    <row r="333" spans="2:3" x14ac:dyDescent="0.3">
      <c r="B333" s="15"/>
      <c r="C333" s="14"/>
    </row>
    <row r="334" spans="2:3" x14ac:dyDescent="0.3">
      <c r="B334" s="15"/>
      <c r="C334" s="14"/>
    </row>
    <row r="335" spans="2:3" x14ac:dyDescent="0.3">
      <c r="B335" s="15"/>
      <c r="C335" s="14"/>
    </row>
    <row r="336" spans="2:3" x14ac:dyDescent="0.3">
      <c r="B336" s="15"/>
      <c r="C336" s="14"/>
    </row>
    <row r="337" spans="2:3" x14ac:dyDescent="0.3">
      <c r="B337" s="15"/>
      <c r="C337" s="14"/>
    </row>
    <row r="338" spans="2:3" x14ac:dyDescent="0.3">
      <c r="B338" s="15"/>
      <c r="C338" s="14"/>
    </row>
    <row r="339" spans="2:3" x14ac:dyDescent="0.3">
      <c r="B339" s="15"/>
      <c r="C339" s="14"/>
    </row>
    <row r="340" spans="2:3" x14ac:dyDescent="0.3">
      <c r="B340" s="15"/>
      <c r="C340" s="14"/>
    </row>
    <row r="341" spans="2:3" x14ac:dyDescent="0.3">
      <c r="B341" s="15"/>
      <c r="C341" s="14"/>
    </row>
    <row r="342" spans="2:3" x14ac:dyDescent="0.3">
      <c r="B342" s="15"/>
      <c r="C342" s="14"/>
    </row>
    <row r="343" spans="2:3" x14ac:dyDescent="0.3">
      <c r="B343" s="15"/>
      <c r="C343" s="14"/>
    </row>
    <row r="344" spans="2:3" x14ac:dyDescent="0.3">
      <c r="B344" s="15"/>
      <c r="C344" s="14"/>
    </row>
    <row r="345" spans="2:3" x14ac:dyDescent="0.3">
      <c r="B345" s="15"/>
      <c r="C345" s="14"/>
    </row>
    <row r="346" spans="2:3" x14ac:dyDescent="0.3">
      <c r="B346" s="15"/>
      <c r="C346" s="14"/>
    </row>
    <row r="347" spans="2:3" x14ac:dyDescent="0.3">
      <c r="B347" s="15"/>
      <c r="C347" s="14"/>
    </row>
    <row r="348" spans="2:3" x14ac:dyDescent="0.3">
      <c r="B348" s="15"/>
      <c r="C348" s="14"/>
    </row>
    <row r="349" spans="2:3" x14ac:dyDescent="0.3">
      <c r="B349" s="15"/>
      <c r="C349" s="14"/>
    </row>
    <row r="350" spans="2:3" x14ac:dyDescent="0.3">
      <c r="B350" s="15"/>
      <c r="C350" s="14"/>
    </row>
    <row r="351" spans="2:3" x14ac:dyDescent="0.3">
      <c r="B351" s="15"/>
      <c r="C351" s="14"/>
    </row>
    <row r="352" spans="2:3" x14ac:dyDescent="0.3">
      <c r="B352" s="15"/>
      <c r="C352" s="14"/>
    </row>
    <row r="353" spans="2:3" x14ac:dyDescent="0.3">
      <c r="B353" s="15"/>
      <c r="C353" s="14"/>
    </row>
    <row r="354" spans="2:3" x14ac:dyDescent="0.3">
      <c r="B354" s="15"/>
      <c r="C354" s="14"/>
    </row>
    <row r="355" spans="2:3" x14ac:dyDescent="0.3">
      <c r="B355" s="15"/>
      <c r="C355" s="14"/>
    </row>
    <row r="356" spans="2:3" x14ac:dyDescent="0.3">
      <c r="B356" s="15"/>
      <c r="C356" s="14"/>
    </row>
    <row r="357" spans="2:3" x14ac:dyDescent="0.3">
      <c r="B357" s="15"/>
      <c r="C357" s="14"/>
    </row>
    <row r="358" spans="2:3" x14ac:dyDescent="0.3">
      <c r="B358" s="15"/>
      <c r="C358" s="14"/>
    </row>
    <row r="359" spans="2:3" x14ac:dyDescent="0.3">
      <c r="B359" s="15"/>
      <c r="C359" s="14"/>
    </row>
    <row r="360" spans="2:3" x14ac:dyDescent="0.3">
      <c r="B360" s="15"/>
      <c r="C360" s="14"/>
    </row>
    <row r="361" spans="2:3" x14ac:dyDescent="0.3">
      <c r="B361" s="15"/>
      <c r="C361" s="14"/>
    </row>
    <row r="362" spans="2:3" x14ac:dyDescent="0.3">
      <c r="B362" s="15"/>
      <c r="C362" s="14"/>
    </row>
    <row r="363" spans="2:3" x14ac:dyDescent="0.3">
      <c r="B363" s="15"/>
      <c r="C363" s="14"/>
    </row>
    <row r="364" spans="2:3" x14ac:dyDescent="0.3">
      <c r="B364" s="15"/>
      <c r="C364" s="14"/>
    </row>
    <row r="365" spans="2:3" x14ac:dyDescent="0.3">
      <c r="B365" s="15"/>
      <c r="C365" s="14"/>
    </row>
    <row r="366" spans="2:3" x14ac:dyDescent="0.3">
      <c r="B366" s="15"/>
      <c r="C366" s="14"/>
    </row>
    <row r="367" spans="2:3" x14ac:dyDescent="0.3">
      <c r="B367" s="15"/>
      <c r="C367" s="14"/>
    </row>
    <row r="368" spans="2:3" x14ac:dyDescent="0.3">
      <c r="B368" s="15"/>
      <c r="C368" s="14"/>
    </row>
    <row r="369" spans="2:3" x14ac:dyDescent="0.3">
      <c r="B369" s="15"/>
      <c r="C369" s="14"/>
    </row>
    <row r="370" spans="2:3" x14ac:dyDescent="0.3">
      <c r="B370" s="15"/>
      <c r="C370" s="14"/>
    </row>
    <row r="371" spans="2:3" x14ac:dyDescent="0.3">
      <c r="B371" s="15"/>
      <c r="C371" s="14"/>
    </row>
    <row r="372" spans="2:3" x14ac:dyDescent="0.3">
      <c r="B372" s="15"/>
      <c r="C372" s="14"/>
    </row>
    <row r="373" spans="2:3" x14ac:dyDescent="0.3">
      <c r="B373" s="15"/>
      <c r="C373" s="14"/>
    </row>
    <row r="374" spans="2:3" x14ac:dyDescent="0.3">
      <c r="B374" s="15"/>
      <c r="C374" s="14"/>
    </row>
    <row r="375" spans="2:3" x14ac:dyDescent="0.3">
      <c r="B375" s="15"/>
      <c r="C375" s="14"/>
    </row>
    <row r="376" spans="2:3" x14ac:dyDescent="0.3">
      <c r="B376" s="15"/>
      <c r="C376" s="14"/>
    </row>
    <row r="377" spans="2:3" x14ac:dyDescent="0.3">
      <c r="B377" s="15"/>
      <c r="C377" s="14"/>
    </row>
    <row r="378" spans="2:3" x14ac:dyDescent="0.3">
      <c r="B378" s="15"/>
      <c r="C378" s="14"/>
    </row>
    <row r="379" spans="2:3" x14ac:dyDescent="0.3">
      <c r="B379" s="15"/>
      <c r="C379" s="14"/>
    </row>
    <row r="380" spans="2:3" x14ac:dyDescent="0.3">
      <c r="B380" s="15"/>
      <c r="C380" s="14"/>
    </row>
    <row r="381" spans="2:3" x14ac:dyDescent="0.3">
      <c r="B381" s="15"/>
      <c r="C381" s="14"/>
    </row>
    <row r="382" spans="2:3" x14ac:dyDescent="0.3">
      <c r="B382" s="15"/>
      <c r="C382" s="14"/>
    </row>
    <row r="383" spans="2:3" x14ac:dyDescent="0.3">
      <c r="B383" s="15"/>
      <c r="C383" s="14"/>
    </row>
    <row r="384" spans="2:3" x14ac:dyDescent="0.3">
      <c r="B384" s="15"/>
      <c r="C384" s="14"/>
    </row>
    <row r="385" spans="2:3" x14ac:dyDescent="0.3">
      <c r="B385" s="15"/>
      <c r="C385" s="14"/>
    </row>
    <row r="386" spans="2:3" x14ac:dyDescent="0.3">
      <c r="B386" s="15"/>
      <c r="C386" s="14"/>
    </row>
    <row r="387" spans="2:3" x14ac:dyDescent="0.3">
      <c r="B387" s="15"/>
      <c r="C387" s="14"/>
    </row>
    <row r="388" spans="2:3" x14ac:dyDescent="0.3">
      <c r="B388" s="15"/>
      <c r="C388" s="14"/>
    </row>
    <row r="389" spans="2:3" x14ac:dyDescent="0.3">
      <c r="B389" s="15"/>
      <c r="C389" s="14"/>
    </row>
    <row r="390" spans="2:3" x14ac:dyDescent="0.3">
      <c r="B390" s="15"/>
      <c r="C390" s="14"/>
    </row>
    <row r="391" spans="2:3" x14ac:dyDescent="0.3">
      <c r="B391" s="15"/>
      <c r="C391" s="14"/>
    </row>
    <row r="392" spans="2:3" x14ac:dyDescent="0.3">
      <c r="B392" s="15"/>
      <c r="C392" s="14"/>
    </row>
    <row r="393" spans="2:3" x14ac:dyDescent="0.3">
      <c r="B393" s="15"/>
      <c r="C393" s="14"/>
    </row>
    <row r="394" spans="2:3" x14ac:dyDescent="0.3">
      <c r="B394" s="15"/>
      <c r="C394" s="14"/>
    </row>
    <row r="395" spans="2:3" x14ac:dyDescent="0.3">
      <c r="B395" s="15"/>
      <c r="C395" s="14"/>
    </row>
    <row r="396" spans="2:3" x14ac:dyDescent="0.3">
      <c r="B396" s="15"/>
      <c r="C396" s="14"/>
    </row>
    <row r="397" spans="2:3" x14ac:dyDescent="0.3">
      <c r="B397" s="15"/>
      <c r="C397" s="14"/>
    </row>
    <row r="398" spans="2:3" x14ac:dyDescent="0.3">
      <c r="B398" s="15"/>
      <c r="C398" s="14"/>
    </row>
    <row r="399" spans="2:3" x14ac:dyDescent="0.3">
      <c r="B399" s="15"/>
      <c r="C399" s="14"/>
    </row>
    <row r="400" spans="2:3" x14ac:dyDescent="0.3">
      <c r="B400" s="15"/>
      <c r="C400" s="14"/>
    </row>
    <row r="401" spans="2:3" x14ac:dyDescent="0.3">
      <c r="B401" s="15"/>
      <c r="C401" s="14"/>
    </row>
    <row r="402" spans="2:3" x14ac:dyDescent="0.3">
      <c r="B402" s="15"/>
      <c r="C402" s="14"/>
    </row>
    <row r="403" spans="2:3" x14ac:dyDescent="0.3">
      <c r="B403" s="15"/>
      <c r="C403" s="14"/>
    </row>
    <row r="404" spans="2:3" x14ac:dyDescent="0.3">
      <c r="B404" s="15"/>
      <c r="C404" s="14"/>
    </row>
    <row r="405" spans="2:3" x14ac:dyDescent="0.3">
      <c r="B405" s="15"/>
      <c r="C405" s="14"/>
    </row>
    <row r="406" spans="2:3" x14ac:dyDescent="0.3">
      <c r="B406" s="15"/>
      <c r="C406" s="14"/>
    </row>
    <row r="407" spans="2:3" x14ac:dyDescent="0.3">
      <c r="B407" s="15"/>
      <c r="C407" s="14"/>
    </row>
    <row r="408" spans="2:3" x14ac:dyDescent="0.3">
      <c r="B408" s="15"/>
      <c r="C408" s="14"/>
    </row>
    <row r="409" spans="2:3" x14ac:dyDescent="0.3">
      <c r="B409" s="15"/>
      <c r="C409" s="14"/>
    </row>
    <row r="410" spans="2:3" x14ac:dyDescent="0.3">
      <c r="B410" s="15"/>
      <c r="C410" s="14"/>
    </row>
    <row r="411" spans="2:3" x14ac:dyDescent="0.3">
      <c r="B411" s="15"/>
      <c r="C411" s="14"/>
    </row>
    <row r="412" spans="2:3" x14ac:dyDescent="0.3">
      <c r="B412" s="15"/>
      <c r="C412" s="14"/>
    </row>
    <row r="413" spans="2:3" x14ac:dyDescent="0.3">
      <c r="B413" s="15"/>
      <c r="C413" s="14"/>
    </row>
    <row r="414" spans="2:3" x14ac:dyDescent="0.3">
      <c r="B414" s="15"/>
      <c r="C414" s="14"/>
    </row>
    <row r="415" spans="2:3" x14ac:dyDescent="0.3">
      <c r="B415" s="15"/>
      <c r="C415" s="14"/>
    </row>
    <row r="416" spans="2:3" x14ac:dyDescent="0.3">
      <c r="B416" s="15"/>
      <c r="C416" s="14"/>
    </row>
    <row r="417" spans="2:3" x14ac:dyDescent="0.3">
      <c r="B417" s="15"/>
      <c r="C417" s="14"/>
    </row>
    <row r="418" spans="2:3" x14ac:dyDescent="0.3">
      <c r="B418" s="15"/>
      <c r="C418" s="14"/>
    </row>
    <row r="419" spans="2:3" x14ac:dyDescent="0.3">
      <c r="B419" s="15"/>
      <c r="C419" s="14"/>
    </row>
    <row r="420" spans="2:3" x14ac:dyDescent="0.3">
      <c r="B420" s="15"/>
      <c r="C420" s="14"/>
    </row>
    <row r="421" spans="2:3" x14ac:dyDescent="0.3">
      <c r="B421" s="15"/>
      <c r="C421" s="14"/>
    </row>
    <row r="422" spans="2:3" x14ac:dyDescent="0.3">
      <c r="B422" s="15"/>
      <c r="C422" s="14"/>
    </row>
    <row r="423" spans="2:3" x14ac:dyDescent="0.3">
      <c r="B423" s="15"/>
      <c r="C423" s="14"/>
    </row>
    <row r="424" spans="2:3" x14ac:dyDescent="0.3">
      <c r="B424" s="15"/>
      <c r="C424" s="14"/>
    </row>
    <row r="425" spans="2:3" x14ac:dyDescent="0.3">
      <c r="B425" s="15"/>
      <c r="C425" s="14"/>
    </row>
    <row r="426" spans="2:3" x14ac:dyDescent="0.3">
      <c r="B426" s="15"/>
      <c r="C426" s="14"/>
    </row>
    <row r="427" spans="2:3" x14ac:dyDescent="0.3">
      <c r="B427" s="15"/>
      <c r="C427" s="14"/>
    </row>
    <row r="428" spans="2:3" x14ac:dyDescent="0.3">
      <c r="B428" s="15"/>
      <c r="C428" s="14"/>
    </row>
    <row r="429" spans="2:3" x14ac:dyDescent="0.3">
      <c r="B429" s="15"/>
      <c r="C429" s="14"/>
    </row>
    <row r="430" spans="2:3" x14ac:dyDescent="0.3">
      <c r="B430" s="15"/>
      <c r="C430" s="14"/>
    </row>
    <row r="431" spans="2:3" x14ac:dyDescent="0.3">
      <c r="B431" s="15"/>
      <c r="C431" s="14"/>
    </row>
    <row r="432" spans="2:3" x14ac:dyDescent="0.3">
      <c r="B432" s="15"/>
      <c r="C432" s="14"/>
    </row>
    <row r="433" spans="2:3" x14ac:dyDescent="0.3">
      <c r="B433" s="15"/>
      <c r="C433" s="14"/>
    </row>
    <row r="434" spans="2:3" x14ac:dyDescent="0.3">
      <c r="B434" s="15"/>
      <c r="C434" s="14"/>
    </row>
    <row r="435" spans="2:3" x14ac:dyDescent="0.3">
      <c r="B435" s="15"/>
      <c r="C435" s="14"/>
    </row>
    <row r="436" spans="2:3" x14ac:dyDescent="0.3">
      <c r="B436" s="15"/>
      <c r="C436" s="14"/>
    </row>
    <row r="437" spans="2:3" x14ac:dyDescent="0.3">
      <c r="B437" s="15"/>
      <c r="C437" s="14"/>
    </row>
    <row r="438" spans="2:3" x14ac:dyDescent="0.3">
      <c r="B438" s="15"/>
      <c r="C438" s="14"/>
    </row>
    <row r="439" spans="2:3" x14ac:dyDescent="0.3">
      <c r="B439" s="15"/>
      <c r="C439" s="14"/>
    </row>
    <row r="440" spans="2:3" x14ac:dyDescent="0.3">
      <c r="B440" s="15"/>
      <c r="C440" s="14"/>
    </row>
    <row r="441" spans="2:3" x14ac:dyDescent="0.3">
      <c r="B441" s="15"/>
      <c r="C441" s="14"/>
    </row>
    <row r="442" spans="2:3" x14ac:dyDescent="0.3">
      <c r="B442" s="15"/>
      <c r="C442" s="14"/>
    </row>
    <row r="443" spans="2:3" x14ac:dyDescent="0.3">
      <c r="B443" s="15"/>
      <c r="C443" s="14"/>
    </row>
    <row r="444" spans="2:3" x14ac:dyDescent="0.3">
      <c r="B444" s="15"/>
      <c r="C444" s="14"/>
    </row>
    <row r="445" spans="2:3" x14ac:dyDescent="0.3">
      <c r="B445" s="15"/>
      <c r="C445" s="14"/>
    </row>
    <row r="446" spans="2:3" x14ac:dyDescent="0.3">
      <c r="B446" s="15"/>
      <c r="C446" s="14"/>
    </row>
    <row r="447" spans="2:3" x14ac:dyDescent="0.3">
      <c r="B447" s="15"/>
      <c r="C447" s="14"/>
    </row>
    <row r="448" spans="2:3" x14ac:dyDescent="0.3">
      <c r="B448" s="15"/>
      <c r="C448" s="14"/>
    </row>
    <row r="449" spans="2:3" x14ac:dyDescent="0.3">
      <c r="B449" s="15"/>
      <c r="C449" s="14"/>
    </row>
    <row r="450" spans="2:3" x14ac:dyDescent="0.3">
      <c r="B450" s="15"/>
      <c r="C450" s="14"/>
    </row>
    <row r="451" spans="2:3" x14ac:dyDescent="0.3">
      <c r="B451" s="15"/>
      <c r="C451" s="14"/>
    </row>
    <row r="452" spans="2:3" x14ac:dyDescent="0.3">
      <c r="B452" s="15"/>
      <c r="C452" s="14"/>
    </row>
    <row r="453" spans="2:3" x14ac:dyDescent="0.3">
      <c r="B453" s="15"/>
      <c r="C453" s="14"/>
    </row>
    <row r="454" spans="2:3" x14ac:dyDescent="0.3">
      <c r="B454" s="15"/>
      <c r="C454" s="14"/>
    </row>
    <row r="455" spans="2:3" x14ac:dyDescent="0.3">
      <c r="B455" s="15"/>
      <c r="C455" s="14"/>
    </row>
    <row r="456" spans="2:3" x14ac:dyDescent="0.3">
      <c r="B456" s="15"/>
      <c r="C456" s="14"/>
    </row>
    <row r="457" spans="2:3" x14ac:dyDescent="0.3">
      <c r="B457" s="15"/>
      <c r="C457" s="14"/>
    </row>
    <row r="458" spans="2:3" x14ac:dyDescent="0.3">
      <c r="B458" s="15"/>
      <c r="C458" s="14"/>
    </row>
    <row r="459" spans="2:3" x14ac:dyDescent="0.3">
      <c r="B459" s="15"/>
      <c r="C459" s="14"/>
    </row>
    <row r="460" spans="2:3" x14ac:dyDescent="0.3">
      <c r="B460" s="15"/>
      <c r="C460" s="14"/>
    </row>
    <row r="461" spans="2:3" x14ac:dyDescent="0.3">
      <c r="B461" s="15"/>
      <c r="C461" s="14"/>
    </row>
    <row r="462" spans="2:3" x14ac:dyDescent="0.3">
      <c r="B462" s="15"/>
      <c r="C462" s="14"/>
    </row>
    <row r="463" spans="2:3" x14ac:dyDescent="0.3">
      <c r="B463" s="15"/>
      <c r="C463" s="14"/>
    </row>
    <row r="464" spans="2:3" x14ac:dyDescent="0.3">
      <c r="B464" s="15"/>
      <c r="C464" s="14"/>
    </row>
    <row r="465" spans="2:3" x14ac:dyDescent="0.3">
      <c r="B465" s="15"/>
      <c r="C465" s="14"/>
    </row>
    <row r="466" spans="2:3" x14ac:dyDescent="0.3">
      <c r="B466" s="15"/>
      <c r="C466" s="14"/>
    </row>
    <row r="467" spans="2:3" x14ac:dyDescent="0.3">
      <c r="B467" s="15"/>
      <c r="C467" s="14"/>
    </row>
    <row r="468" spans="2:3" x14ac:dyDescent="0.3">
      <c r="B468" s="15"/>
      <c r="C468" s="14"/>
    </row>
    <row r="469" spans="2:3" x14ac:dyDescent="0.3">
      <c r="B469" s="15"/>
      <c r="C469" s="14"/>
    </row>
    <row r="470" spans="2:3" x14ac:dyDescent="0.3">
      <c r="B470" s="15"/>
      <c r="C470" s="14"/>
    </row>
    <row r="471" spans="2:3" x14ac:dyDescent="0.3">
      <c r="B471" s="15"/>
      <c r="C471" s="14"/>
    </row>
    <row r="472" spans="2:3" x14ac:dyDescent="0.3">
      <c r="B472" s="15"/>
      <c r="C472" s="14"/>
    </row>
    <row r="473" spans="2:3" x14ac:dyDescent="0.3">
      <c r="B473" s="15"/>
      <c r="C473" s="14"/>
    </row>
    <row r="474" spans="2:3" x14ac:dyDescent="0.3">
      <c r="B474" s="15"/>
      <c r="C474" s="14"/>
    </row>
    <row r="475" spans="2:3" x14ac:dyDescent="0.3">
      <c r="B475" s="15"/>
      <c r="C475" s="14"/>
    </row>
    <row r="476" spans="2:3" x14ac:dyDescent="0.3">
      <c r="B476" s="15"/>
      <c r="C476" s="14"/>
    </row>
    <row r="477" spans="2:3" x14ac:dyDescent="0.3">
      <c r="B477" s="15"/>
      <c r="C477" s="14"/>
    </row>
    <row r="478" spans="2:3" x14ac:dyDescent="0.3">
      <c r="B478" s="15"/>
      <c r="C478" s="14"/>
    </row>
    <row r="479" spans="2:3" x14ac:dyDescent="0.3">
      <c r="B479" s="15"/>
      <c r="C479" s="14"/>
    </row>
    <row r="480" spans="2:3" x14ac:dyDescent="0.3">
      <c r="B480" s="15"/>
      <c r="C480" s="14"/>
    </row>
    <row r="481" spans="2:3" x14ac:dyDescent="0.3">
      <c r="B481" s="15"/>
      <c r="C481" s="14"/>
    </row>
    <row r="482" spans="2:3" x14ac:dyDescent="0.3">
      <c r="B482" s="15"/>
      <c r="C482" s="14"/>
    </row>
    <row r="483" spans="2:3" x14ac:dyDescent="0.3">
      <c r="B483" s="15"/>
      <c r="C483" s="14"/>
    </row>
    <row r="484" spans="2:3" x14ac:dyDescent="0.3">
      <c r="B484" s="15"/>
      <c r="C484" s="14"/>
    </row>
    <row r="485" spans="2:3" x14ac:dyDescent="0.3">
      <c r="B485" s="15"/>
      <c r="C485" s="14"/>
    </row>
    <row r="486" spans="2:3" x14ac:dyDescent="0.3">
      <c r="B486" s="15"/>
      <c r="C486" s="14"/>
    </row>
    <row r="487" spans="2:3" x14ac:dyDescent="0.3">
      <c r="B487" s="15"/>
      <c r="C487" s="14"/>
    </row>
    <row r="488" spans="2:3" x14ac:dyDescent="0.3">
      <c r="B488" s="15"/>
      <c r="C488" s="14"/>
    </row>
    <row r="489" spans="2:3" x14ac:dyDescent="0.3">
      <c r="B489" s="15"/>
      <c r="C489" s="14"/>
    </row>
    <row r="490" spans="2:3" x14ac:dyDescent="0.3">
      <c r="B490" s="15"/>
      <c r="C490" s="14"/>
    </row>
    <row r="491" spans="2:3" x14ac:dyDescent="0.3">
      <c r="B491" s="15"/>
      <c r="C491" s="14"/>
    </row>
    <row r="492" spans="2:3" x14ac:dyDescent="0.3">
      <c r="B492" s="15"/>
      <c r="C492" s="14"/>
    </row>
    <row r="493" spans="2:3" x14ac:dyDescent="0.3">
      <c r="B493" s="15"/>
      <c r="C493" s="14"/>
    </row>
    <row r="494" spans="2:3" x14ac:dyDescent="0.3">
      <c r="B494" s="15"/>
      <c r="C494" s="14"/>
    </row>
    <row r="495" spans="2:3" x14ac:dyDescent="0.3">
      <c r="B495" s="15"/>
      <c r="C495" s="14"/>
    </row>
    <row r="496" spans="2:3" x14ac:dyDescent="0.3">
      <c r="B496" s="15"/>
      <c r="C496" s="14"/>
    </row>
    <row r="497" spans="2:3" x14ac:dyDescent="0.3">
      <c r="B497" s="15"/>
      <c r="C497" s="14"/>
    </row>
    <row r="498" spans="2:3" x14ac:dyDescent="0.3">
      <c r="B498" s="15"/>
      <c r="C498" s="14"/>
    </row>
    <row r="499" spans="2:3" x14ac:dyDescent="0.3">
      <c r="B499" s="15"/>
      <c r="C499" s="14"/>
    </row>
    <row r="500" spans="2:3" x14ac:dyDescent="0.3">
      <c r="B500" s="15"/>
      <c r="C500" s="14"/>
    </row>
    <row r="501" spans="2:3" x14ac:dyDescent="0.3">
      <c r="B501" s="15"/>
      <c r="C501" s="14"/>
    </row>
    <row r="502" spans="2:3" x14ac:dyDescent="0.3">
      <c r="B502" s="15"/>
      <c r="C502" s="14"/>
    </row>
    <row r="503" spans="2:3" x14ac:dyDescent="0.3">
      <c r="B503" s="15"/>
      <c r="C503" s="14"/>
    </row>
    <row r="504" spans="2:3" x14ac:dyDescent="0.3">
      <c r="B504" s="15"/>
      <c r="C504" s="14"/>
    </row>
    <row r="505" spans="2:3" x14ac:dyDescent="0.3">
      <c r="B505" s="15"/>
      <c r="C505" s="14"/>
    </row>
    <row r="506" spans="2:3" x14ac:dyDescent="0.3">
      <c r="B506" s="15"/>
      <c r="C506" s="14"/>
    </row>
    <row r="507" spans="2:3" x14ac:dyDescent="0.3">
      <c r="B507" s="15"/>
      <c r="C507" s="14"/>
    </row>
    <row r="508" spans="2:3" x14ac:dyDescent="0.3">
      <c r="B508" s="15"/>
      <c r="C508" s="14"/>
    </row>
    <row r="509" spans="2:3" x14ac:dyDescent="0.3">
      <c r="B509" s="15"/>
      <c r="C509" s="14"/>
    </row>
    <row r="510" spans="2:3" x14ac:dyDescent="0.3">
      <c r="B510" s="15"/>
      <c r="C510" s="14"/>
    </row>
    <row r="511" spans="2:3" x14ac:dyDescent="0.3">
      <c r="B511" s="15"/>
      <c r="C511" s="14"/>
    </row>
    <row r="512" spans="2:3" x14ac:dyDescent="0.3">
      <c r="B512" s="15"/>
      <c r="C512" s="14"/>
    </row>
    <row r="513" spans="2:3" x14ac:dyDescent="0.3">
      <c r="B513" s="15"/>
      <c r="C513" s="14"/>
    </row>
    <row r="514" spans="2:3" x14ac:dyDescent="0.3">
      <c r="B514" s="15"/>
      <c r="C514" s="14"/>
    </row>
    <row r="515" spans="2:3" x14ac:dyDescent="0.3">
      <c r="B515" s="15"/>
      <c r="C515" s="14"/>
    </row>
    <row r="516" spans="2:3" x14ac:dyDescent="0.3">
      <c r="B516" s="15"/>
      <c r="C516" s="14"/>
    </row>
    <row r="517" spans="2:3" x14ac:dyDescent="0.3">
      <c r="B517" s="15"/>
      <c r="C517" s="14"/>
    </row>
    <row r="518" spans="2:3" x14ac:dyDescent="0.3">
      <c r="B518" s="15"/>
      <c r="C518" s="14"/>
    </row>
    <row r="519" spans="2:3" x14ac:dyDescent="0.3">
      <c r="B519" s="15"/>
      <c r="C519" s="14"/>
    </row>
    <row r="520" spans="2:3" x14ac:dyDescent="0.3">
      <c r="B520" s="15"/>
      <c r="C520" s="14"/>
    </row>
    <row r="521" spans="2:3" x14ac:dyDescent="0.3">
      <c r="B521" s="15"/>
      <c r="C521" s="14"/>
    </row>
    <row r="522" spans="2:3" x14ac:dyDescent="0.3">
      <c r="B522" s="15"/>
      <c r="C522" s="14"/>
    </row>
    <row r="523" spans="2:3" x14ac:dyDescent="0.3">
      <c r="B523" s="15"/>
      <c r="C523" s="14"/>
    </row>
    <row r="524" spans="2:3" x14ac:dyDescent="0.3">
      <c r="B524" s="15"/>
      <c r="C524" s="14"/>
    </row>
    <row r="525" spans="2:3" x14ac:dyDescent="0.3">
      <c r="B525" s="15"/>
      <c r="C525" s="14"/>
    </row>
    <row r="526" spans="2:3" x14ac:dyDescent="0.3">
      <c r="B526" s="15"/>
      <c r="C526" s="14"/>
    </row>
    <row r="527" spans="2:3" x14ac:dyDescent="0.3">
      <c r="B527" s="15"/>
      <c r="C527" s="14"/>
    </row>
    <row r="528" spans="2:3" x14ac:dyDescent="0.3">
      <c r="B528" s="15"/>
      <c r="C528" s="14"/>
    </row>
    <row r="529" spans="2:3" x14ac:dyDescent="0.3">
      <c r="B529" s="15"/>
      <c r="C529" s="14"/>
    </row>
    <row r="530" spans="2:3" x14ac:dyDescent="0.3">
      <c r="B530" s="15"/>
      <c r="C530" s="14"/>
    </row>
    <row r="531" spans="2:3" x14ac:dyDescent="0.3">
      <c r="B531" s="15"/>
      <c r="C531" s="14"/>
    </row>
    <row r="532" spans="2:3" x14ac:dyDescent="0.3">
      <c r="B532" s="15"/>
      <c r="C532" s="14"/>
    </row>
    <row r="533" spans="2:3" x14ac:dyDescent="0.3">
      <c r="B533" s="15"/>
      <c r="C533" s="14"/>
    </row>
    <row r="534" spans="2:3" x14ac:dyDescent="0.3">
      <c r="B534" s="15"/>
      <c r="C534" s="14"/>
    </row>
    <row r="535" spans="2:3" x14ac:dyDescent="0.3">
      <c r="B535" s="15"/>
      <c r="C535" s="14"/>
    </row>
    <row r="536" spans="2:3" x14ac:dyDescent="0.3">
      <c r="B536" s="15"/>
      <c r="C536" s="14"/>
    </row>
    <row r="537" spans="2:3" x14ac:dyDescent="0.3">
      <c r="B537" s="15"/>
      <c r="C537" s="14"/>
    </row>
    <row r="538" spans="2:3" x14ac:dyDescent="0.3">
      <c r="B538" s="15"/>
      <c r="C538" s="14"/>
    </row>
    <row r="539" spans="2:3" x14ac:dyDescent="0.3">
      <c r="B539" s="15"/>
      <c r="C539" s="14"/>
    </row>
    <row r="540" spans="2:3" x14ac:dyDescent="0.3">
      <c r="B540" s="15"/>
      <c r="C540" s="14"/>
    </row>
    <row r="541" spans="2:3" x14ac:dyDescent="0.3">
      <c r="B541" s="15"/>
      <c r="C541" s="14"/>
    </row>
    <row r="542" spans="2:3" x14ac:dyDescent="0.3">
      <c r="B542" s="15"/>
      <c r="C542" s="14"/>
    </row>
    <row r="543" spans="2:3" x14ac:dyDescent="0.3">
      <c r="B543" s="15"/>
      <c r="C543" s="14"/>
    </row>
    <row r="544" spans="2:3" x14ac:dyDescent="0.3">
      <c r="B544" s="15"/>
      <c r="C544" s="14"/>
    </row>
    <row r="545" spans="2:3" x14ac:dyDescent="0.3">
      <c r="B545" s="15"/>
      <c r="C545" s="14"/>
    </row>
    <row r="546" spans="2:3" x14ac:dyDescent="0.3">
      <c r="B546" s="15"/>
      <c r="C546" s="14"/>
    </row>
    <row r="547" spans="2:3" x14ac:dyDescent="0.3">
      <c r="B547" s="15"/>
      <c r="C547" s="14"/>
    </row>
    <row r="548" spans="2:3" x14ac:dyDescent="0.3">
      <c r="B548" s="15"/>
      <c r="C548" s="14"/>
    </row>
    <row r="549" spans="2:3" x14ac:dyDescent="0.3">
      <c r="B549" s="15"/>
      <c r="C549" s="14"/>
    </row>
    <row r="550" spans="2:3" x14ac:dyDescent="0.3">
      <c r="B550" s="15"/>
      <c r="C550" s="14"/>
    </row>
    <row r="551" spans="2:3" x14ac:dyDescent="0.3">
      <c r="B551" s="15"/>
      <c r="C551" s="14"/>
    </row>
    <row r="552" spans="2:3" x14ac:dyDescent="0.3">
      <c r="B552" s="15"/>
      <c r="C552" s="14"/>
    </row>
    <row r="553" spans="2:3" x14ac:dyDescent="0.3">
      <c r="B553" s="15"/>
      <c r="C553" s="14"/>
    </row>
    <row r="554" spans="2:3" x14ac:dyDescent="0.3">
      <c r="B554" s="15"/>
      <c r="C554" s="14"/>
    </row>
    <row r="555" spans="2:3" x14ac:dyDescent="0.3">
      <c r="B555" s="15"/>
      <c r="C555" s="14"/>
    </row>
    <row r="556" spans="2:3" x14ac:dyDescent="0.3">
      <c r="B556" s="15"/>
      <c r="C556" s="14"/>
    </row>
    <row r="557" spans="2:3" x14ac:dyDescent="0.3">
      <c r="B557" s="15"/>
      <c r="C557" s="14"/>
    </row>
    <row r="558" spans="2:3" x14ac:dyDescent="0.3">
      <c r="B558" s="15"/>
      <c r="C558" s="14"/>
    </row>
    <row r="559" spans="2:3" x14ac:dyDescent="0.3">
      <c r="B559" s="15"/>
      <c r="C559" s="14"/>
    </row>
    <row r="560" spans="2:3" x14ac:dyDescent="0.3">
      <c r="B560" s="15"/>
      <c r="C560" s="14"/>
    </row>
    <row r="561" spans="2:3" x14ac:dyDescent="0.3">
      <c r="B561" s="15"/>
      <c r="C561" s="14"/>
    </row>
    <row r="562" spans="2:3" x14ac:dyDescent="0.3">
      <c r="B562" s="15"/>
      <c r="C562" s="14"/>
    </row>
    <row r="563" spans="2:3" x14ac:dyDescent="0.3">
      <c r="B563" s="15"/>
      <c r="C563" s="14"/>
    </row>
    <row r="564" spans="2:3" x14ac:dyDescent="0.3">
      <c r="B564" s="15"/>
      <c r="C564" s="14"/>
    </row>
    <row r="565" spans="2:3" x14ac:dyDescent="0.3">
      <c r="B565" s="15"/>
      <c r="C565" s="14"/>
    </row>
    <row r="566" spans="2:3" x14ac:dyDescent="0.3">
      <c r="B566" s="15"/>
      <c r="C566" s="14"/>
    </row>
    <row r="567" spans="2:3" x14ac:dyDescent="0.3">
      <c r="B567" s="15"/>
      <c r="C567" s="14"/>
    </row>
    <row r="568" spans="2:3" x14ac:dyDescent="0.3">
      <c r="B568" s="15"/>
      <c r="C568" s="14"/>
    </row>
    <row r="569" spans="2:3" x14ac:dyDescent="0.3">
      <c r="B569" s="15"/>
      <c r="C569" s="14"/>
    </row>
    <row r="570" spans="2:3" x14ac:dyDescent="0.3">
      <c r="B570" s="15"/>
      <c r="C570" s="14"/>
    </row>
    <row r="571" spans="2:3" x14ac:dyDescent="0.3">
      <c r="B571" s="15"/>
      <c r="C571" s="14"/>
    </row>
    <row r="572" spans="2:3" x14ac:dyDescent="0.3">
      <c r="B572" s="15"/>
      <c r="C572" s="14"/>
    </row>
    <row r="573" spans="2:3" x14ac:dyDescent="0.3">
      <c r="B573" s="15"/>
      <c r="C573" s="14"/>
    </row>
    <row r="574" spans="2:3" x14ac:dyDescent="0.3">
      <c r="B574" s="15"/>
      <c r="C574" s="14"/>
    </row>
    <row r="575" spans="2:3" x14ac:dyDescent="0.3">
      <c r="B575" s="15"/>
      <c r="C575" s="14"/>
    </row>
    <row r="576" spans="2:3" x14ac:dyDescent="0.3">
      <c r="B576" s="15"/>
      <c r="C576" s="14"/>
    </row>
    <row r="577" spans="2:3" x14ac:dyDescent="0.3">
      <c r="B577" s="15"/>
      <c r="C577" s="14"/>
    </row>
    <row r="578" spans="2:3" x14ac:dyDescent="0.3">
      <c r="B578" s="15"/>
      <c r="C578" s="14"/>
    </row>
    <row r="579" spans="2:3" x14ac:dyDescent="0.3">
      <c r="B579" s="15"/>
      <c r="C579" s="14"/>
    </row>
    <row r="580" spans="2:3" x14ac:dyDescent="0.3">
      <c r="B580" s="15"/>
      <c r="C580" s="14"/>
    </row>
    <row r="581" spans="2:3" x14ac:dyDescent="0.3">
      <c r="B581" s="15"/>
      <c r="C581" s="14"/>
    </row>
    <row r="582" spans="2:3" x14ac:dyDescent="0.3">
      <c r="B582" s="15"/>
      <c r="C582" s="14"/>
    </row>
    <row r="583" spans="2:3" x14ac:dyDescent="0.3">
      <c r="B583" s="15"/>
      <c r="C583" s="14"/>
    </row>
    <row r="584" spans="2:3" x14ac:dyDescent="0.3">
      <c r="B584" s="15"/>
      <c r="C584" s="14"/>
    </row>
    <row r="585" spans="2:3" x14ac:dyDescent="0.3">
      <c r="B585" s="15"/>
      <c r="C585" s="14"/>
    </row>
    <row r="586" spans="2:3" x14ac:dyDescent="0.3">
      <c r="B586" s="15"/>
      <c r="C586" s="14"/>
    </row>
    <row r="587" spans="2:3" x14ac:dyDescent="0.3">
      <c r="B587" s="15"/>
      <c r="C587" s="14"/>
    </row>
    <row r="588" spans="2:3" x14ac:dyDescent="0.3">
      <c r="B588" s="15"/>
      <c r="C588" s="14"/>
    </row>
    <row r="589" spans="2:3" x14ac:dyDescent="0.3">
      <c r="B589" s="15"/>
      <c r="C589" s="14"/>
    </row>
    <row r="590" spans="2:3" x14ac:dyDescent="0.3">
      <c r="B590" s="15"/>
      <c r="C590" s="14"/>
    </row>
    <row r="591" spans="2:3" x14ac:dyDescent="0.3">
      <c r="B591" s="15"/>
      <c r="C591" s="14"/>
    </row>
    <row r="592" spans="2:3" x14ac:dyDescent="0.3">
      <c r="B592" s="15"/>
      <c r="C592" s="14"/>
    </row>
    <row r="593" spans="2:3" x14ac:dyDescent="0.3">
      <c r="B593" s="15"/>
      <c r="C593" s="14"/>
    </row>
    <row r="594" spans="2:3" x14ac:dyDescent="0.3">
      <c r="B594" s="15"/>
      <c r="C594" s="14"/>
    </row>
    <row r="595" spans="2:3" x14ac:dyDescent="0.3">
      <c r="B595" s="15"/>
      <c r="C595" s="14"/>
    </row>
    <row r="596" spans="2:3" x14ac:dyDescent="0.3">
      <c r="B596" s="15"/>
      <c r="C596" s="14"/>
    </row>
    <row r="597" spans="2:3" x14ac:dyDescent="0.3">
      <c r="B597" s="15"/>
      <c r="C597" s="14"/>
    </row>
    <row r="598" spans="2:3" x14ac:dyDescent="0.3">
      <c r="B598" s="15"/>
      <c r="C598" s="14"/>
    </row>
    <row r="599" spans="2:3" x14ac:dyDescent="0.3">
      <c r="B599" s="15"/>
      <c r="C599" s="14"/>
    </row>
    <row r="600" spans="2:3" x14ac:dyDescent="0.3">
      <c r="B600" s="15"/>
      <c r="C600" s="14"/>
    </row>
    <row r="601" spans="2:3" x14ac:dyDescent="0.3">
      <c r="B601" s="15"/>
      <c r="C601" s="14"/>
    </row>
    <row r="602" spans="2:3" x14ac:dyDescent="0.3">
      <c r="B602" s="15"/>
      <c r="C602" s="14"/>
    </row>
    <row r="603" spans="2:3" x14ac:dyDescent="0.3">
      <c r="B603" s="15"/>
      <c r="C603" s="14"/>
    </row>
    <row r="604" spans="2:3" x14ac:dyDescent="0.3">
      <c r="B604" s="15"/>
      <c r="C604" s="14"/>
    </row>
    <row r="605" spans="2:3" x14ac:dyDescent="0.3">
      <c r="B605" s="15"/>
      <c r="C605" s="14"/>
    </row>
    <row r="606" spans="2:3" x14ac:dyDescent="0.3">
      <c r="B606" s="15"/>
      <c r="C606" s="14"/>
    </row>
    <row r="607" spans="2:3" x14ac:dyDescent="0.3">
      <c r="B607" s="15"/>
      <c r="C607" s="14"/>
    </row>
    <row r="608" spans="2:3" x14ac:dyDescent="0.3">
      <c r="B608" s="15"/>
      <c r="C608" s="14"/>
    </row>
    <row r="609" spans="2:3" x14ac:dyDescent="0.3">
      <c r="B609" s="15"/>
      <c r="C609" s="14"/>
    </row>
    <row r="610" spans="2:3" x14ac:dyDescent="0.3">
      <c r="B610" s="15"/>
      <c r="C610" s="14"/>
    </row>
    <row r="611" spans="2:3" x14ac:dyDescent="0.3">
      <c r="B611" s="15"/>
      <c r="C611" s="14"/>
    </row>
    <row r="612" spans="2:3" x14ac:dyDescent="0.3">
      <c r="B612" s="15"/>
      <c r="C612" s="14"/>
    </row>
    <row r="613" spans="2:3" x14ac:dyDescent="0.3">
      <c r="B613" s="15"/>
      <c r="C613" s="14"/>
    </row>
    <row r="614" spans="2:3" x14ac:dyDescent="0.3">
      <c r="B614" s="15"/>
      <c r="C614" s="14"/>
    </row>
    <row r="615" spans="2:3" x14ac:dyDescent="0.3">
      <c r="B615" s="15"/>
      <c r="C615" s="14"/>
    </row>
    <row r="616" spans="2:3" x14ac:dyDescent="0.3">
      <c r="B616" s="15"/>
      <c r="C616" s="14"/>
    </row>
    <row r="617" spans="2:3" x14ac:dyDescent="0.3">
      <c r="B617" s="15"/>
      <c r="C617" s="14"/>
    </row>
    <row r="618" spans="2:3" x14ac:dyDescent="0.3">
      <c r="B618" s="15"/>
      <c r="C618" s="14"/>
    </row>
    <row r="619" spans="2:3" x14ac:dyDescent="0.3">
      <c r="B619" s="15"/>
      <c r="C619" s="14"/>
    </row>
    <row r="620" spans="2:3" x14ac:dyDescent="0.3">
      <c r="B620" s="15"/>
      <c r="C620" s="14"/>
    </row>
    <row r="621" spans="2:3" x14ac:dyDescent="0.3">
      <c r="B621" s="15"/>
      <c r="C621" s="14"/>
    </row>
    <row r="622" spans="2:3" x14ac:dyDescent="0.3">
      <c r="B622" s="15"/>
      <c r="C622" s="14"/>
    </row>
    <row r="623" spans="2:3" x14ac:dyDescent="0.3">
      <c r="B623" s="15"/>
      <c r="C623" s="14"/>
    </row>
    <row r="624" spans="2:3" x14ac:dyDescent="0.3">
      <c r="B624" s="15"/>
      <c r="C624" s="14"/>
    </row>
    <row r="625" spans="2:3" x14ac:dyDescent="0.3">
      <c r="B625" s="15"/>
      <c r="C625" s="14"/>
    </row>
    <row r="626" spans="2:3" x14ac:dyDescent="0.3">
      <c r="B626" s="15"/>
      <c r="C626" s="14"/>
    </row>
    <row r="627" spans="2:3" x14ac:dyDescent="0.3">
      <c r="B627" s="15"/>
      <c r="C627" s="14"/>
    </row>
    <row r="628" spans="2:3" x14ac:dyDescent="0.3">
      <c r="B628" s="15"/>
      <c r="C628" s="14"/>
    </row>
    <row r="629" spans="2:3" x14ac:dyDescent="0.3">
      <c r="B629" s="15"/>
      <c r="C629" s="14"/>
    </row>
    <row r="630" spans="2:3" x14ac:dyDescent="0.3">
      <c r="B630" s="15"/>
      <c r="C630" s="14"/>
    </row>
    <row r="631" spans="2:3" x14ac:dyDescent="0.3">
      <c r="B631" s="15"/>
      <c r="C631" s="14"/>
    </row>
    <row r="632" spans="2:3" x14ac:dyDescent="0.3">
      <c r="B632" s="15"/>
      <c r="C632" s="14"/>
    </row>
    <row r="633" spans="2:3" x14ac:dyDescent="0.3">
      <c r="B633" s="15"/>
      <c r="C633" s="14"/>
    </row>
    <row r="634" spans="2:3" x14ac:dyDescent="0.3">
      <c r="B634" s="15"/>
      <c r="C634" s="14"/>
    </row>
    <row r="635" spans="2:3" x14ac:dyDescent="0.3">
      <c r="B635" s="15"/>
      <c r="C635" s="14"/>
    </row>
    <row r="636" spans="2:3" x14ac:dyDescent="0.3">
      <c r="B636" s="15"/>
      <c r="C636" s="14"/>
    </row>
    <row r="637" spans="2:3" x14ac:dyDescent="0.3">
      <c r="B637" s="15"/>
      <c r="C637" s="14"/>
    </row>
    <row r="638" spans="2:3" x14ac:dyDescent="0.3">
      <c r="B638" s="15"/>
      <c r="C638" s="14"/>
    </row>
    <row r="639" spans="2:3" x14ac:dyDescent="0.3">
      <c r="B639" s="15"/>
      <c r="C639" s="14"/>
    </row>
    <row r="640" spans="2:3" x14ac:dyDescent="0.3">
      <c r="B640" s="15"/>
      <c r="C640" s="14"/>
    </row>
    <row r="641" spans="2:3" x14ac:dyDescent="0.3">
      <c r="B641" s="15"/>
      <c r="C641" s="14"/>
    </row>
    <row r="642" spans="2:3" x14ac:dyDescent="0.3">
      <c r="B642" s="15"/>
      <c r="C642" s="14"/>
    </row>
    <row r="643" spans="2:3" x14ac:dyDescent="0.3">
      <c r="B643" s="15"/>
      <c r="C643" s="14"/>
    </row>
    <row r="644" spans="2:3" x14ac:dyDescent="0.3">
      <c r="B644" s="15"/>
      <c r="C644" s="14"/>
    </row>
    <row r="645" spans="2:3" x14ac:dyDescent="0.3">
      <c r="B645" s="15"/>
      <c r="C645" s="14"/>
    </row>
    <row r="646" spans="2:3" x14ac:dyDescent="0.3">
      <c r="B646" s="15"/>
      <c r="C646" s="14"/>
    </row>
    <row r="647" spans="2:3" x14ac:dyDescent="0.3">
      <c r="B647" s="15"/>
      <c r="C647" s="14"/>
    </row>
    <row r="648" spans="2:3" x14ac:dyDescent="0.3">
      <c r="B648" s="15"/>
      <c r="C64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8084-F7A6-4EC6-91BF-FA26D27417F0}">
  <dimension ref="A1:E22"/>
  <sheetViews>
    <sheetView workbookViewId="0">
      <selection activeCell="E4" sqref="E4:E22"/>
    </sheetView>
  </sheetViews>
  <sheetFormatPr baseColWidth="10" defaultRowHeight="14.4" x14ac:dyDescent="0.3"/>
  <cols>
    <col min="3" max="3" width="12.6640625" bestFit="1" customWidth="1"/>
    <col min="4" max="4" width="11.88671875" bestFit="1" customWidth="1"/>
    <col min="5" max="5" width="12.6640625" bestFit="1" customWidth="1"/>
  </cols>
  <sheetData>
    <row r="1" spans="1:5" x14ac:dyDescent="0.3">
      <c r="A1" t="s">
        <v>160</v>
      </c>
      <c r="B1">
        <v>80</v>
      </c>
      <c r="C1" t="s">
        <v>161</v>
      </c>
    </row>
    <row r="3" spans="1:5" x14ac:dyDescent="0.3">
      <c r="A3" t="s">
        <v>163</v>
      </c>
      <c r="B3" t="s">
        <v>164</v>
      </c>
      <c r="C3" t="s">
        <v>166</v>
      </c>
      <c r="D3" t="s">
        <v>165</v>
      </c>
      <c r="E3" t="s">
        <v>162</v>
      </c>
    </row>
    <row r="4" spans="1:5" x14ac:dyDescent="0.3">
      <c r="A4">
        <v>-10</v>
      </c>
      <c r="B4">
        <f>A4+273.15</f>
        <v>263.14999999999998</v>
      </c>
      <c r="C4">
        <f t="shared" ref="C4:C22" si="0">POWER(B$1/100, 1/8)*(112+(0.9*A4)) + (0.1*A4) - 112</f>
        <v>-12.833275335994472</v>
      </c>
      <c r="D4">
        <f>C4+273.15</f>
        <v>260.31672466400551</v>
      </c>
      <c r="E4">
        <f>D4+2671.02/((2954.61/B4)+2.193665*LN(B4)-13.3448)-B4-273.15</f>
        <v>-11.728485757879298</v>
      </c>
    </row>
    <row r="5" spans="1:5" x14ac:dyDescent="0.3">
      <c r="A5">
        <v>-7.5</v>
      </c>
      <c r="B5">
        <f t="shared" ref="B5:B22" si="1">A5+273.15</f>
        <v>265.64999999999998</v>
      </c>
      <c r="C5">
        <f t="shared" si="0"/>
        <v>-10.395167272945812</v>
      </c>
      <c r="D5">
        <f t="shared" ref="D5:D22" si="2">C5+273.15</f>
        <v>262.75483272705418</v>
      </c>
      <c r="E5">
        <f t="shared" ref="E5:E22" si="3">D5+2671.02/((2954.61/B5)+2.193665*LN(B5)-13.3448)-B5-273.15</f>
        <v>-9.5513855219751349</v>
      </c>
    </row>
    <row r="6" spans="1:5" x14ac:dyDescent="0.3">
      <c r="A6">
        <v>-5</v>
      </c>
      <c r="B6">
        <f t="shared" si="1"/>
        <v>268.14999999999998</v>
      </c>
      <c r="C6">
        <f t="shared" si="0"/>
        <v>-7.9570592098971389</v>
      </c>
      <c r="D6">
        <f t="shared" si="2"/>
        <v>265.19294079010285</v>
      </c>
      <c r="E6">
        <f t="shared" si="3"/>
        <v>-7.3840418502668399</v>
      </c>
    </row>
    <row r="7" spans="1:5" x14ac:dyDescent="0.3">
      <c r="A7">
        <v>-2.5</v>
      </c>
      <c r="B7">
        <f t="shared" si="1"/>
        <v>270.64999999999998</v>
      </c>
      <c r="C7">
        <f t="shared" si="0"/>
        <v>-5.5189511468484795</v>
      </c>
      <c r="D7">
        <f t="shared" si="2"/>
        <v>267.63104885315147</v>
      </c>
      <c r="E7">
        <f t="shared" si="3"/>
        <v>-5.2265049497882501</v>
      </c>
    </row>
    <row r="8" spans="1:5" x14ac:dyDescent="0.3">
      <c r="A8">
        <v>0</v>
      </c>
      <c r="B8">
        <f t="shared" si="1"/>
        <v>273.14999999999998</v>
      </c>
      <c r="C8">
        <f t="shared" si="0"/>
        <v>-3.0808430837998202</v>
      </c>
      <c r="D8">
        <f t="shared" si="2"/>
        <v>270.06915691620014</v>
      </c>
      <c r="E8">
        <f t="shared" si="3"/>
        <v>-3.0788229979063999</v>
      </c>
    </row>
    <row r="9" spans="1:5" x14ac:dyDescent="0.3">
      <c r="A9">
        <v>2.5</v>
      </c>
      <c r="B9">
        <f t="shared" si="1"/>
        <v>275.64999999999998</v>
      </c>
      <c r="C9">
        <f t="shared" si="0"/>
        <v>-0.64273502075114664</v>
      </c>
      <c r="D9">
        <f t="shared" si="2"/>
        <v>272.50726497924882</v>
      </c>
      <c r="E9">
        <f t="shared" si="3"/>
        <v>-0.94104217294557202</v>
      </c>
    </row>
    <row r="10" spans="1:5" x14ac:dyDescent="0.3">
      <c r="A10">
        <v>5</v>
      </c>
      <c r="B10">
        <f t="shared" si="1"/>
        <v>278.14999999999998</v>
      </c>
      <c r="C10">
        <f t="shared" si="0"/>
        <v>1.7953730422975127</v>
      </c>
      <c r="D10">
        <f t="shared" si="2"/>
        <v>274.94537304229749</v>
      </c>
      <c r="E10">
        <f t="shared" si="3"/>
        <v>1.1867933154213688</v>
      </c>
    </row>
    <row r="11" spans="1:5" x14ac:dyDescent="0.3">
      <c r="A11">
        <v>7.5</v>
      </c>
      <c r="B11">
        <f t="shared" si="1"/>
        <v>280.64999999999998</v>
      </c>
      <c r="C11">
        <f t="shared" si="0"/>
        <v>4.2334811053461721</v>
      </c>
      <c r="D11">
        <f t="shared" si="2"/>
        <v>277.38348110534616</v>
      </c>
      <c r="E11">
        <f t="shared" si="3"/>
        <v>3.3046411960151545</v>
      </c>
    </row>
    <row r="12" spans="1:5" x14ac:dyDescent="0.3">
      <c r="A12">
        <v>10</v>
      </c>
      <c r="B12">
        <f t="shared" si="1"/>
        <v>283.14999999999998</v>
      </c>
      <c r="C12">
        <f t="shared" si="0"/>
        <v>6.6715891683948456</v>
      </c>
      <c r="D12">
        <f t="shared" si="2"/>
        <v>279.82158916839484</v>
      </c>
      <c r="E12">
        <f t="shared" si="3"/>
        <v>5.4124611062245549</v>
      </c>
    </row>
    <row r="13" spans="1:5" x14ac:dyDescent="0.3">
      <c r="A13">
        <v>12.5</v>
      </c>
      <c r="B13">
        <f t="shared" si="1"/>
        <v>285.64999999999998</v>
      </c>
      <c r="C13">
        <f t="shared" si="0"/>
        <v>9.109697231443505</v>
      </c>
      <c r="D13">
        <f t="shared" si="2"/>
        <v>282.25969723144351</v>
      </c>
      <c r="E13">
        <f t="shared" si="3"/>
        <v>7.5102145623131946</v>
      </c>
    </row>
    <row r="14" spans="1:5" x14ac:dyDescent="0.3">
      <c r="A14">
        <v>15</v>
      </c>
      <c r="B14">
        <f t="shared" si="1"/>
        <v>288.14999999999998</v>
      </c>
      <c r="C14">
        <f t="shared" si="0"/>
        <v>11.547805294492164</v>
      </c>
      <c r="D14">
        <f t="shared" si="2"/>
        <v>284.69780529449213</v>
      </c>
      <c r="E14">
        <f t="shared" si="3"/>
        <v>9.5978649299599965</v>
      </c>
    </row>
    <row r="15" spans="1:5" x14ac:dyDescent="0.3">
      <c r="A15">
        <v>17.5</v>
      </c>
      <c r="B15">
        <f t="shared" si="1"/>
        <v>290.64999999999998</v>
      </c>
      <c r="C15">
        <f t="shared" si="0"/>
        <v>13.985913357540838</v>
      </c>
      <c r="D15">
        <f t="shared" si="2"/>
        <v>287.1359133575408</v>
      </c>
      <c r="E15">
        <f t="shared" si="3"/>
        <v>11.675377395031092</v>
      </c>
    </row>
    <row r="16" spans="1:5" x14ac:dyDescent="0.3">
      <c r="A16">
        <v>20</v>
      </c>
      <c r="B16">
        <f t="shared" si="1"/>
        <v>293.14999999999998</v>
      </c>
      <c r="C16">
        <f t="shared" si="0"/>
        <v>16.424021420589497</v>
      </c>
      <c r="D16">
        <f t="shared" si="2"/>
        <v>289.57402142058947</v>
      </c>
      <c r="E16">
        <f t="shared" si="3"/>
        <v>13.742718934587174</v>
      </c>
    </row>
    <row r="17" spans="1:5" x14ac:dyDescent="0.3">
      <c r="A17">
        <v>22.5</v>
      </c>
      <c r="B17">
        <f t="shared" si="1"/>
        <v>295.64999999999998</v>
      </c>
      <c r="C17">
        <f t="shared" si="0"/>
        <v>18.862129483638171</v>
      </c>
      <c r="D17">
        <f t="shared" si="2"/>
        <v>292.01212948363815</v>
      </c>
      <c r="E17">
        <f t="shared" si="3"/>
        <v>15.799858288123687</v>
      </c>
    </row>
    <row r="18" spans="1:5" x14ac:dyDescent="0.3">
      <c r="A18">
        <v>25</v>
      </c>
      <c r="B18">
        <f t="shared" si="1"/>
        <v>298.14999999999998</v>
      </c>
      <c r="C18">
        <f t="shared" si="0"/>
        <v>21.300237546686816</v>
      </c>
      <c r="D18">
        <f t="shared" si="2"/>
        <v>294.45023754668682</v>
      </c>
      <c r="E18">
        <f t="shared" si="3"/>
        <v>17.846765929045773</v>
      </c>
    </row>
    <row r="19" spans="1:5" x14ac:dyDescent="0.3">
      <c r="A19">
        <v>27.5</v>
      </c>
      <c r="B19">
        <f t="shared" si="1"/>
        <v>300.64999999999998</v>
      </c>
      <c r="C19">
        <f t="shared" si="0"/>
        <v>23.738345609735489</v>
      </c>
      <c r="D19">
        <f t="shared" si="2"/>
        <v>296.88834560973544</v>
      </c>
      <c r="E19">
        <f t="shared" si="3"/>
        <v>19.883414036378895</v>
      </c>
    </row>
    <row r="20" spans="1:5" x14ac:dyDescent="0.3">
      <c r="A20">
        <v>30</v>
      </c>
      <c r="B20">
        <f t="shared" si="1"/>
        <v>303.14999999999998</v>
      </c>
      <c r="C20">
        <f t="shared" si="0"/>
        <v>26.176453672784163</v>
      </c>
      <c r="D20">
        <f t="shared" si="2"/>
        <v>299.32645367278417</v>
      </c>
      <c r="E20">
        <f t="shared" si="3"/>
        <v>21.909776466715812</v>
      </c>
    </row>
    <row r="21" spans="1:5" x14ac:dyDescent="0.3">
      <c r="A21">
        <v>32.5</v>
      </c>
      <c r="B21">
        <f t="shared" si="1"/>
        <v>305.64999999999998</v>
      </c>
      <c r="C21">
        <f t="shared" si="0"/>
        <v>28.614561735832808</v>
      </c>
      <c r="D21">
        <f t="shared" si="2"/>
        <v>301.76456173583279</v>
      </c>
      <c r="E21">
        <f t="shared" si="3"/>
        <v>23.925828726399118</v>
      </c>
    </row>
    <row r="22" spans="1:5" x14ac:dyDescent="0.3">
      <c r="A22">
        <v>35</v>
      </c>
      <c r="B22">
        <f t="shared" si="1"/>
        <v>308.14999999999998</v>
      </c>
      <c r="C22">
        <f t="shared" si="0"/>
        <v>31.052669798881482</v>
      </c>
      <c r="D22">
        <f t="shared" si="2"/>
        <v>304.20266979888146</v>
      </c>
      <c r="E22">
        <f t="shared" si="3"/>
        <v>25.931547943942633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Achat a faire</vt:lpstr>
      <vt:lpstr>Achat fait</vt:lpstr>
      <vt:lpstr>conso</vt:lpstr>
      <vt:lpstr>Pin des Arduino</vt:lpstr>
      <vt:lpstr>Radio</vt:lpstr>
      <vt:lpstr>Test mesure frequence</vt:lpstr>
      <vt:lpstr>Direction Vent</vt:lpstr>
      <vt:lpstr>Test CSV</vt:lpstr>
      <vt:lpstr>dew frost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Brice Roblot</cp:lastModifiedBy>
  <dcterms:created xsi:type="dcterms:W3CDTF">2019-11-26T21:26:46Z</dcterms:created>
  <dcterms:modified xsi:type="dcterms:W3CDTF">2020-01-12T22:01:14Z</dcterms:modified>
</cp:coreProperties>
</file>