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E1461BFA-564F-4122-99E0-03E6F257208C}" xr6:coauthVersionLast="45" xr6:coauthVersionMax="45" xr10:uidLastSave="{00000000-0000-0000-0000-000000000000}"/>
  <bookViews>
    <workbookView xWindow="-108" yWindow="-108" windowWidth="23256" windowHeight="12576" activeTab="3" xr2:uid="{700A1A7B-3F76-47D1-986E-B358D29F4025}"/>
  </bookViews>
  <sheets>
    <sheet name="Achat" sheetId="11" r:id="rId1"/>
    <sheet name="conso" sheetId="3" r:id="rId2"/>
    <sheet name="Liste connecteur" sheetId="19" r:id="rId3"/>
    <sheet name="Pin des Arduino" sheetId="4" r:id="rId4"/>
    <sheet name="Radio" sheetId="9" r:id="rId5"/>
    <sheet name="Codage-décodage Radio" sheetId="15" r:id="rId6"/>
    <sheet name="Ordre execution tache" sheetId="17" r:id="rId7"/>
    <sheet name="Test mesure frequence" sheetId="5" r:id="rId8"/>
    <sheet name="Direction Vent" sheetId="6" r:id="rId9"/>
    <sheet name="dew frost point" sheetId="12" r:id="rId10"/>
    <sheet name="thermistance etalonnag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5" l="1"/>
  <c r="F25" i="15" l="1"/>
  <c r="G25" i="15" s="1"/>
  <c r="H25" i="15" s="1"/>
  <c r="F26" i="15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E1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G26" i="15" l="1"/>
  <c r="H26" i="15" s="1"/>
  <c r="B8" i="15"/>
  <c r="B27" i="15"/>
  <c r="M4" i="3"/>
  <c r="B27" i="3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B9" i="15" l="1"/>
  <c r="B28" i="15"/>
  <c r="F27" i="15"/>
  <c r="G27" i="15" s="1"/>
  <c r="H27" i="15" s="1"/>
  <c r="L6" i="3"/>
  <c r="M6" i="3" s="1"/>
  <c r="L5" i="3"/>
  <c r="M5" i="3" s="1"/>
  <c r="O4" i="3"/>
  <c r="P4" i="3" s="1"/>
  <c r="D21" i="3"/>
  <c r="F6" i="3"/>
  <c r="F5" i="3"/>
  <c r="F9" i="3"/>
  <c r="F4" i="3"/>
  <c r="B10" i="15" l="1"/>
  <c r="B29" i="15"/>
  <c r="F28" i="15"/>
  <c r="G28" i="15" s="1"/>
  <c r="H28" i="15" s="1"/>
  <c r="L7" i="3"/>
  <c r="M7" i="3" s="1"/>
  <c r="B27" i="9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B11" i="15" l="1"/>
  <c r="B30" i="15"/>
  <c r="F29" i="15"/>
  <c r="G29" i="15" s="1"/>
  <c r="H29" i="15" s="1"/>
  <c r="L8" i="3"/>
  <c r="M8" i="3" s="1"/>
  <c r="J2" i="11"/>
  <c r="B12" i="15" l="1"/>
  <c r="B31" i="15"/>
  <c r="F30" i="15"/>
  <c r="G30" i="15" s="1"/>
  <c r="H30" i="15" s="1"/>
  <c r="L9" i="3"/>
  <c r="M9" i="3" s="1"/>
  <c r="D2" i="11"/>
  <c r="B13" i="15" l="1"/>
  <c r="B32" i="15"/>
  <c r="F31" i="15"/>
  <c r="G31" i="15" s="1"/>
  <c r="H31" i="15" s="1"/>
  <c r="L10" i="3"/>
  <c r="M10" i="3" s="1"/>
  <c r="K9" i="14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B14" i="15" l="1"/>
  <c r="B33" i="15"/>
  <c r="F32" i="15"/>
  <c r="G32" i="15" s="1"/>
  <c r="H32" i="15" s="1"/>
  <c r="L11" i="3"/>
  <c r="M11" i="3" s="1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B15" i="15" l="1"/>
  <c r="B34" i="15"/>
  <c r="F33" i="15"/>
  <c r="G33" i="15" s="1"/>
  <c r="H33" i="15" s="1"/>
  <c r="L12" i="3"/>
  <c r="M12" i="3" s="1"/>
  <c r="B14" i="9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B16" i="15" l="1"/>
  <c r="B35" i="15"/>
  <c r="F34" i="15"/>
  <c r="G34" i="15" s="1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B17" i="15" l="1"/>
  <c r="B36" i="15"/>
  <c r="F35" i="15"/>
  <c r="G35" i="15" s="1"/>
  <c r="H35" i="15" s="1"/>
  <c r="L14" i="3"/>
  <c r="M14" i="3" s="1"/>
  <c r="J3" i="5"/>
  <c r="J5" i="5" s="1"/>
  <c r="E14" i="3"/>
  <c r="F8" i="3"/>
  <c r="B9" i="3" s="1"/>
  <c r="B18" i="15" l="1"/>
  <c r="B37" i="15"/>
  <c r="F36" i="15"/>
  <c r="G36" i="15" s="1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B38" i="15" l="1"/>
  <c r="F37" i="15"/>
  <c r="G37" i="15" s="1"/>
  <c r="H37" i="15" s="1"/>
  <c r="L16" i="3"/>
  <c r="M16" i="3" s="1"/>
  <c r="B11" i="3"/>
  <c r="B29" i="3" s="1"/>
  <c r="B30" i="3" s="1"/>
  <c r="B31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B39" i="15" l="1"/>
  <c r="F39" i="15" s="1"/>
  <c r="G39" i="15" s="1"/>
  <c r="H39" i="15" s="1"/>
  <c r="F38" i="15"/>
  <c r="G38" i="15" s="1"/>
  <c r="H38" i="15" s="1"/>
  <c r="L17" i="3"/>
  <c r="M17" i="3" s="1"/>
  <c r="N11" i="3"/>
  <c r="N4" i="3"/>
  <c r="O5" i="3" s="1"/>
  <c r="P5" i="3" s="1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L18" i="3" l="1"/>
  <c r="M18" i="3" s="1"/>
  <c r="O6" i="3"/>
  <c r="P6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L19" i="3" l="1"/>
  <c r="M19" i="3" s="1"/>
  <c r="O7" i="3"/>
  <c r="P7" i="3" s="1"/>
  <c r="J4" i="6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L20" i="3" l="1"/>
  <c r="M20" i="3" s="1"/>
  <c r="O8" i="3"/>
  <c r="P8" i="3" s="1"/>
  <c r="F6" i="5"/>
  <c r="L21" i="3" l="1"/>
  <c r="M21" i="3" s="1"/>
  <c r="O9" i="3"/>
  <c r="P9" i="3" s="1"/>
  <c r="F7" i="5"/>
  <c r="F8" i="5" s="1"/>
  <c r="L22" i="3" l="1"/>
  <c r="M22" i="3" s="1"/>
  <c r="O10" i="3"/>
  <c r="P10" i="3" s="1"/>
  <c r="L23" i="3" l="1"/>
  <c r="M23" i="3" s="1"/>
  <c r="O11" i="3"/>
  <c r="P11" i="3" s="1"/>
  <c r="L24" i="3" l="1"/>
  <c r="M24" i="3" s="1"/>
  <c r="O12" i="3"/>
  <c r="P12" i="3" s="1"/>
  <c r="L25" i="3" l="1"/>
  <c r="M25" i="3" s="1"/>
  <c r="O13" i="3"/>
  <c r="P13" i="3" s="1"/>
  <c r="L27" i="3" l="1"/>
  <c r="M27" i="3" s="1"/>
  <c r="L26" i="3"/>
  <c r="M26" i="3" s="1"/>
  <c r="O14" i="3"/>
  <c r="P14" i="3" s="1"/>
  <c r="O15" i="3" l="1"/>
  <c r="P15" i="3" s="1"/>
  <c r="O16" i="3" l="1"/>
  <c r="P16" i="3" s="1"/>
  <c r="O17" i="3" l="1"/>
  <c r="P17" i="3" s="1"/>
  <c r="O18" i="3" l="1"/>
  <c r="P18" i="3" s="1"/>
  <c r="O19" i="3" l="1"/>
  <c r="P19" i="3" s="1"/>
  <c r="O20" i="3" l="1"/>
  <c r="P20" i="3" s="1"/>
  <c r="O21" i="3" l="1"/>
  <c r="P21" i="3" s="1"/>
  <c r="O22" i="3" l="1"/>
  <c r="P22" i="3" s="1"/>
  <c r="O23" i="3" l="1"/>
  <c r="P23" i="3" s="1"/>
  <c r="O24" i="3" l="1"/>
  <c r="P24" i="3" s="1"/>
  <c r="O25" i="3" l="1"/>
  <c r="P25" i="3" s="1"/>
  <c r="O26" i="3" l="1"/>
  <c r="P26" i="3" s="1"/>
  <c r="O27" i="3" l="1"/>
  <c r="P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<sst xmlns="http://schemas.openxmlformats.org/spreadsheetml/2006/main" count="465" uniqueCount="298">
  <si>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</si>
  <si>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</si>
  <si>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</si>
  <si>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</si>
  <si>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</si>
  <si>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</si>
  <si>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</si>
  <si>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</si>
  <si>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</si>
  <si>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</si>
  <si>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</si>
  <si>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</si>
  <si>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</si>
  <si>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</si>
  <si>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</si>
  <si>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</si>
  <si>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</si>
  <si>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</si>
  <si>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</si>
  <si>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</si>
  <si>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</si>
  <si>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</si>
  <si>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</si>
  <si>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</si>
  <si>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</si>
  <si>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</si>
  <si>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</si>
  <si>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</si>
  <si>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</si>
  <si>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</si>
  <si>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</si>
  <si>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</si>
  <si>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</si>
  <si>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</si>
  <si>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</si>
  <si>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</si>
  <si>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</si>
  <si>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</si>
  <si>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</si>
  <si>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</si>
  <si>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</si>
  <si>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</si>
  <si>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</si>
  <si>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</si>
  <si>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</si>
  <si>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</si>
  <si>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</si>
  <si>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</si>
  <si>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</si>
  <si>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</si>
  <si>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</si>
  <si>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</si>
  <si>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</si>
  <si>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</si>
  <si>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</si>
  <si>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</si>
  <si>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</si>
  <si>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</si>
  <si>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</si>
  <si>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</si>
  <si>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</si>
  <si>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</si>
  <si>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</si>
  <si>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</si>
  <si>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</si>
  <si>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</si>
  <si>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</si>
  <si>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</si>
  <si>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</si>
  <si>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</si>
  <si>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</si>
  <si>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</si>
  <si>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</si>
  <si>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</si>
  <si>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</si>
  <si>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</si>
  <si>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</si>
  <si>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</si>
  <si>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</si>
  <si>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</si>
  <si>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</si>
  <si>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</si>
  <si>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</si>
  <si>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</si>
  <si>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</si>
  <si>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</si>
  <si>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</si>
  <si>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</si>
  <si>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</si>
  <si>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</si>
  <si>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</si>
  <si>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</si>
  <si>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</si>
  <si>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</si>
  <si>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</si>
  <si>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</si>
  <si>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</si>
  <si>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</si>
  <si>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</si>
  <si>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</si>
  <si>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</si>
  <si>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</si>
  <si>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</si>
  <si>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</si>
  <si>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</si>
  <si>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</si>
  <si>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</si>
  <si>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</si>
  <si>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</si>
  <si>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</si>
  <si>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</si>
  <si>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</si>
  <si>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</si>
  <si>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</si>
  <si>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</si>
  <si>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</si>
  <si>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</si>
  <si>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</si>
  <si>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</si>
  <si>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</si>
  <si>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</si>
  <si>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</si>
  <si>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</si>
  <si>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</si>
  <si>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</si>
  <si>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</si>
  <si>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</si>
  <si>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</si>
  <si>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</si>
  <si>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</si>
  <si>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</si>
  <si>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</si>
  <si>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</si>
  <si>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</si>
  <si>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</si>
  <si>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</si>
  <si>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</si>
  <si>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</si>
  <si>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</si>
  <si>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</si>
  <si>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</si>
  <si>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</si>
  <si>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</si>
  <si>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</si>
  <si>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</si>
  <si>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</si>
  <si>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</si>
  <si>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</si>
  <si>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</si>
  <si>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</si>
  <si>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</si>
  <si>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</si>
  <si>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</si>
  <si>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</si>
  <si>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</si>
  <si>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</si>
  <si>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</si>
  <si>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</si>
  <si>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</si>
  <si>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</si>
  <si>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</si>
  <si>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</si>
  <si>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</si>
  <si>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</si>
  <si>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</si>
  <si>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</si>
  <si>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</si>
  <si>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</si>
  <si>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</si>
  <si>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</si>
  <si>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</si>
  <si>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</si>
  <si>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</si>
  <si>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</si>
  <si>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</si>
  <si>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</si>
  <si>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</si>
  <si>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</si>
  <si>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</si>
  <si>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</si>
  <si>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</si>
  <si>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</si>
  <si>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</si>
  <si>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</si>
  <si>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</si>
  <si>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</si>
  <si>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</si>
  <si>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</si>
  <si>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</si>
  <si>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</si>
  <si>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</si>
  <si>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</si>
  <si>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</si>
  <si>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</si>
  <si>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</si>
  <si>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</si>
  <si>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</si>
  <si>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</si>
  <si>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</si>
  <si>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</si>
  <si>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</si>
  <si>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</si>
  <si>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</si>
  <si>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</si>
  <si>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</si>
  <si>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</si>
  <si>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</si>
  <si>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</si>
  <si>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</si>
  <si>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</si>
  <si>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</si>
  <si>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</si>
  <si>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</si>
  <si>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</si>
  <si>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</si>
  <si>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</si>
  <si>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</si>
  <si>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Luminosité BH1745</t>
  </si>
  <si>
    <t>Lux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</si>
  <si>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</si>
  <si>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</si>
  <si>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</si>
  <si>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</si>
  <si>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</si>
  <si>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</si>
  <si>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</si>
  <si>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</si>
  <si>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</si>
  <si>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</si>
  <si>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</si>
  <si>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</si>
  <si>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</si>
  <si>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</si>
  <si>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</si>
  <si>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</si>
  <si>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</si>
  <si>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</si>
  <si>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</si>
  <si>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</si>
  <si>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</si>
  <si>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</si>
  <si>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</si>
  <si>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</si>
  <si>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</si>
  <si>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</si>
  <si>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</si>
  <si>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</si>
  <si>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</si>
  <si>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</si>
  <si>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</si>
  <si>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</si>
  <si>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</si>
  <si>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</si>
  <si>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</si>
  <si>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</si>
  <si>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</si>
  <si>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</si>
  <si>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</si>
  <si>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</si>
  <si>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</si>
  <si>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</si>
  <si>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</si>
  <si>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</si>
  <si>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</si>
  <si>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</si>
  <si>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</si>
  <si>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</si>
  <si>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</si>
  <si>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</si>
  <si>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</si>
  <si>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</si>
  <si>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</si>
  <si>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</si>
  <si>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</si>
  <si>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</si>
  <si>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</si>
  <si>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</si>
  <si>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</si>
  <si>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</si>
  <si>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RTC/BH1745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</si>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</sst>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02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26" xfId="0" applyFont="1" applyFill="1" applyBorder="1"/>
    <xf numFmtId="0" fontId="21" fillId="8" borderId="0" xfId="0" applyFont="1" applyFill="1" applyBorder="1"/>
    <xf numFmtId="0" fontId="19" fillId="6" borderId="25" xfId="6" quotePrefix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18" fillId="5" borderId="0" xfId="5" applyBorder="1"/>
    <xf numFmtId="0" fontId="18" fillId="5" borderId="25" xfId="5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68.906249999999986</c:v>
                </c:pt>
                <c:pt idx="1">
                  <c:v>33.611111111111107</c:v>
                </c:pt>
                <c:pt idx="2">
                  <c:v>9.1840277777777768</c:v>
                </c:pt>
                <c:pt idx="3">
                  <c:v>0</c:v>
                </c:pt>
                <c:pt idx="4">
                  <c:v>9.1840277777777768</c:v>
                </c:pt>
                <c:pt idx="5">
                  <c:v>33.611111111111107</c:v>
                </c:pt>
                <c:pt idx="6">
                  <c:v>68.906249999999986</c:v>
                </c:pt>
                <c:pt idx="7">
                  <c:v>111.1111111111111</c:v>
                </c:pt>
                <c:pt idx="8">
                  <c:v>156.68402777777777</c:v>
                </c:pt>
                <c:pt idx="9">
                  <c:v>202.49999999999997</c:v>
                </c:pt>
                <c:pt idx="10">
                  <c:v>245.85069444444443</c:v>
                </c:pt>
                <c:pt idx="11">
                  <c:v>284.4444444444444</c:v>
                </c:pt>
                <c:pt idx="12">
                  <c:v>316.40625</c:v>
                </c:pt>
                <c:pt idx="13">
                  <c:v>340.27777777777777</c:v>
                </c:pt>
                <c:pt idx="14">
                  <c:v>355.01736111111103</c:v>
                </c:pt>
                <c:pt idx="15">
                  <c:v>360</c:v>
                </c:pt>
                <c:pt idx="16">
                  <c:v>355.01736111111103</c:v>
                </c:pt>
                <c:pt idx="17">
                  <c:v>340.27777777777777</c:v>
                </c:pt>
                <c:pt idx="18">
                  <c:v>316.40625</c:v>
                </c:pt>
                <c:pt idx="19">
                  <c:v>284.4444444444444</c:v>
                </c:pt>
                <c:pt idx="20">
                  <c:v>245.85069444444443</c:v>
                </c:pt>
                <c:pt idx="21">
                  <c:v>202.49999999999997</c:v>
                </c:pt>
                <c:pt idx="22">
                  <c:v>156.68402777777777</c:v>
                </c:pt>
                <c:pt idx="23">
                  <c:v>111.1111111111111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100.22222222222223</c:v>
                </c:pt>
                <c:pt idx="1">
                  <c:v>100.22222222222223</c:v>
                </c:pt>
                <c:pt idx="2">
                  <c:v>100.22222222222223</c:v>
                </c:pt>
                <c:pt idx="3">
                  <c:v>100.22222222222223</c:v>
                </c:pt>
                <c:pt idx="4">
                  <c:v>100.22222222222223</c:v>
                </c:pt>
                <c:pt idx="5">
                  <c:v>100.22222222222223</c:v>
                </c:pt>
                <c:pt idx="6">
                  <c:v>100.22222222222223</c:v>
                </c:pt>
                <c:pt idx="7">
                  <c:v>100.22222222222223</c:v>
                </c:pt>
                <c:pt idx="8">
                  <c:v>100.22222222222223</c:v>
                </c:pt>
                <c:pt idx="9">
                  <c:v>100.22222222222223</c:v>
                </c:pt>
                <c:pt idx="10">
                  <c:v>100.22222222222223</c:v>
                </c:pt>
                <c:pt idx="11">
                  <c:v>100.22222222222223</c:v>
                </c:pt>
                <c:pt idx="12">
                  <c:v>100.22222222222223</c:v>
                </c:pt>
                <c:pt idx="13">
                  <c:v>100.22222222222223</c:v>
                </c:pt>
                <c:pt idx="14">
                  <c:v>100.22222222222223</c:v>
                </c:pt>
                <c:pt idx="15">
                  <c:v>100.22222222222223</c:v>
                </c:pt>
                <c:pt idx="16">
                  <c:v>100.22222222222223</c:v>
                </c:pt>
                <c:pt idx="17">
                  <c:v>100.22222222222223</c:v>
                </c:pt>
                <c:pt idx="18">
                  <c:v>100.22222222222223</c:v>
                </c:pt>
                <c:pt idx="19">
                  <c:v>100.22222222222223</c:v>
                </c:pt>
                <c:pt idx="20">
                  <c:v>100.22222222222223</c:v>
                </c:pt>
                <c:pt idx="21">
                  <c:v>100.22222222222223</c:v>
                </c:pt>
                <c:pt idx="22">
                  <c:v>100.22222222222223</c:v>
                </c:pt>
                <c:pt idx="23">
                  <c:v>100.22222222222223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3000</c:v>
                </c:pt>
                <c:pt idx="1">
                  <c:v>2968.6840277777778</c:v>
                </c:pt>
                <c:pt idx="2">
                  <c:v>2902.072916666667</c:v>
                </c:pt>
                <c:pt idx="3">
                  <c:v>2811.0347222222226</c:v>
                </c:pt>
                <c:pt idx="4">
                  <c:v>2710.8125000000005</c:v>
                </c:pt>
                <c:pt idx="5">
                  <c:v>2619.7743055555561</c:v>
                </c:pt>
                <c:pt idx="6">
                  <c:v>2553.1631944444453</c:v>
                </c:pt>
                <c:pt idx="7">
                  <c:v>2521.8472222222231</c:v>
                </c:pt>
                <c:pt idx="8">
                  <c:v>2532.7361111111122</c:v>
                </c:pt>
                <c:pt idx="9">
                  <c:v>2589.1979166666679</c:v>
                </c:pt>
                <c:pt idx="10">
                  <c:v>2691.4756944444457</c:v>
                </c:pt>
                <c:pt idx="11">
                  <c:v>2837.1041666666679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160020</xdr:colOff>
      <xdr:row>12</xdr:row>
      <xdr:rowOff>129540</xdr:rowOff>
    </xdr:from>
    <xdr:to>
      <xdr:col>22</xdr:col>
      <xdr:colOff>525780</xdr:colOff>
      <xdr:row>25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167640</xdr:colOff>
      <xdr:row>0</xdr:row>
      <xdr:rowOff>297180</xdr:rowOff>
    </xdr:from>
    <xdr:to>
      <xdr:col>18</xdr:col>
      <xdr:colOff>228600</xdr:colOff>
      <xdr:row>19</xdr:row>
      <xdr:rowOff>137160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3936980" y="297180"/>
          <a:ext cx="1645920" cy="348996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20</xdr:row>
      <xdr:rowOff>38100</xdr:rowOff>
    </xdr:from>
    <xdr:to>
      <xdr:col>18</xdr:col>
      <xdr:colOff>237441</xdr:colOff>
      <xdr:row>29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15</xdr:row>
      <xdr:rowOff>106680</xdr:rowOff>
    </xdr:from>
    <xdr:to>
      <xdr:col>12</xdr:col>
      <xdr:colOff>563880</xdr:colOff>
      <xdr:row>19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91" t="s">
        <v>170</v>
      </c>
      <c r="C2" s="91"/>
      <c r="D2" s="64">
        <f>SUM(D5:D19)</f>
        <v>487.51</v>
      </c>
      <c r="E2" s="63"/>
      <c r="F2" s="65"/>
      <c r="G2" s="91" t="s">
        <v>172</v>
      </c>
      <c r="H2" s="91"/>
      <c r="I2" s="91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171</v>
      </c>
      <c r="H4" s="5" t="s">
        <v>95</v>
      </c>
      <c r="I4" s="5" t="s">
        <v>0</v>
      </c>
      <c r="J4" s="5" t="s">
        <v>171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139</v>
      </c>
      <c r="C14" t="s">
        <v>163</v>
      </c>
      <c r="D14" s="1">
        <v>13</v>
      </c>
      <c r="G14" s="1"/>
    </row>
    <row r="15" spans="2:10" x14ac:dyDescent="0.3">
      <c r="B15" t="s">
        <v>139</v>
      </c>
      <c r="C15" t="s">
        <v>115</v>
      </c>
      <c r="D15" s="1">
        <v>20</v>
      </c>
      <c r="G15" s="1"/>
    </row>
    <row r="16" spans="2:10" x14ac:dyDescent="0.3">
      <c r="B16" t="s">
        <v>138</v>
      </c>
      <c r="C16" t="s">
        <v>136</v>
      </c>
      <c r="D16" s="1">
        <v>8.02</v>
      </c>
      <c r="F16" s="62"/>
      <c r="G16" s="1"/>
    </row>
    <row r="17" spans="2:7" x14ac:dyDescent="0.3">
      <c r="B17" t="s">
        <v>138</v>
      </c>
      <c r="C17" t="s">
        <v>137</v>
      </c>
      <c r="D17" s="1">
        <v>1.49</v>
      </c>
      <c r="F17" s="62"/>
      <c r="G17" s="1"/>
    </row>
    <row r="18" spans="2:7" x14ac:dyDescent="0.3">
      <c r="B18" t="s">
        <v>1</v>
      </c>
      <c r="C18" t="s">
        <v>164</v>
      </c>
      <c r="D18" s="1">
        <v>57</v>
      </c>
      <c r="F18" s="62"/>
      <c r="G18" s="1"/>
    </row>
    <row r="19" spans="2:7" x14ac:dyDescent="0.3">
      <c r="B19" t="s">
        <v>96</v>
      </c>
      <c r="C19" t="s">
        <v>165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topLeftCell="A7" workbookViewId="0">
      <selection activeCell="N4" sqref="N4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225</v>
      </c>
      <c r="M1" s="13" t="s">
        <v>229</v>
      </c>
      <c r="N1" t="s">
        <v>38</v>
      </c>
    </row>
    <row r="2" spans="1:24" ht="21" x14ac:dyDescent="0.4">
      <c r="A2" s="15" t="s">
        <v>77</v>
      </c>
      <c r="M2" s="6">
        <v>0.3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226</v>
      </c>
      <c r="L3" t="s">
        <v>227</v>
      </c>
      <c r="M3" t="s">
        <v>231</v>
      </c>
      <c r="N3" t="s">
        <v>230</v>
      </c>
      <c r="P3" t="s">
        <v>232</v>
      </c>
      <c r="X3" s="73"/>
    </row>
    <row r="4" spans="1:24" x14ac:dyDescent="0.3">
      <c r="A4" t="s">
        <v>222</v>
      </c>
      <c r="B4">
        <v>200</v>
      </c>
      <c r="C4">
        <v>5</v>
      </c>
      <c r="D4">
        <v>20</v>
      </c>
      <c r="E4">
        <v>4</v>
      </c>
      <c r="F4" s="6">
        <f>(E4*D4)/3600</f>
        <v>2.2222222222222223E-2</v>
      </c>
      <c r="K4">
        <v>21</v>
      </c>
      <c r="L4" s="6">
        <f t="shared" ref="L4:L27" si="0">-((K4-0)*(K4-24))^2/(144^2)</f>
        <v>0.19140625</v>
      </c>
      <c r="M4" s="7">
        <f t="shared" ref="M4:M27" si="1">B$21/N$2*L4*M$2*1000</f>
        <v>68.906249999999986</v>
      </c>
      <c r="N4" s="7">
        <f t="shared" ref="N4:N27" si="2">B$11</f>
        <v>100.22222222222223</v>
      </c>
      <c r="O4" s="7">
        <f>B14</f>
        <v>3000</v>
      </c>
      <c r="P4" s="7">
        <f>MAX(0, MIN(O4,O$4))</f>
        <v>3000</v>
      </c>
      <c r="X4" s="73"/>
    </row>
    <row r="5" spans="1:24" x14ac:dyDescent="0.3">
      <c r="A5" t="s">
        <v>223</v>
      </c>
      <c r="B5">
        <v>150</v>
      </c>
      <c r="C5">
        <v>5</v>
      </c>
      <c r="D5">
        <v>40</v>
      </c>
      <c r="E5">
        <v>4</v>
      </c>
      <c r="F5" s="6">
        <f>(E5*D5)/3600</f>
        <v>4.4444444444444446E-2</v>
      </c>
      <c r="K5">
        <f>MOD(K4+1,24)</f>
        <v>22</v>
      </c>
      <c r="L5" s="6">
        <f t="shared" si="0"/>
        <v>9.3364197530864196E-2</v>
      </c>
      <c r="M5" s="7">
        <f t="shared" si="1"/>
        <v>33.611111111111107</v>
      </c>
      <c r="N5" s="7">
        <f t="shared" si="2"/>
        <v>100.22222222222223</v>
      </c>
      <c r="O5" s="7">
        <f>O4-N4+M4</f>
        <v>2968.6840277777778</v>
      </c>
      <c r="P5" s="7">
        <f t="shared" ref="P5:P27" si="3">MAX(0, MIN(O5,O$4))</f>
        <v>2968.6840277777778</v>
      </c>
      <c r="X5" s="73"/>
    </row>
    <row r="6" spans="1:24" x14ac:dyDescent="0.3">
      <c r="A6" t="s">
        <v>224</v>
      </c>
      <c r="B6">
        <v>80</v>
      </c>
      <c r="C6">
        <v>5</v>
      </c>
      <c r="D6">
        <v>1</v>
      </c>
      <c r="E6">
        <v>3600</v>
      </c>
      <c r="F6" s="6">
        <f>(E6*D6)/3600</f>
        <v>1</v>
      </c>
      <c r="K6">
        <f t="shared" ref="K6:K27" si="4">MOD(K5+1,24)</f>
        <v>23</v>
      </c>
      <c r="L6" s="6">
        <f t="shared" si="0"/>
        <v>2.5511188271604937E-2</v>
      </c>
      <c r="M6" s="7">
        <f t="shared" si="1"/>
        <v>9.1840277777777768</v>
      </c>
      <c r="N6" s="7">
        <f t="shared" si="2"/>
        <v>100.22222222222223</v>
      </c>
      <c r="O6" s="7">
        <f t="shared" ref="O6:O27" si="5">O5-N5+M5</f>
        <v>2902.072916666667</v>
      </c>
      <c r="P6" s="7">
        <f t="shared" si="3"/>
        <v>2902.072916666667</v>
      </c>
      <c r="X6" s="73"/>
    </row>
    <row r="7" spans="1:24" x14ac:dyDescent="0.3">
      <c r="F7" s="6"/>
      <c r="K7">
        <f t="shared" si="4"/>
        <v>0</v>
      </c>
      <c r="L7" s="6">
        <f t="shared" si="0"/>
        <v>0</v>
      </c>
      <c r="M7" s="7">
        <f t="shared" si="1"/>
        <v>0</v>
      </c>
      <c r="N7" s="7">
        <f t="shared" si="2"/>
        <v>100.22222222222223</v>
      </c>
      <c r="O7" s="7">
        <f t="shared" si="5"/>
        <v>2811.0347222222226</v>
      </c>
      <c r="P7" s="7">
        <f t="shared" si="3"/>
        <v>2811.0347222222226</v>
      </c>
      <c r="X7" s="73"/>
    </row>
    <row r="8" spans="1:24" x14ac:dyDescent="0.3">
      <c r="F8" s="6">
        <f t="shared" ref="F8" si="6">(E8*D8)/3600</f>
        <v>0</v>
      </c>
      <c r="K8">
        <f t="shared" si="4"/>
        <v>1</v>
      </c>
      <c r="L8" s="6">
        <f t="shared" si="0"/>
        <v>2.5511188271604937E-2</v>
      </c>
      <c r="M8" s="7">
        <f t="shared" si="1"/>
        <v>9.1840277777777768</v>
      </c>
      <c r="N8" s="7">
        <f t="shared" si="2"/>
        <v>100.22222222222223</v>
      </c>
      <c r="O8" s="7">
        <f t="shared" si="5"/>
        <v>2710.8125000000005</v>
      </c>
      <c r="P8" s="7">
        <f t="shared" si="3"/>
        <v>2710.8125000000005</v>
      </c>
      <c r="X8" s="73"/>
    </row>
    <row r="9" spans="1:24" x14ac:dyDescent="0.3">
      <c r="A9" t="s">
        <v>233</v>
      </c>
      <c r="B9" s="60">
        <f>SUMPRODUCT(B4:B8,F4:F8)*0.1</f>
        <v>9.1111111111111125</v>
      </c>
      <c r="D9">
        <v>3600</v>
      </c>
      <c r="E9">
        <v>1</v>
      </c>
      <c r="F9" s="6">
        <f>(E9*D9)/3600</f>
        <v>1</v>
      </c>
      <c r="K9">
        <f t="shared" si="4"/>
        <v>2</v>
      </c>
      <c r="L9" s="6">
        <f t="shared" si="0"/>
        <v>9.3364197530864196E-2</v>
      </c>
      <c r="M9" s="7">
        <f t="shared" si="1"/>
        <v>33.611111111111107</v>
      </c>
      <c r="N9" s="7">
        <f t="shared" si="2"/>
        <v>100.22222222222223</v>
      </c>
      <c r="O9" s="7">
        <f t="shared" si="5"/>
        <v>2619.7743055555561</v>
      </c>
      <c r="P9" s="7">
        <f t="shared" si="3"/>
        <v>2619.7743055555561</v>
      </c>
      <c r="X9" s="73"/>
    </row>
    <row r="10" spans="1:24" x14ac:dyDescent="0.3">
      <c r="K10">
        <f t="shared" si="4"/>
        <v>3</v>
      </c>
      <c r="L10" s="6">
        <f t="shared" si="0"/>
        <v>0.19140625</v>
      </c>
      <c r="M10" s="7">
        <f t="shared" si="1"/>
        <v>68.906249999999986</v>
      </c>
      <c r="N10" s="7">
        <f t="shared" si="2"/>
        <v>100.22222222222223</v>
      </c>
      <c r="O10" s="7">
        <f t="shared" si="5"/>
        <v>2553.1631944444453</v>
      </c>
      <c r="P10" s="7">
        <f t="shared" si="3"/>
        <v>2553.1631944444453</v>
      </c>
      <c r="X10" s="73"/>
    </row>
    <row r="11" spans="1:24" x14ac:dyDescent="0.3">
      <c r="A11" t="s">
        <v>228</v>
      </c>
      <c r="B11" s="60">
        <f>SUMPRODUCT(B4:B9,F4:F9)</f>
        <v>100.22222222222223</v>
      </c>
      <c r="K11">
        <f t="shared" si="4"/>
        <v>4</v>
      </c>
      <c r="L11" s="6">
        <f t="shared" si="0"/>
        <v>0.30864197530864196</v>
      </c>
      <c r="M11" s="7">
        <f t="shared" si="1"/>
        <v>111.1111111111111</v>
      </c>
      <c r="N11" s="7">
        <f t="shared" si="2"/>
        <v>100.22222222222223</v>
      </c>
      <c r="O11" s="7">
        <f t="shared" si="5"/>
        <v>2521.8472222222231</v>
      </c>
      <c r="P11" s="7">
        <f t="shared" si="3"/>
        <v>2521.8472222222231</v>
      </c>
      <c r="X11" s="73"/>
    </row>
    <row r="12" spans="1:24" x14ac:dyDescent="0.3">
      <c r="K12">
        <f t="shared" si="4"/>
        <v>5</v>
      </c>
      <c r="L12" s="6">
        <f t="shared" si="0"/>
        <v>0.43523341049382713</v>
      </c>
      <c r="M12" s="7">
        <f t="shared" si="1"/>
        <v>156.68402777777777</v>
      </c>
      <c r="N12" s="7">
        <f t="shared" si="2"/>
        <v>100.22222222222223</v>
      </c>
      <c r="O12" s="7">
        <f t="shared" si="5"/>
        <v>2532.7361111111122</v>
      </c>
      <c r="P12" s="7">
        <f t="shared" si="3"/>
        <v>2532.7361111111122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6</v>
      </c>
      <c r="L13" s="6">
        <f t="shared" si="0"/>
        <v>0.5625</v>
      </c>
      <c r="M13" s="7">
        <f t="shared" si="1"/>
        <v>202.49999999999997</v>
      </c>
      <c r="N13" s="7">
        <f t="shared" si="2"/>
        <v>100.22222222222223</v>
      </c>
      <c r="O13" s="7">
        <f t="shared" si="5"/>
        <v>2589.1979166666679</v>
      </c>
      <c r="P13" s="7">
        <f t="shared" si="3"/>
        <v>2589.1979166666679</v>
      </c>
      <c r="X13" s="73"/>
    </row>
    <row r="14" spans="1:24" x14ac:dyDescent="0.3">
      <c r="A14" t="s">
        <v>2</v>
      </c>
      <c r="B14">
        <v>3000</v>
      </c>
      <c r="C14">
        <v>5</v>
      </c>
      <c r="D14">
        <v>1</v>
      </c>
      <c r="E14">
        <f>D14*B14*C14/1000*3600/1000</f>
        <v>54</v>
      </c>
      <c r="K14">
        <f t="shared" si="4"/>
        <v>7</v>
      </c>
      <c r="L14" s="6">
        <f t="shared" si="0"/>
        <v>0.68291859567901236</v>
      </c>
      <c r="M14" s="7">
        <f t="shared" si="1"/>
        <v>245.85069444444443</v>
      </c>
      <c r="N14" s="7">
        <f t="shared" si="2"/>
        <v>100.22222222222223</v>
      </c>
      <c r="O14" s="7">
        <f t="shared" si="5"/>
        <v>2691.4756944444457</v>
      </c>
      <c r="P14" s="7">
        <f t="shared" si="3"/>
        <v>2691.4756944444457</v>
      </c>
      <c r="X14" s="73"/>
    </row>
    <row r="15" spans="1:24" x14ac:dyDescent="0.3">
      <c r="K15">
        <f t="shared" si="4"/>
        <v>8</v>
      </c>
      <c r="L15" s="6">
        <f t="shared" si="0"/>
        <v>0.79012345679012341</v>
      </c>
      <c r="M15" s="7">
        <f t="shared" si="1"/>
        <v>284.4444444444444</v>
      </c>
      <c r="N15" s="7">
        <f t="shared" si="2"/>
        <v>100.22222222222223</v>
      </c>
      <c r="O15" s="7">
        <f t="shared" si="5"/>
        <v>2837.1041666666679</v>
      </c>
      <c r="P15" s="7">
        <f t="shared" si="3"/>
        <v>2837.1041666666679</v>
      </c>
      <c r="X15" s="73"/>
    </row>
    <row r="16" spans="1:24" x14ac:dyDescent="0.3">
      <c r="K16">
        <f t="shared" si="4"/>
        <v>9</v>
      </c>
      <c r="L16" s="6">
        <f t="shared" si="0"/>
        <v>0.87890625</v>
      </c>
      <c r="M16" s="7">
        <f t="shared" si="1"/>
        <v>316.40625</v>
      </c>
      <c r="N16" s="7">
        <f t="shared" si="2"/>
        <v>100.22222222222223</v>
      </c>
      <c r="O16" s="7">
        <f t="shared" si="5"/>
        <v>3021.3263888888901</v>
      </c>
      <c r="P16" s="7">
        <f t="shared" si="3"/>
        <v>3000</v>
      </c>
      <c r="X16" s="73"/>
    </row>
    <row r="17" spans="1:24" x14ac:dyDescent="0.3">
      <c r="K17">
        <f t="shared" si="4"/>
        <v>10</v>
      </c>
      <c r="L17" s="6">
        <f t="shared" si="0"/>
        <v>0.94521604938271608</v>
      </c>
      <c r="M17" s="7">
        <f t="shared" si="1"/>
        <v>340.27777777777777</v>
      </c>
      <c r="N17" s="7">
        <f t="shared" si="2"/>
        <v>100.22222222222223</v>
      </c>
      <c r="O17" s="7">
        <f t="shared" si="5"/>
        <v>3237.5104166666679</v>
      </c>
      <c r="P17" s="7">
        <f t="shared" si="3"/>
        <v>3000</v>
      </c>
      <c r="X17" s="73"/>
    </row>
    <row r="18" spans="1:24" x14ac:dyDescent="0.3">
      <c r="K18">
        <f t="shared" si="4"/>
        <v>11</v>
      </c>
      <c r="L18" s="6">
        <f t="shared" si="0"/>
        <v>0.98615933641975306</v>
      </c>
      <c r="M18" s="7">
        <f t="shared" si="1"/>
        <v>355.01736111111103</v>
      </c>
      <c r="N18" s="7">
        <f t="shared" si="2"/>
        <v>100.22222222222223</v>
      </c>
      <c r="O18" s="7">
        <f t="shared" si="5"/>
        <v>3477.5659722222235</v>
      </c>
      <c r="P18" s="7">
        <f t="shared" si="3"/>
        <v>3000</v>
      </c>
      <c r="X18" s="73"/>
    </row>
    <row r="19" spans="1:24" ht="21" x14ac:dyDescent="0.4">
      <c r="A19" s="15" t="s">
        <v>79</v>
      </c>
      <c r="K19">
        <f t="shared" si="4"/>
        <v>12</v>
      </c>
      <c r="L19" s="6">
        <f t="shared" si="0"/>
        <v>1</v>
      </c>
      <c r="M19" s="7">
        <f t="shared" si="1"/>
        <v>360</v>
      </c>
      <c r="N19" s="7">
        <f t="shared" si="2"/>
        <v>100.22222222222223</v>
      </c>
      <c r="O19" s="7">
        <f t="shared" si="5"/>
        <v>3732.3611111111122</v>
      </c>
      <c r="P19" s="7">
        <f t="shared" si="3"/>
        <v>3000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13</v>
      </c>
      <c r="L20" s="6">
        <f t="shared" si="0"/>
        <v>0.98615933641975306</v>
      </c>
      <c r="M20" s="7">
        <f t="shared" si="1"/>
        <v>355.01736111111103</v>
      </c>
      <c r="N20" s="7">
        <f t="shared" si="2"/>
        <v>100.22222222222223</v>
      </c>
      <c r="O20" s="7">
        <f t="shared" si="5"/>
        <v>3992.1388888888901</v>
      </c>
      <c r="P20" s="7">
        <f t="shared" si="3"/>
        <v>3000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14</v>
      </c>
      <c r="L21" s="6">
        <f t="shared" si="0"/>
        <v>0.94521604938271608</v>
      </c>
      <c r="M21" s="7">
        <f t="shared" si="1"/>
        <v>340.27777777777777</v>
      </c>
      <c r="N21" s="7">
        <f t="shared" si="2"/>
        <v>100.22222222222223</v>
      </c>
      <c r="O21" s="7">
        <f t="shared" si="5"/>
        <v>4246.9340277777792</v>
      </c>
      <c r="P21" s="7">
        <f t="shared" si="3"/>
        <v>3000</v>
      </c>
      <c r="X21" s="73"/>
    </row>
    <row r="22" spans="1:24" x14ac:dyDescent="0.3">
      <c r="K22">
        <f t="shared" si="4"/>
        <v>15</v>
      </c>
      <c r="L22" s="6">
        <f t="shared" si="0"/>
        <v>0.87890625</v>
      </c>
      <c r="M22" s="7">
        <f t="shared" si="1"/>
        <v>316.40625</v>
      </c>
      <c r="N22" s="7">
        <f t="shared" si="2"/>
        <v>100.22222222222223</v>
      </c>
      <c r="O22" s="7">
        <f t="shared" si="5"/>
        <v>4486.9895833333339</v>
      </c>
      <c r="P22" s="7">
        <f t="shared" si="3"/>
        <v>3000</v>
      </c>
      <c r="X22" s="73"/>
    </row>
    <row r="23" spans="1:24" x14ac:dyDescent="0.3">
      <c r="K23">
        <f t="shared" si="4"/>
        <v>16</v>
      </c>
      <c r="L23" s="6">
        <f t="shared" si="0"/>
        <v>0.79012345679012341</v>
      </c>
      <c r="M23" s="7">
        <f t="shared" si="1"/>
        <v>284.4444444444444</v>
      </c>
      <c r="N23" s="7">
        <f t="shared" si="2"/>
        <v>100.22222222222223</v>
      </c>
      <c r="O23" s="7">
        <f t="shared" si="5"/>
        <v>4703.1736111111113</v>
      </c>
      <c r="P23" s="7">
        <f t="shared" si="3"/>
        <v>3000</v>
      </c>
      <c r="X23" s="73"/>
    </row>
    <row r="24" spans="1:24" x14ac:dyDescent="0.3">
      <c r="K24">
        <f t="shared" si="4"/>
        <v>17</v>
      </c>
      <c r="L24" s="6">
        <f t="shared" si="0"/>
        <v>0.68291859567901236</v>
      </c>
      <c r="M24" s="7">
        <f t="shared" si="1"/>
        <v>245.85069444444443</v>
      </c>
      <c r="N24" s="7">
        <f t="shared" si="2"/>
        <v>100.22222222222223</v>
      </c>
      <c r="O24" s="7">
        <f t="shared" si="5"/>
        <v>4887.395833333333</v>
      </c>
      <c r="P24" s="7">
        <f t="shared" si="3"/>
        <v>3000</v>
      </c>
      <c r="X24" s="73"/>
    </row>
    <row r="25" spans="1:24" x14ac:dyDescent="0.3">
      <c r="K25">
        <f t="shared" si="4"/>
        <v>18</v>
      </c>
      <c r="L25" s="6">
        <f t="shared" si="0"/>
        <v>0.5625</v>
      </c>
      <c r="M25" s="7">
        <f t="shared" si="1"/>
        <v>202.49999999999997</v>
      </c>
      <c r="N25" s="7">
        <f t="shared" si="2"/>
        <v>100.22222222222223</v>
      </c>
      <c r="O25" s="7">
        <f t="shared" si="5"/>
        <v>5033.0243055555547</v>
      </c>
      <c r="P25" s="7">
        <f t="shared" si="3"/>
        <v>3000</v>
      </c>
      <c r="X25" s="73"/>
    </row>
    <row r="26" spans="1:24" x14ac:dyDescent="0.3">
      <c r="K26">
        <f t="shared" si="4"/>
        <v>19</v>
      </c>
      <c r="L26" s="6">
        <f t="shared" si="0"/>
        <v>0.43523341049382713</v>
      </c>
      <c r="M26" s="7">
        <f t="shared" si="1"/>
        <v>156.68402777777777</v>
      </c>
      <c r="N26" s="7">
        <f t="shared" si="2"/>
        <v>100.22222222222223</v>
      </c>
      <c r="O26" s="7">
        <f t="shared" si="5"/>
        <v>5135.3020833333321</v>
      </c>
      <c r="P26" s="7">
        <f t="shared" si="3"/>
        <v>3000</v>
      </c>
      <c r="X26" s="73"/>
    </row>
    <row r="27" spans="1:24" x14ac:dyDescent="0.3">
      <c r="A27" t="s">
        <v>236</v>
      </c>
      <c r="B27" s="75">
        <f>B11/1000*C4/1000</f>
        <v>5.0111111111111114E-4</v>
      </c>
      <c r="C27" t="s">
        <v>235</v>
      </c>
      <c r="K27">
        <f t="shared" si="4"/>
        <v>20</v>
      </c>
      <c r="L27" s="6">
        <f t="shared" si="0"/>
        <v>0.30864197530864196</v>
      </c>
      <c r="M27" s="7">
        <f t="shared" si="1"/>
        <v>111.1111111111111</v>
      </c>
      <c r="N27" s="7">
        <f t="shared" si="2"/>
        <v>100.22222222222223</v>
      </c>
      <c r="O27" s="7">
        <f t="shared" si="5"/>
        <v>5191.7638888888869</v>
      </c>
      <c r="P27" s="7">
        <f t="shared" si="3"/>
        <v>3000</v>
      </c>
      <c r="X27" s="73"/>
    </row>
    <row r="28" spans="1:24" x14ac:dyDescent="0.3">
      <c r="A28" t="s">
        <v>234</v>
      </c>
      <c r="B28">
        <v>0.15459999999999999</v>
      </c>
      <c r="C28" t="s">
        <v>238</v>
      </c>
      <c r="X28" s="73"/>
    </row>
    <row r="29" spans="1:24" x14ac:dyDescent="0.3">
      <c r="A29" t="s">
        <v>237</v>
      </c>
      <c r="B29" s="60">
        <f>B28*B27</f>
        <v>7.7471777777777775E-5</v>
      </c>
      <c r="C29" t="s">
        <v>238</v>
      </c>
      <c r="X29" s="73"/>
    </row>
    <row r="30" spans="1:24" x14ac:dyDescent="0.3">
      <c r="A30" t="s">
        <v>239</v>
      </c>
      <c r="B30" s="60">
        <f>B29*24</f>
        <v>1.8593226666666666E-3</v>
      </c>
      <c r="C30" t="s">
        <v>238</v>
      </c>
      <c r="X30" s="73"/>
    </row>
    <row r="31" spans="1:24" x14ac:dyDescent="0.3">
      <c r="A31" t="s">
        <v>240</v>
      </c>
      <c r="B31" s="60">
        <f>B30*365</f>
        <v>0.67865277333333329</v>
      </c>
      <c r="C31" t="s">
        <v>238</v>
      </c>
      <c r="X31" s="73"/>
    </row>
    <row r="32" spans="1:24" x14ac:dyDescent="0.3">
      <c r="X32" s="73"/>
    </row>
    <row r="33" spans="24:24" x14ac:dyDescent="0.3">
      <c r="X33" s="73"/>
    </row>
    <row r="34" spans="24:24" x14ac:dyDescent="0.3">
      <c r="X34" s="73"/>
    </row>
    <row r="35" spans="24:24" x14ac:dyDescent="0.3">
      <c r="X35" s="73"/>
    </row>
    <row r="36" spans="24:24" x14ac:dyDescent="0.3">
      <c r="X36" s="73"/>
    </row>
    <row r="37" spans="24:24" x14ac:dyDescent="0.3">
      <c r="X37" s="73"/>
    </row>
    <row r="38" spans="24:24" x14ac:dyDescent="0.3">
      <c r="X38" s="73"/>
    </row>
    <row r="39" spans="24:24" x14ac:dyDescent="0.3">
      <c r="X39" s="73"/>
    </row>
    <row r="40" spans="24:24" x14ac:dyDescent="0.3">
      <c r="X40" s="73"/>
    </row>
    <row r="41" spans="24:24" x14ac:dyDescent="0.3">
      <c r="X41" s="73"/>
    </row>
    <row r="42" spans="24:24" x14ac:dyDescent="0.3">
      <c r="X42" s="73"/>
    </row>
    <row r="43" spans="24:24" x14ac:dyDescent="0.3">
      <c r="X43" s="73"/>
    </row>
    <row r="44" spans="24:24" x14ac:dyDescent="0.3">
      <c r="X44" s="73"/>
    </row>
    <row r="45" spans="24:24" x14ac:dyDescent="0.3">
      <c r="X45" s="73"/>
    </row>
    <row r="46" spans="24:24" x14ac:dyDescent="0.3">
      <c r="X46" s="73"/>
    </row>
    <row r="47" spans="24:24" x14ac:dyDescent="0.3">
      <c r="X47" s="73"/>
    </row>
    <row r="48" spans="24:24" x14ac:dyDescent="0.3">
      <c r="X48" s="73"/>
    </row>
    <row r="49" spans="24:24" x14ac:dyDescent="0.3">
      <c r="X49" s="73"/>
    </row>
    <row r="50" spans="24:24" x14ac:dyDescent="0.3">
      <c r="X50" s="73"/>
    </row>
    <row r="51" spans="24:24" x14ac:dyDescent="0.3">
      <c r="X51" s="73"/>
    </row>
    <row r="52" spans="24:24" x14ac:dyDescent="0.3">
      <c r="X52" s="73"/>
    </row>
    <row r="53" spans="24:24" x14ac:dyDescent="0.3">
      <c r="X53" s="73"/>
    </row>
    <row r="54" spans="24:24" x14ac:dyDescent="0.3">
      <c r="X54" s="73"/>
    </row>
    <row r="55" spans="24:24" x14ac:dyDescent="0.3">
      <c r="X55" s="73"/>
    </row>
    <row r="56" spans="24:24" x14ac:dyDescent="0.3">
      <c r="X56" s="73"/>
    </row>
    <row r="57" spans="24:24" x14ac:dyDescent="0.3">
      <c r="X57" s="73"/>
    </row>
    <row r="58" spans="24:24" x14ac:dyDescent="0.3">
      <c r="X58" s="73"/>
    </row>
    <row r="59" spans="24:24" x14ac:dyDescent="0.3">
      <c r="X59" s="73"/>
    </row>
    <row r="60" spans="24:24" x14ac:dyDescent="0.3">
      <c r="X60" s="73"/>
    </row>
    <row r="61" spans="24:24" x14ac:dyDescent="0.3">
      <c r="X61" s="73"/>
    </row>
    <row r="62" spans="24:24" x14ac:dyDescent="0.3">
      <c r="X62" s="73"/>
    </row>
    <row r="63" spans="24:24" x14ac:dyDescent="0.3">
      <c r="X63" s="73"/>
    </row>
    <row r="64" spans="24:24" x14ac:dyDescent="0.3">
      <c r="X64" s="73"/>
    </row>
    <row r="65" spans="24:24" x14ac:dyDescent="0.3">
      <c r="X65" s="73"/>
    </row>
    <row r="66" spans="24:24" x14ac:dyDescent="0.3">
      <c r="X66" s="73"/>
    </row>
    <row r="67" spans="24:24" x14ac:dyDescent="0.3">
      <c r="X67" s="73"/>
    </row>
    <row r="68" spans="24:24" x14ac:dyDescent="0.3">
      <c r="X68" s="73"/>
    </row>
    <row r="69" spans="24:24" x14ac:dyDescent="0.3">
      <c r="X69" s="73"/>
    </row>
    <row r="70" spans="24:24" x14ac:dyDescent="0.3">
      <c r="X70" s="73"/>
    </row>
    <row r="71" spans="24:24" x14ac:dyDescent="0.3">
      <c r="X71" s="73"/>
    </row>
    <row r="72" spans="24:24" x14ac:dyDescent="0.3">
      <c r="X72" s="73"/>
    </row>
    <row r="73" spans="24:24" x14ac:dyDescent="0.3">
      <c r="X73" s="73"/>
    </row>
    <row r="74" spans="24:24" x14ac:dyDescent="0.3">
      <c r="X74" s="73"/>
    </row>
    <row r="75" spans="24:24" x14ac:dyDescent="0.3">
      <c r="X75" s="73"/>
    </row>
    <row r="76" spans="24:24" x14ac:dyDescent="0.3">
      <c r="X76" s="73"/>
    </row>
    <row r="77" spans="24:24" x14ac:dyDescent="0.3">
      <c r="X77" s="73"/>
    </row>
    <row r="78" spans="24:24" x14ac:dyDescent="0.3">
      <c r="X78" s="73"/>
    </row>
    <row r="79" spans="24:24" x14ac:dyDescent="0.3">
      <c r="X79" s="73"/>
    </row>
    <row r="80" spans="24:24" x14ac:dyDescent="0.3">
      <c r="X80" s="73"/>
    </row>
    <row r="81" spans="24:24" x14ac:dyDescent="0.3">
      <c r="X81" s="73"/>
    </row>
    <row r="82" spans="24:24" x14ac:dyDescent="0.3">
      <c r="X82" s="73"/>
    </row>
    <row r="83" spans="24:24" x14ac:dyDescent="0.3">
      <c r="X83" s="73"/>
    </row>
    <row r="84" spans="24:24" x14ac:dyDescent="0.3">
      <c r="X84" s="73"/>
    </row>
    <row r="85" spans="24:24" x14ac:dyDescent="0.3">
      <c r="X85" s="73"/>
    </row>
    <row r="86" spans="24:24" x14ac:dyDescent="0.3">
      <c r="X86" s="73"/>
    </row>
    <row r="87" spans="24:24" x14ac:dyDescent="0.3">
      <c r="X87" s="73"/>
    </row>
    <row r="88" spans="24:24" x14ac:dyDescent="0.3">
      <c r="X88" s="73"/>
    </row>
    <row r="89" spans="24:24" x14ac:dyDescent="0.3">
      <c r="X89" s="73"/>
    </row>
    <row r="90" spans="24:24" x14ac:dyDescent="0.3">
      <c r="X90" s="73"/>
    </row>
    <row r="91" spans="24:24" x14ac:dyDescent="0.3">
      <c r="X91" s="73"/>
    </row>
    <row r="92" spans="24:24" x14ac:dyDescent="0.3">
      <c r="X92" s="73"/>
    </row>
    <row r="93" spans="24:24" x14ac:dyDescent="0.3">
      <c r="X93" s="73"/>
    </row>
    <row r="94" spans="24:24" x14ac:dyDescent="0.3">
      <c r="X94" s="73"/>
    </row>
    <row r="95" spans="24:24" x14ac:dyDescent="0.3">
      <c r="X95" s="73"/>
    </row>
    <row r="96" spans="24:24" x14ac:dyDescent="0.3">
      <c r="X96" s="73"/>
    </row>
    <row r="97" spans="24:24" x14ac:dyDescent="0.3">
      <c r="X97" s="73"/>
    </row>
    <row r="98" spans="24:24" x14ac:dyDescent="0.3">
      <c r="X98" s="73"/>
    </row>
    <row r="99" spans="24:24" x14ac:dyDescent="0.3">
      <c r="X99" s="73"/>
    </row>
    <row r="100" spans="24:24" x14ac:dyDescent="0.3">
      <c r="X100" s="73"/>
    </row>
    <row r="101" spans="24:24" x14ac:dyDescent="0.3">
      <c r="X101" s="73"/>
    </row>
    <row r="102" spans="24:24" x14ac:dyDescent="0.3">
      <c r="X102" s="73"/>
    </row>
    <row r="103" spans="24:24" x14ac:dyDescent="0.3">
      <c r="X103" s="73"/>
    </row>
    <row r="104" spans="24:24" x14ac:dyDescent="0.3">
      <c r="X104" s="73"/>
    </row>
    <row r="105" spans="24:24" x14ac:dyDescent="0.3">
      <c r="X105" s="73"/>
    </row>
    <row r="106" spans="24:24" x14ac:dyDescent="0.3">
      <c r="X106" s="73"/>
    </row>
    <row r="107" spans="24:24" x14ac:dyDescent="0.3">
      <c r="X107" s="73"/>
    </row>
    <row r="108" spans="24:24" x14ac:dyDescent="0.3">
      <c r="X108" s="73"/>
    </row>
    <row r="109" spans="24:24" x14ac:dyDescent="0.3">
      <c r="X109" s="73"/>
    </row>
    <row r="110" spans="24:24" x14ac:dyDescent="0.3">
      <c r="X110" s="73"/>
    </row>
    <row r="111" spans="24:24" x14ac:dyDescent="0.3">
      <c r="X111" s="73"/>
    </row>
    <row r="112" spans="24:24" x14ac:dyDescent="0.3">
      <c r="X112" s="73"/>
    </row>
    <row r="113" spans="24:24" x14ac:dyDescent="0.3">
      <c r="X113" s="73"/>
    </row>
    <row r="114" spans="24:24" x14ac:dyDescent="0.3">
      <c r="X114" s="73"/>
    </row>
    <row r="115" spans="24:24" x14ac:dyDescent="0.3">
      <c r="X115" s="73"/>
    </row>
    <row r="116" spans="24:24" x14ac:dyDescent="0.3">
      <c r="X116" s="73"/>
    </row>
    <row r="117" spans="24:24" x14ac:dyDescent="0.3">
      <c r="X117" s="73"/>
    </row>
    <row r="118" spans="24:24" x14ac:dyDescent="0.3">
      <c r="X118" s="73"/>
    </row>
    <row r="119" spans="24:24" x14ac:dyDescent="0.3">
      <c r="X119" s="73"/>
    </row>
    <row r="120" spans="24:24" x14ac:dyDescent="0.3">
      <c r="X120" s="73"/>
    </row>
    <row r="121" spans="24:24" x14ac:dyDescent="0.3">
      <c r="X121" s="73"/>
    </row>
    <row r="122" spans="24:24" x14ac:dyDescent="0.3">
      <c r="X122" s="73"/>
    </row>
    <row r="123" spans="24:24" x14ac:dyDescent="0.3">
      <c r="X123" s="73"/>
    </row>
    <row r="124" spans="24:24" x14ac:dyDescent="0.3">
      <c r="X124" s="73"/>
    </row>
    <row r="125" spans="24:24" x14ac:dyDescent="0.3">
      <c r="X125" s="73"/>
    </row>
    <row r="126" spans="24:24" x14ac:dyDescent="0.3">
      <c r="X126" s="73"/>
    </row>
    <row r="127" spans="24:24" x14ac:dyDescent="0.3">
      <c r="X127" s="73"/>
    </row>
    <row r="128" spans="24:24" x14ac:dyDescent="0.3">
      <c r="X128" s="73"/>
    </row>
    <row r="129" spans="24:24" x14ac:dyDescent="0.3">
      <c r="X129" s="73"/>
    </row>
    <row r="130" spans="24:24" x14ac:dyDescent="0.3">
      <c r="X130" s="73"/>
    </row>
    <row r="131" spans="24:24" x14ac:dyDescent="0.3">
      <c r="X131" s="73"/>
    </row>
    <row r="132" spans="24:24" x14ac:dyDescent="0.3">
      <c r="X132" s="73"/>
    </row>
    <row r="133" spans="24:24" x14ac:dyDescent="0.3">
      <c r="X133" s="73"/>
    </row>
    <row r="134" spans="24:24" x14ac:dyDescent="0.3">
      <c r="X134" s="73"/>
    </row>
    <row r="135" spans="24:24" x14ac:dyDescent="0.3">
      <c r="X135" s="73"/>
    </row>
    <row r="136" spans="24:24" x14ac:dyDescent="0.3">
      <c r="X136" s="73"/>
    </row>
    <row r="137" spans="24:24" x14ac:dyDescent="0.3">
      <c r="X137" s="73"/>
    </row>
    <row r="138" spans="24:24" x14ac:dyDescent="0.3">
      <c r="X138" s="73"/>
    </row>
    <row r="139" spans="24:24" x14ac:dyDescent="0.3">
      <c r="X139" s="73"/>
    </row>
    <row r="140" spans="24:24" x14ac:dyDescent="0.3">
      <c r="X140" s="73"/>
    </row>
    <row r="141" spans="24:24" x14ac:dyDescent="0.3">
      <c r="X141" s="73"/>
    </row>
    <row r="142" spans="24:24" x14ac:dyDescent="0.3">
      <c r="X142" s="73"/>
    </row>
    <row r="143" spans="24:24" x14ac:dyDescent="0.3">
      <c r="X143" s="73"/>
    </row>
    <row r="144" spans="24:24" x14ac:dyDescent="0.3">
      <c r="X144" s="73"/>
    </row>
    <row r="145" spans="24:24" x14ac:dyDescent="0.3">
      <c r="X145" s="73"/>
    </row>
    <row r="146" spans="24:24" x14ac:dyDescent="0.3">
      <c r="X146" s="73"/>
    </row>
    <row r="147" spans="24:24" x14ac:dyDescent="0.3">
      <c r="X147" s="73"/>
    </row>
    <row r="148" spans="24:24" x14ac:dyDescent="0.3">
      <c r="X148" s="73"/>
    </row>
    <row r="149" spans="24:24" x14ac:dyDescent="0.3">
      <c r="X149" s="73"/>
    </row>
    <row r="150" spans="24:24" x14ac:dyDescent="0.3">
      <c r="X150" s="73"/>
    </row>
    <row r="151" spans="24:24" x14ac:dyDescent="0.3">
      <c r="X151" s="73"/>
    </row>
    <row r="152" spans="24:24" x14ac:dyDescent="0.3">
      <c r="X152" s="73"/>
    </row>
    <row r="153" spans="24:24" x14ac:dyDescent="0.3">
      <c r="X153" s="73"/>
    </row>
    <row r="154" spans="24:24" x14ac:dyDescent="0.3">
      <c r="X154" s="73"/>
    </row>
    <row r="155" spans="24:24" x14ac:dyDescent="0.3">
      <c r="X155" s="73"/>
    </row>
    <row r="156" spans="24:24" x14ac:dyDescent="0.3">
      <c r="X156" s="73"/>
    </row>
    <row r="157" spans="24:24" x14ac:dyDescent="0.3">
      <c r="X157" s="73"/>
    </row>
    <row r="158" spans="24:24" x14ac:dyDescent="0.3">
      <c r="X158" s="73"/>
    </row>
    <row r="159" spans="24:24" x14ac:dyDescent="0.3">
      <c r="X159" s="73"/>
    </row>
    <row r="160" spans="24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37"/>
  <sheetViews>
    <sheetView topLeftCell="A13" workbookViewId="0">
      <selection activeCell="C35" sqref="C3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4" thickBot="1" x14ac:dyDescent="0.5">
      <c r="B1" s="72" t="s">
        <v>204</v>
      </c>
      <c r="C1" s="72" t="s">
        <v>205</v>
      </c>
      <c r="D1" s="72" t="s">
        <v>197</v>
      </c>
      <c r="E1" s="72" t="s">
        <v>198</v>
      </c>
      <c r="F1" s="72" t="s">
        <v>199</v>
      </c>
      <c r="G1" s="72" t="s">
        <v>282</v>
      </c>
    </row>
    <row r="2" spans="2:14" x14ac:dyDescent="0.3">
      <c r="B2" s="96" t="s">
        <v>200</v>
      </c>
      <c r="C2" s="93" t="s">
        <v>206</v>
      </c>
      <c r="D2" s="93" t="s">
        <v>202</v>
      </c>
      <c r="E2" s="76">
        <v>1</v>
      </c>
      <c r="F2" s="87" t="s">
        <v>24</v>
      </c>
      <c r="J2" s="93" t="s">
        <v>203</v>
      </c>
      <c r="K2" s="93" t="s">
        <v>208</v>
      </c>
      <c r="L2" s="93" t="s">
        <v>209</v>
      </c>
      <c r="M2" s="76">
        <v>1</v>
      </c>
      <c r="N2" s="76"/>
    </row>
    <row r="3" spans="2:14" x14ac:dyDescent="0.3">
      <c r="B3" s="97"/>
      <c r="C3" s="94"/>
      <c r="D3" s="94"/>
      <c r="E3" s="68">
        <v>2</v>
      </c>
      <c r="F3" s="86" t="s">
        <v>256</v>
      </c>
      <c r="J3" s="94"/>
      <c r="K3" s="94"/>
      <c r="L3" s="94"/>
      <c r="M3" s="68">
        <v>2</v>
      </c>
      <c r="N3" s="68"/>
    </row>
    <row r="4" spans="2:14" x14ac:dyDescent="0.3">
      <c r="B4" s="97"/>
      <c r="C4" s="94"/>
      <c r="D4" s="94"/>
      <c r="E4" s="68">
        <v>3</v>
      </c>
      <c r="F4" s="86" t="s">
        <v>162</v>
      </c>
      <c r="J4" s="94"/>
      <c r="K4" s="94"/>
      <c r="L4" s="94"/>
      <c r="M4" s="68">
        <v>3</v>
      </c>
      <c r="N4" s="68"/>
    </row>
    <row r="5" spans="2:14" ht="15" thickBot="1" x14ac:dyDescent="0.35">
      <c r="B5" s="98"/>
      <c r="C5" s="95"/>
      <c r="D5" s="95"/>
      <c r="E5" s="77">
        <v>4</v>
      </c>
      <c r="F5" s="80" t="s">
        <v>201</v>
      </c>
      <c r="J5" s="94"/>
      <c r="K5" s="94"/>
      <c r="L5" s="94"/>
      <c r="M5" s="68">
        <v>4</v>
      </c>
      <c r="N5" s="68"/>
    </row>
    <row r="6" spans="2:14" ht="15" thickBot="1" x14ac:dyDescent="0.35">
      <c r="B6" s="96" t="s">
        <v>200</v>
      </c>
      <c r="C6" s="93" t="s">
        <v>206</v>
      </c>
      <c r="D6" s="93" t="s">
        <v>181</v>
      </c>
      <c r="E6" s="76">
        <v>1</v>
      </c>
      <c r="F6" s="82" t="s">
        <v>183</v>
      </c>
      <c r="J6" s="95"/>
      <c r="K6" s="95"/>
      <c r="L6" s="95"/>
      <c r="M6" s="77">
        <v>5</v>
      </c>
      <c r="N6" s="77"/>
    </row>
    <row r="7" spans="2:14" x14ac:dyDescent="0.3">
      <c r="B7" s="97"/>
      <c r="C7" s="94"/>
      <c r="D7" s="94"/>
      <c r="E7" s="68">
        <v>2</v>
      </c>
      <c r="F7" s="86" t="s">
        <v>280</v>
      </c>
      <c r="J7" s="93" t="s">
        <v>203</v>
      </c>
      <c r="K7" s="93" t="s">
        <v>208</v>
      </c>
      <c r="L7" s="93" t="s">
        <v>210</v>
      </c>
      <c r="M7" s="76">
        <v>1</v>
      </c>
      <c r="N7" s="76" t="s">
        <v>201</v>
      </c>
    </row>
    <row r="8" spans="2:14" ht="15" thickBot="1" x14ac:dyDescent="0.35">
      <c r="B8" s="98"/>
      <c r="C8" s="95"/>
      <c r="D8" s="95"/>
      <c r="E8" s="77">
        <v>3</v>
      </c>
      <c r="F8" s="80" t="s">
        <v>201</v>
      </c>
      <c r="J8" s="94"/>
      <c r="K8" s="94"/>
      <c r="L8" s="94"/>
      <c r="M8" s="68">
        <v>2</v>
      </c>
      <c r="N8" s="88" t="s">
        <v>183</v>
      </c>
    </row>
    <row r="9" spans="2:14" ht="15" thickBot="1" x14ac:dyDescent="0.35">
      <c r="B9" s="96" t="s">
        <v>200</v>
      </c>
      <c r="C9" s="93" t="s">
        <v>206</v>
      </c>
      <c r="D9" s="93" t="s">
        <v>279</v>
      </c>
      <c r="E9" s="76">
        <v>1</v>
      </c>
      <c r="F9" s="84" t="s">
        <v>159</v>
      </c>
      <c r="J9" s="95"/>
      <c r="K9" s="95"/>
      <c r="L9" s="95"/>
      <c r="M9" s="77">
        <v>3</v>
      </c>
      <c r="N9" s="79" t="s">
        <v>278</v>
      </c>
    </row>
    <row r="10" spans="2:14" x14ac:dyDescent="0.3">
      <c r="B10" s="97"/>
      <c r="C10" s="94"/>
      <c r="D10" s="94"/>
      <c r="E10" s="68">
        <v>2</v>
      </c>
      <c r="F10" s="85" t="s">
        <v>160</v>
      </c>
      <c r="J10" s="93" t="s">
        <v>207</v>
      </c>
      <c r="K10" s="93" t="s">
        <v>211</v>
      </c>
      <c r="L10" s="93" t="s">
        <v>212</v>
      </c>
      <c r="M10">
        <v>1</v>
      </c>
      <c r="N10" s="78" t="s">
        <v>201</v>
      </c>
    </row>
    <row r="11" spans="2:14" ht="15" thickBot="1" x14ac:dyDescent="0.35">
      <c r="B11" s="97"/>
      <c r="C11" s="94"/>
      <c r="D11" s="94"/>
      <c r="E11" s="68">
        <v>3</v>
      </c>
      <c r="F11" s="81" t="s">
        <v>201</v>
      </c>
      <c r="J11" s="92"/>
      <c r="K11" s="92"/>
      <c r="L11" s="92"/>
      <c r="M11">
        <v>2</v>
      </c>
      <c r="N11" s="89" t="s">
        <v>183</v>
      </c>
    </row>
    <row r="12" spans="2:14" ht="15" thickBot="1" x14ac:dyDescent="0.35">
      <c r="B12" s="98"/>
      <c r="C12" s="95"/>
      <c r="D12" s="95"/>
      <c r="E12" s="77">
        <v>4</v>
      </c>
      <c r="F12" s="83" t="s">
        <v>183</v>
      </c>
      <c r="J12" s="93" t="s">
        <v>207</v>
      </c>
      <c r="K12" s="93" t="s">
        <v>211</v>
      </c>
      <c r="L12" s="93" t="s">
        <v>213</v>
      </c>
      <c r="M12" s="76">
        <v>1</v>
      </c>
      <c r="N12" s="76" t="s">
        <v>281</v>
      </c>
    </row>
    <row r="13" spans="2:14" x14ac:dyDescent="0.3">
      <c r="B13" s="96" t="s">
        <v>200</v>
      </c>
      <c r="C13" s="93" t="s">
        <v>206</v>
      </c>
      <c r="D13" s="93" t="s">
        <v>191</v>
      </c>
      <c r="E13" s="76">
        <v>1</v>
      </c>
      <c r="F13" s="84" t="s">
        <v>159</v>
      </c>
      <c r="J13" s="94"/>
      <c r="K13" s="94"/>
      <c r="L13" s="94"/>
      <c r="M13" s="68">
        <v>2</v>
      </c>
      <c r="N13" s="78" t="s">
        <v>281</v>
      </c>
    </row>
    <row r="14" spans="2:14" x14ac:dyDescent="0.3">
      <c r="B14" s="97"/>
      <c r="C14" s="94"/>
      <c r="D14" s="94"/>
      <c r="E14" s="68">
        <v>2</v>
      </c>
      <c r="F14" s="85" t="s">
        <v>160</v>
      </c>
    </row>
    <row r="15" spans="2:14" x14ac:dyDescent="0.3">
      <c r="B15" s="97"/>
      <c r="C15" s="94"/>
      <c r="D15" s="94"/>
      <c r="E15" s="68">
        <v>3</v>
      </c>
      <c r="F15" s="81" t="s">
        <v>201</v>
      </c>
    </row>
    <row r="16" spans="2:14" ht="15" thickBot="1" x14ac:dyDescent="0.35">
      <c r="B16" s="98"/>
      <c r="C16" s="95"/>
      <c r="D16" s="95"/>
      <c r="E16" s="77">
        <v>4</v>
      </c>
      <c r="F16" s="83" t="s">
        <v>278</v>
      </c>
    </row>
    <row r="17" spans="1:7" x14ac:dyDescent="0.3">
      <c r="B17" s="96" t="s">
        <v>200</v>
      </c>
      <c r="C17" s="93" t="s">
        <v>207</v>
      </c>
      <c r="D17" s="93" t="s">
        <v>277</v>
      </c>
      <c r="E17" s="76">
        <v>1</v>
      </c>
      <c r="F17" s="84" t="s">
        <v>159</v>
      </c>
      <c r="G17" t="s">
        <v>284</v>
      </c>
    </row>
    <row r="18" spans="1:7" x14ac:dyDescent="0.3">
      <c r="B18" s="97"/>
      <c r="C18" s="94"/>
      <c r="D18" s="94"/>
      <c r="E18" s="68">
        <v>2</v>
      </c>
      <c r="F18" s="85" t="s">
        <v>160</v>
      </c>
      <c r="G18" t="s">
        <v>283</v>
      </c>
    </row>
    <row r="19" spans="1:7" x14ac:dyDescent="0.3">
      <c r="B19" s="97"/>
      <c r="C19" s="94"/>
      <c r="D19" s="94"/>
      <c r="E19" s="68">
        <v>3</v>
      </c>
      <c r="F19" s="86" t="s">
        <v>24</v>
      </c>
      <c r="G19" t="s">
        <v>286</v>
      </c>
    </row>
    <row r="20" spans="1:7" x14ac:dyDescent="0.3">
      <c r="B20" s="97"/>
      <c r="C20" s="94"/>
      <c r="D20" s="94"/>
      <c r="E20" s="68">
        <v>4</v>
      </c>
      <c r="F20" s="86" t="s">
        <v>256</v>
      </c>
      <c r="G20" t="s">
        <v>285</v>
      </c>
    </row>
    <row r="21" spans="1:7" x14ac:dyDescent="0.3">
      <c r="B21" s="97"/>
      <c r="C21" s="94"/>
      <c r="D21" s="94"/>
      <c r="E21" s="68">
        <v>5</v>
      </c>
      <c r="F21" s="86" t="s">
        <v>162</v>
      </c>
      <c r="G21" t="s">
        <v>284</v>
      </c>
    </row>
    <row r="22" spans="1:7" ht="15" thickBot="1" x14ac:dyDescent="0.35">
      <c r="B22" s="98"/>
      <c r="C22" s="95"/>
      <c r="D22" s="95"/>
      <c r="E22" s="77">
        <v>6</v>
      </c>
      <c r="F22" s="86" t="s">
        <v>280</v>
      </c>
      <c r="G22" t="s">
        <v>283</v>
      </c>
    </row>
    <row r="23" spans="1:7" x14ac:dyDescent="0.3">
      <c r="B23" s="96" t="s">
        <v>200</v>
      </c>
      <c r="C23" s="93" t="s">
        <v>207</v>
      </c>
      <c r="D23" s="93" t="s">
        <v>184</v>
      </c>
      <c r="E23" s="76">
        <v>1</v>
      </c>
      <c r="F23" s="82" t="s">
        <v>183</v>
      </c>
      <c r="G23" t="s">
        <v>287</v>
      </c>
    </row>
    <row r="24" spans="1:7" x14ac:dyDescent="0.3">
      <c r="B24" s="97"/>
      <c r="C24" s="94"/>
      <c r="D24" s="94"/>
      <c r="E24" s="68">
        <v>2</v>
      </c>
      <c r="F24" s="81" t="s">
        <v>201</v>
      </c>
      <c r="G24" t="s">
        <v>288</v>
      </c>
    </row>
    <row r="25" spans="1:7" ht="15" thickBot="1" x14ac:dyDescent="0.35">
      <c r="B25" s="98"/>
      <c r="C25" s="95"/>
      <c r="D25" s="95"/>
      <c r="E25" s="77">
        <v>3</v>
      </c>
      <c r="F25" s="83" t="s">
        <v>278</v>
      </c>
      <c r="G25" t="s">
        <v>285</v>
      </c>
    </row>
    <row r="29" spans="1:7" ht="15" thickBot="1" x14ac:dyDescent="0.35">
      <c r="B29" t="s">
        <v>289</v>
      </c>
      <c r="C29" t="s">
        <v>290</v>
      </c>
      <c r="D29" t="s">
        <v>206</v>
      </c>
    </row>
    <row r="30" spans="1:7" x14ac:dyDescent="0.3">
      <c r="A30" s="92" t="s">
        <v>70</v>
      </c>
      <c r="B30" s="84" t="s">
        <v>159</v>
      </c>
      <c r="C30" t="s">
        <v>293</v>
      </c>
      <c r="D30" t="s">
        <v>295</v>
      </c>
    </row>
    <row r="31" spans="1:7" x14ac:dyDescent="0.3">
      <c r="A31" s="92"/>
      <c r="B31" s="85" t="s">
        <v>160</v>
      </c>
      <c r="C31" t="s">
        <v>294</v>
      </c>
      <c r="D31" t="s">
        <v>286</v>
      </c>
    </row>
    <row r="32" spans="1:7" x14ac:dyDescent="0.3">
      <c r="A32" s="92"/>
      <c r="B32" s="81" t="s">
        <v>201</v>
      </c>
      <c r="C32" t="s">
        <v>291</v>
      </c>
      <c r="D32" t="s">
        <v>285</v>
      </c>
    </row>
    <row r="33" spans="1:4" ht="15" thickBot="1" x14ac:dyDescent="0.35">
      <c r="A33" s="92"/>
      <c r="B33" s="90" t="s">
        <v>183</v>
      </c>
      <c r="C33" t="s">
        <v>292</v>
      </c>
      <c r="D33" t="s">
        <v>296</v>
      </c>
    </row>
    <row r="34" spans="1:4" x14ac:dyDescent="0.3">
      <c r="A34" s="92" t="s">
        <v>191</v>
      </c>
      <c r="B34" s="84" t="s">
        <v>159</v>
      </c>
      <c r="C34" s="76" t="s">
        <v>293</v>
      </c>
      <c r="D34" s="76" t="s">
        <v>295</v>
      </c>
    </row>
    <row r="35" spans="1:4" x14ac:dyDescent="0.3">
      <c r="A35" s="92"/>
      <c r="B35" s="85" t="s">
        <v>160</v>
      </c>
      <c r="C35" t="s">
        <v>294</v>
      </c>
      <c r="D35" t="s">
        <v>286</v>
      </c>
    </row>
    <row r="36" spans="1:4" x14ac:dyDescent="0.3">
      <c r="A36" s="92"/>
      <c r="B36" s="81" t="s">
        <v>201</v>
      </c>
      <c r="C36" t="s">
        <v>291</v>
      </c>
      <c r="D36" t="s">
        <v>285</v>
      </c>
    </row>
    <row r="37" spans="1:4" ht="15" thickBot="1" x14ac:dyDescent="0.35">
      <c r="A37" s="92"/>
      <c r="B37" s="83" t="s">
        <v>278</v>
      </c>
      <c r="C37" t="s">
        <v>292</v>
      </c>
      <c r="D37" t="s">
        <v>296</v>
      </c>
    </row>
  </sheetData>
  <mergeCells count="32">
    <mergeCell ref="L2:L6"/>
    <mergeCell ref="K2:K6"/>
    <mergeCell ref="J2:J6"/>
    <mergeCell ref="D23:D25"/>
    <mergeCell ref="B23:B25"/>
    <mergeCell ref="C23:C25"/>
    <mergeCell ref="C17:C22"/>
    <mergeCell ref="B17:B22"/>
    <mergeCell ref="D17:D22"/>
    <mergeCell ref="D2:D5"/>
    <mergeCell ref="C2:C5"/>
    <mergeCell ref="B2:B5"/>
    <mergeCell ref="D6:D8"/>
    <mergeCell ref="C6:C8"/>
    <mergeCell ref="B6:B8"/>
    <mergeCell ref="D13:D16"/>
    <mergeCell ref="L10:L11"/>
    <mergeCell ref="K10:K11"/>
    <mergeCell ref="J10:J11"/>
    <mergeCell ref="L7:L9"/>
    <mergeCell ref="K7:K9"/>
    <mergeCell ref="J7:J9"/>
    <mergeCell ref="A30:A33"/>
    <mergeCell ref="A34:A37"/>
    <mergeCell ref="L12:L13"/>
    <mergeCell ref="K12:K13"/>
    <mergeCell ref="J12:J13"/>
    <mergeCell ref="C13:C16"/>
    <mergeCell ref="B13:B16"/>
    <mergeCell ref="B9:B12"/>
    <mergeCell ref="C9:C12"/>
    <mergeCell ref="D9:D1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abSelected="1" topLeftCell="A5" workbookViewId="0">
      <selection activeCell="G20" sqref="G20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185</v>
      </c>
    </row>
    <row r="3" spans="1:12" x14ac:dyDescent="0.35">
      <c r="A3" s="26">
        <v>0</v>
      </c>
      <c r="B3" s="27"/>
      <c r="C3" s="28"/>
      <c r="D3" s="29"/>
      <c r="G3" s="69">
        <v>0</v>
      </c>
      <c r="J3" s="92" t="s">
        <v>161</v>
      </c>
      <c r="K3" t="s">
        <v>189</v>
      </c>
      <c r="L3" t="s">
        <v>190</v>
      </c>
    </row>
    <row r="4" spans="1:12" x14ac:dyDescent="0.35">
      <c r="A4" s="23">
        <v>1</v>
      </c>
      <c r="B4" s="20"/>
      <c r="C4" s="16"/>
      <c r="D4" s="17"/>
      <c r="G4" s="69">
        <v>1</v>
      </c>
      <c r="J4" s="92"/>
      <c r="K4" t="s">
        <v>191</v>
      </c>
      <c r="L4" t="s">
        <v>193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92"/>
      <c r="K5" t="s">
        <v>70</v>
      </c>
      <c r="L5" t="s">
        <v>192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92"/>
      <c r="K6" t="s">
        <v>182</v>
      </c>
      <c r="L6" t="s">
        <v>194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188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181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157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156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158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186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  <c r="H21" t="s">
        <v>187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159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160</v>
      </c>
    </row>
    <row r="24" spans="1:8" x14ac:dyDescent="0.35">
      <c r="A24" s="14"/>
      <c r="G24" s="71" t="s">
        <v>154</v>
      </c>
      <c r="H24" t="s">
        <v>195</v>
      </c>
    </row>
    <row r="25" spans="1:8" x14ac:dyDescent="0.35">
      <c r="G25" s="71" t="s">
        <v>155</v>
      </c>
      <c r="H25" t="s">
        <v>196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workbookViewId="0">
      <selection activeCell="D20" sqref="D20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00" t="s">
        <v>117</v>
      </c>
      <c r="C3" s="100"/>
      <c r="D3" s="100"/>
      <c r="E3" s="100"/>
      <c r="F3" s="100"/>
      <c r="K3" s="4" t="s">
        <v>19</v>
      </c>
    </row>
    <row r="4" spans="1:12" x14ac:dyDescent="0.3">
      <c r="B4" t="s">
        <v>118</v>
      </c>
      <c r="C4">
        <v>62</v>
      </c>
      <c r="D4" t="s">
        <v>119</v>
      </c>
      <c r="K4" t="s">
        <v>20</v>
      </c>
      <c r="L4">
        <v>208</v>
      </c>
    </row>
    <row r="5" spans="1:12" x14ac:dyDescent="0.3">
      <c r="B5" t="s">
        <v>120</v>
      </c>
      <c r="C5">
        <v>61</v>
      </c>
      <c r="D5" t="s">
        <v>121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00" t="s">
        <v>126</v>
      </c>
      <c r="B7" s="100"/>
      <c r="C7" s="100"/>
      <c r="D7" t="s">
        <v>135</v>
      </c>
    </row>
    <row r="8" spans="1:12" x14ac:dyDescent="0.3">
      <c r="A8" t="s">
        <v>127</v>
      </c>
      <c r="B8">
        <v>2</v>
      </c>
      <c r="C8" t="s">
        <v>128</v>
      </c>
    </row>
    <row r="9" spans="1:12" x14ac:dyDescent="0.3">
      <c r="A9" t="s">
        <v>129</v>
      </c>
      <c r="B9">
        <v>4</v>
      </c>
      <c r="C9" t="s">
        <v>128</v>
      </c>
      <c r="D9" t="s">
        <v>130</v>
      </c>
    </row>
    <row r="10" spans="1:12" ht="18" x14ac:dyDescent="0.35">
      <c r="K10" s="5"/>
    </row>
    <row r="12" spans="1:12" ht="15.6" x14ac:dyDescent="0.3">
      <c r="A12" s="42" t="s">
        <v>125</v>
      </c>
      <c r="B12" s="42" t="s">
        <v>122</v>
      </c>
      <c r="C12" s="42" t="s">
        <v>123</v>
      </c>
      <c r="D12" s="42" t="s">
        <v>124</v>
      </c>
      <c r="F12" s="42" t="s">
        <v>149</v>
      </c>
    </row>
    <row r="13" spans="1:12" x14ac:dyDescent="0.3">
      <c r="A13" t="s">
        <v>131</v>
      </c>
      <c r="B13">
        <v>0</v>
      </c>
      <c r="C13">
        <v>3</v>
      </c>
      <c r="D13" t="s">
        <v>175</v>
      </c>
      <c r="F13" t="s">
        <v>150</v>
      </c>
      <c r="G13" s="59" t="s">
        <v>151</v>
      </c>
    </row>
    <row r="14" spans="1:12" ht="14.4" customHeight="1" x14ac:dyDescent="0.3">
      <c r="A14" t="s">
        <v>132</v>
      </c>
      <c r="B14">
        <f>C13+1</f>
        <v>4</v>
      </c>
      <c r="C14">
        <f>B14+3</f>
        <v>7</v>
      </c>
      <c r="D14" t="s">
        <v>176</v>
      </c>
      <c r="F14" t="s">
        <v>152</v>
      </c>
      <c r="G14" s="59" t="s">
        <v>153</v>
      </c>
      <c r="J14" s="66"/>
    </row>
    <row r="15" spans="1:12" ht="14.4" customHeight="1" x14ac:dyDescent="0.3">
      <c r="A15" t="s">
        <v>133</v>
      </c>
      <c r="B15">
        <f t="shared" ref="B15:B19" si="0">C14+1</f>
        <v>8</v>
      </c>
      <c r="C15">
        <f t="shared" ref="C15:C19" si="1">B15+3</f>
        <v>11</v>
      </c>
      <c r="D15" t="s">
        <v>177</v>
      </c>
      <c r="J15" s="66"/>
    </row>
    <row r="16" spans="1:12" ht="14.4" customHeight="1" x14ac:dyDescent="0.3">
      <c r="A16" t="s">
        <v>215</v>
      </c>
      <c r="B16">
        <f t="shared" si="0"/>
        <v>12</v>
      </c>
      <c r="C16">
        <f t="shared" si="1"/>
        <v>15</v>
      </c>
      <c r="D16" t="s">
        <v>178</v>
      </c>
      <c r="J16" s="66"/>
    </row>
    <row r="17" spans="1:11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1" ht="14.4" customHeight="1" x14ac:dyDescent="0.3">
      <c r="A18" t="s">
        <v>216</v>
      </c>
      <c r="B18">
        <f t="shared" si="0"/>
        <v>20</v>
      </c>
      <c r="C18">
        <f t="shared" si="1"/>
        <v>23</v>
      </c>
      <c r="D18" t="s">
        <v>178</v>
      </c>
      <c r="J18" s="66"/>
    </row>
    <row r="19" spans="1:11" x14ac:dyDescent="0.3">
      <c r="A19" t="s">
        <v>220</v>
      </c>
      <c r="B19">
        <f t="shared" si="0"/>
        <v>24</v>
      </c>
      <c r="C19">
        <f t="shared" si="1"/>
        <v>27</v>
      </c>
      <c r="D19" t="s">
        <v>297</v>
      </c>
    </row>
    <row r="20" spans="1:11" x14ac:dyDescent="0.3">
      <c r="A20" t="s">
        <v>219</v>
      </c>
      <c r="B20">
        <f t="shared" ref="B20:B26" si="2">C19+1</f>
        <v>28</v>
      </c>
      <c r="C20">
        <f t="shared" ref="C20:C26" si="3">B20+3</f>
        <v>31</v>
      </c>
      <c r="D20" t="s">
        <v>134</v>
      </c>
    </row>
    <row r="21" spans="1:11" x14ac:dyDescent="0.3">
      <c r="A21" t="s">
        <v>217</v>
      </c>
      <c r="B21">
        <f t="shared" si="2"/>
        <v>32</v>
      </c>
      <c r="C21">
        <f t="shared" si="3"/>
        <v>35</v>
      </c>
      <c r="D21" t="s">
        <v>218</v>
      </c>
    </row>
    <row r="22" spans="1:11" x14ac:dyDescent="0.3">
      <c r="A22" t="s">
        <v>221</v>
      </c>
      <c r="B22">
        <f t="shared" si="2"/>
        <v>36</v>
      </c>
      <c r="C22">
        <f t="shared" si="3"/>
        <v>39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99" t="s">
        <v>116</v>
      </c>
    </row>
    <row r="25" spans="1:11" x14ac:dyDescent="0.3">
      <c r="B25">
        <f t="shared" si="2"/>
        <v>48</v>
      </c>
      <c r="C25">
        <f t="shared" si="3"/>
        <v>51</v>
      </c>
      <c r="K25" s="99"/>
    </row>
    <row r="26" spans="1:11" x14ac:dyDescent="0.3">
      <c r="A26" t="s">
        <v>148</v>
      </c>
      <c r="B26">
        <f t="shared" si="2"/>
        <v>52</v>
      </c>
      <c r="C26">
        <f t="shared" si="3"/>
        <v>55</v>
      </c>
      <c r="D26" t="s">
        <v>179</v>
      </c>
      <c r="K26" s="99"/>
    </row>
    <row r="27" spans="1:11" x14ac:dyDescent="0.3">
      <c r="A27" t="s">
        <v>147</v>
      </c>
      <c r="B27">
        <f t="shared" ref="B27" si="4">C26+1</f>
        <v>56</v>
      </c>
      <c r="C27">
        <f t="shared" ref="C27" si="5">B27+3</f>
        <v>59</v>
      </c>
      <c r="D27" t="s">
        <v>180</v>
      </c>
      <c r="K27" s="99"/>
    </row>
    <row r="28" spans="1:11" x14ac:dyDescent="0.3">
      <c r="K28" s="99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39"/>
  <sheetViews>
    <sheetView workbookViewId="0">
      <selection activeCell="D23" sqref="D23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01" t="s">
        <v>271</v>
      </c>
      <c r="B1" s="101"/>
      <c r="D1" t="s">
        <v>276</v>
      </c>
      <c r="E1" t="str">
        <f>_xlfn.CONCAT(K4:K18)</f>
        <v>00F005460140027B0320028928500BB8006402BC000000000000002503E8</v>
      </c>
    </row>
    <row r="3" spans="1:11" x14ac:dyDescent="0.3">
      <c r="B3" t="s">
        <v>261</v>
      </c>
      <c r="C3" t="s">
        <v>262</v>
      </c>
      <c r="E3" t="s">
        <v>268</v>
      </c>
      <c r="F3" t="s">
        <v>272</v>
      </c>
      <c r="G3" t="s">
        <v>273</v>
      </c>
      <c r="H3" t="s">
        <v>274</v>
      </c>
      <c r="I3" t="s">
        <v>275</v>
      </c>
    </row>
    <row r="4" spans="1:11" x14ac:dyDescent="0.3">
      <c r="A4" t="s">
        <v>241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242</v>
      </c>
      <c r="B5">
        <f>B4+4</f>
        <v>4</v>
      </c>
      <c r="C5">
        <f>C4+4</f>
        <v>7</v>
      </c>
      <c r="D5" t="s">
        <v>256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243</v>
      </c>
      <c r="B6">
        <f t="shared" ref="B6:B16" si="4">B5+4</f>
        <v>8</v>
      </c>
      <c r="C6">
        <f t="shared" ref="C6:C16" si="5">C5+4</f>
        <v>11</v>
      </c>
      <c r="D6" t="s">
        <v>257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244</v>
      </c>
      <c r="B7">
        <f t="shared" si="4"/>
        <v>12</v>
      </c>
      <c r="C7">
        <f t="shared" si="5"/>
        <v>15</v>
      </c>
      <c r="D7" t="s">
        <v>258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245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246</v>
      </c>
      <c r="B9">
        <f t="shared" si="4"/>
        <v>20</v>
      </c>
      <c r="C9">
        <f t="shared" si="5"/>
        <v>23</v>
      </c>
      <c r="D9" t="s">
        <v>259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247</v>
      </c>
      <c r="B10">
        <f t="shared" si="4"/>
        <v>24</v>
      </c>
      <c r="C10">
        <f t="shared" si="5"/>
        <v>27</v>
      </c>
      <c r="D10" t="s">
        <v>220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248</v>
      </c>
      <c r="B11">
        <f t="shared" si="4"/>
        <v>28</v>
      </c>
      <c r="C11">
        <f t="shared" si="5"/>
        <v>31</v>
      </c>
      <c r="D11" t="s">
        <v>219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249</v>
      </c>
      <c r="B12">
        <f t="shared" si="4"/>
        <v>32</v>
      </c>
      <c r="C12">
        <f t="shared" si="5"/>
        <v>35</v>
      </c>
      <c r="D12" t="s">
        <v>214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250</v>
      </c>
      <c r="B13">
        <f t="shared" si="4"/>
        <v>36</v>
      </c>
      <c r="C13">
        <f t="shared" si="5"/>
        <v>39</v>
      </c>
      <c r="D13" t="s">
        <v>260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251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252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253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254</v>
      </c>
      <c r="B17">
        <f>B16+4</f>
        <v>52</v>
      </c>
      <c r="C17">
        <f>C16+4</f>
        <v>55</v>
      </c>
      <c r="D17" t="s">
        <v>267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255</v>
      </c>
      <c r="B18">
        <f>B17+4</f>
        <v>56</v>
      </c>
      <c r="C18">
        <f>C17+4</f>
        <v>59</v>
      </c>
      <c r="D18" t="s">
        <v>266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01" t="s">
        <v>269</v>
      </c>
      <c r="B22" s="101"/>
      <c r="C22" t="s">
        <v>270</v>
      </c>
      <c r="D22" t="str">
        <f>E1</f>
        <v>00F005460140027B0320028928500BB8006402BC000000000000002503E8</v>
      </c>
    </row>
    <row r="24" spans="1:11" x14ac:dyDescent="0.3">
      <c r="B24" t="s">
        <v>261</v>
      </c>
      <c r="C24" t="s">
        <v>262</v>
      </c>
      <c r="E24" t="s">
        <v>268</v>
      </c>
      <c r="F24" t="s">
        <v>263</v>
      </c>
      <c r="G24" t="s">
        <v>264</v>
      </c>
      <c r="H24" t="s">
        <v>265</v>
      </c>
    </row>
    <row r="25" spans="1:11" x14ac:dyDescent="0.3">
      <c r="A25" t="s">
        <v>241</v>
      </c>
      <c r="B25">
        <v>0</v>
      </c>
      <c r="C25">
        <v>3</v>
      </c>
      <c r="D25" t="s">
        <v>24</v>
      </c>
      <c r="E25" t="b">
        <v>0</v>
      </c>
      <c r="F25" t="str">
        <f t="shared" ref="F25:F39" si="19">MID(D$22,B25+1,4)</f>
        <v>00F0</v>
      </c>
      <c r="G25">
        <f>HEX2DEC(F25)</f>
        <v>240</v>
      </c>
      <c r="H25">
        <f>IF('Codage-décodage Radio'!E25,'Codage-décodage Radio'!G25/10-40,'Codage-décodage Radio'!G25/10)</f>
        <v>24</v>
      </c>
    </row>
    <row r="26" spans="1:11" x14ac:dyDescent="0.3">
      <c r="A26" t="s">
        <v>242</v>
      </c>
      <c r="B26">
        <f>B25+4</f>
        <v>4</v>
      </c>
      <c r="C26">
        <f>C25+4</f>
        <v>7</v>
      </c>
      <c r="D26" t="s">
        <v>256</v>
      </c>
      <c r="E26" t="b">
        <v>0</v>
      </c>
      <c r="F26" t="str">
        <f t="shared" si="19"/>
        <v>0546</v>
      </c>
      <c r="G26">
        <f t="shared" ref="G26:G39" si="20">HEX2DEC(F26)</f>
        <v>1350</v>
      </c>
      <c r="H26">
        <f>IF('Codage-décodage Radio'!E26,'Codage-décodage Radio'!G26/10-40,'Codage-décodage Radio'!G26/10)</f>
        <v>135</v>
      </c>
    </row>
    <row r="27" spans="1:11" x14ac:dyDescent="0.3">
      <c r="A27" t="s">
        <v>243</v>
      </c>
      <c r="B27">
        <f t="shared" ref="B27:B37" si="21">B26+4</f>
        <v>8</v>
      </c>
      <c r="C27">
        <f t="shared" ref="C27:C37" si="22">C26+4</f>
        <v>11</v>
      </c>
      <c r="D27" t="s">
        <v>257</v>
      </c>
      <c r="E27" t="b">
        <v>0</v>
      </c>
      <c r="F27" t="str">
        <f t="shared" si="19"/>
        <v>0140</v>
      </c>
      <c r="G27">
        <f t="shared" si="20"/>
        <v>320</v>
      </c>
      <c r="H27">
        <f>IF('Codage-décodage Radio'!E27,'Codage-décodage Radio'!G27/10-40,'Codage-décodage Radio'!G27/10)</f>
        <v>32</v>
      </c>
    </row>
    <row r="28" spans="1:11" x14ac:dyDescent="0.3">
      <c r="A28" t="s">
        <v>244</v>
      </c>
      <c r="B28">
        <f t="shared" si="21"/>
        <v>12</v>
      </c>
      <c r="C28">
        <f t="shared" si="22"/>
        <v>15</v>
      </c>
      <c r="D28" t="s">
        <v>258</v>
      </c>
      <c r="E28" t="b">
        <v>1</v>
      </c>
      <c r="F28" t="str">
        <f t="shared" si="19"/>
        <v>027B</v>
      </c>
      <c r="G28">
        <f t="shared" si="20"/>
        <v>635</v>
      </c>
      <c r="H28">
        <f>IF('Codage-décodage Radio'!E28,'Codage-décodage Radio'!G28/10-40,'Codage-décodage Radio'!G28/10)</f>
        <v>23.5</v>
      </c>
    </row>
    <row r="29" spans="1:11" x14ac:dyDescent="0.3">
      <c r="A29" t="s">
        <v>245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0320</v>
      </c>
      <c r="G29">
        <f t="shared" si="20"/>
        <v>800</v>
      </c>
      <c r="H29">
        <f>IF('Codage-décodage Radio'!E29,'Codage-décodage Radio'!G29/10-40,'Codage-décodage Radio'!G29/10)</f>
        <v>80</v>
      </c>
    </row>
    <row r="30" spans="1:11" x14ac:dyDescent="0.3">
      <c r="A30" t="s">
        <v>246</v>
      </c>
      <c r="B30">
        <f t="shared" si="21"/>
        <v>20</v>
      </c>
      <c r="C30">
        <f t="shared" si="22"/>
        <v>23</v>
      </c>
      <c r="D30" t="s">
        <v>259</v>
      </c>
      <c r="E30" t="b">
        <v>1</v>
      </c>
      <c r="F30" t="str">
        <f t="shared" si="19"/>
        <v>0289</v>
      </c>
      <c r="G30">
        <f t="shared" si="20"/>
        <v>649</v>
      </c>
      <c r="H30">
        <f>IF('Codage-décodage Radio'!E30,'Codage-décodage Radio'!G30/10-40,'Codage-décodage Radio'!G30/10)</f>
        <v>24.900000000000006</v>
      </c>
    </row>
    <row r="31" spans="1:11" x14ac:dyDescent="0.3">
      <c r="A31" t="s">
        <v>247</v>
      </c>
      <c r="B31">
        <f t="shared" si="21"/>
        <v>24</v>
      </c>
      <c r="C31">
        <f t="shared" si="22"/>
        <v>27</v>
      </c>
      <c r="D31" t="s">
        <v>220</v>
      </c>
      <c r="E31" t="b">
        <v>0</v>
      </c>
      <c r="F31" t="str">
        <f t="shared" si="19"/>
        <v>2850</v>
      </c>
      <c r="G31">
        <f t="shared" si="20"/>
        <v>10320</v>
      </c>
      <c r="H31">
        <f>IF('Codage-décodage Radio'!E31,'Codage-décodage Radio'!G31/10-40,'Codage-décodage Radio'!G31/10)</f>
        <v>1032</v>
      </c>
    </row>
    <row r="32" spans="1:11" x14ac:dyDescent="0.3">
      <c r="A32" t="s">
        <v>248</v>
      </c>
      <c r="B32">
        <f t="shared" si="21"/>
        <v>28</v>
      </c>
      <c r="C32">
        <f t="shared" si="22"/>
        <v>31</v>
      </c>
      <c r="D32" t="s">
        <v>219</v>
      </c>
      <c r="E32" t="b">
        <v>0</v>
      </c>
      <c r="F32" t="str">
        <f t="shared" si="19"/>
        <v>0BB8</v>
      </c>
      <c r="G32">
        <f t="shared" si="20"/>
        <v>3000</v>
      </c>
      <c r="H32">
        <f>IF('Codage-décodage Radio'!E32,'Codage-décodage Radio'!G32/10-40,'Codage-décodage Radio'!G32/10)</f>
        <v>300</v>
      </c>
    </row>
    <row r="33" spans="1:8" x14ac:dyDescent="0.3">
      <c r="A33" t="s">
        <v>249</v>
      </c>
      <c r="B33">
        <f t="shared" si="21"/>
        <v>32</v>
      </c>
      <c r="C33">
        <f t="shared" si="22"/>
        <v>35</v>
      </c>
      <c r="D33" t="s">
        <v>214</v>
      </c>
      <c r="E33" t="b">
        <v>0</v>
      </c>
      <c r="F33" t="str">
        <f t="shared" si="19"/>
        <v>0064</v>
      </c>
      <c r="G33">
        <f t="shared" si="20"/>
        <v>100</v>
      </c>
      <c r="H33">
        <f>IF('Codage-décodage Radio'!E33,'Codage-décodage Radio'!G33/10-40,'Codage-décodage Radio'!G33/10)</f>
        <v>10</v>
      </c>
    </row>
    <row r="34" spans="1:8" x14ac:dyDescent="0.3">
      <c r="A34" t="s">
        <v>250</v>
      </c>
      <c r="B34">
        <f t="shared" si="21"/>
        <v>36</v>
      </c>
      <c r="C34">
        <f t="shared" si="22"/>
        <v>39</v>
      </c>
      <c r="D34" t="s">
        <v>260</v>
      </c>
      <c r="E34" t="b">
        <v>1</v>
      </c>
      <c r="F34" t="str">
        <f t="shared" si="19"/>
        <v>02BC</v>
      </c>
      <c r="G34">
        <f t="shared" si="20"/>
        <v>700</v>
      </c>
      <c r="H34">
        <f>IF('Codage-décodage Radio'!E34,'Codage-décodage Radio'!G34/10-40,'Codage-décodage Radio'!G34/10)</f>
        <v>30</v>
      </c>
    </row>
    <row r="35" spans="1:8" x14ac:dyDescent="0.3">
      <c r="A35" t="s">
        <v>251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</v>
      </c>
      <c r="G35">
        <f t="shared" si="20"/>
        <v>0</v>
      </c>
      <c r="H35">
        <f>IF('Codage-décodage Radio'!E35,'Codage-décodage Radio'!G35/10-40,'Codage-décodage Radio'!G35/10)</f>
        <v>0</v>
      </c>
    </row>
    <row r="36" spans="1:8" x14ac:dyDescent="0.3">
      <c r="A36" t="s">
        <v>252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0000</v>
      </c>
      <c r="G36">
        <f t="shared" si="20"/>
        <v>0</v>
      </c>
      <c r="H36">
        <f>IF('Codage-décodage Radio'!E36,'Codage-décodage Radio'!G36/10-40,'Codage-décodage Radio'!G36/10)</f>
        <v>0</v>
      </c>
    </row>
    <row r="37" spans="1:8" x14ac:dyDescent="0.3">
      <c r="A37" t="s">
        <v>253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0000</v>
      </c>
      <c r="G37">
        <f t="shared" si="20"/>
        <v>0</v>
      </c>
      <c r="H37">
        <f>IF('Codage-décodage Radio'!E37,'Codage-décodage Radio'!G37/10-40,'Codage-décodage Radio'!G37/10)</f>
        <v>0</v>
      </c>
    </row>
    <row r="38" spans="1:8" x14ac:dyDescent="0.3">
      <c r="A38" t="s">
        <v>254</v>
      </c>
      <c r="B38">
        <f>B37+4</f>
        <v>52</v>
      </c>
      <c r="C38">
        <f>C37+4</f>
        <v>55</v>
      </c>
      <c r="D38" t="s">
        <v>267</v>
      </c>
      <c r="E38" t="b">
        <v>0</v>
      </c>
      <c r="F38" t="str">
        <f t="shared" si="19"/>
        <v>0025</v>
      </c>
      <c r="G38">
        <f t="shared" si="20"/>
        <v>37</v>
      </c>
      <c r="H38">
        <f>IF('Codage-décodage Radio'!E38,'Codage-décodage Radio'!G38/10-40,'Codage-décodage Radio'!G38/10)</f>
        <v>3.7</v>
      </c>
    </row>
    <row r="39" spans="1:8" x14ac:dyDescent="0.3">
      <c r="A39" t="s">
        <v>255</v>
      </c>
      <c r="B39">
        <f>B38+4</f>
        <v>56</v>
      </c>
      <c r="C39">
        <f>C38+4</f>
        <v>59</v>
      </c>
      <c r="D39" t="s">
        <v>266</v>
      </c>
      <c r="E39" t="b">
        <v>1</v>
      </c>
      <c r="F39" t="str">
        <f t="shared" si="19"/>
        <v>03E8</v>
      </c>
      <c r="G39">
        <f t="shared" si="20"/>
        <v>1000</v>
      </c>
      <c r="H39">
        <f>IF('Codage-décodage Radio'!E39,'Codage-décodage Radio'!G39/10-40,'Codage-décodage Radio'!G39/10)</f>
        <v>60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166</v>
      </c>
    </row>
    <row r="4" spans="10:11" x14ac:dyDescent="0.3">
      <c r="J4">
        <v>1</v>
      </c>
      <c r="K4" t="s">
        <v>173</v>
      </c>
    </row>
    <row r="5" spans="10:11" x14ac:dyDescent="0.3">
      <c r="J5">
        <v>2</v>
      </c>
      <c r="K5" t="s">
        <v>169</v>
      </c>
    </row>
    <row r="6" spans="10:11" x14ac:dyDescent="0.3">
      <c r="J6">
        <v>3</v>
      </c>
      <c r="K6" t="s">
        <v>167</v>
      </c>
    </row>
    <row r="7" spans="10:11" x14ac:dyDescent="0.3">
      <c r="J7">
        <v>4</v>
      </c>
      <c r="K7" t="s">
        <v>168</v>
      </c>
    </row>
    <row r="8" spans="10:11" x14ac:dyDescent="0.3">
      <c r="J8">
        <v>5</v>
      </c>
      <c r="K8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9.7978622223663797E-3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102.06308042556655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9.5021517761640396E-3</v>
      </c>
      <c r="C8">
        <f ca="1">B8-B7</f>
        <v>9.5021517761640396E-3</v>
      </c>
      <c r="E8" t="s">
        <v>37</v>
      </c>
      <c r="F8" s="6">
        <f ca="1">(F7-B2)/B2</f>
        <v>2.0630804255665536E-2</v>
      </c>
    </row>
    <row r="9" spans="1:11" x14ac:dyDescent="0.3">
      <c r="A9">
        <v>3</v>
      </c>
      <c r="B9">
        <f t="shared" ca="1" si="0"/>
        <v>1.8205752605634999E-2</v>
      </c>
      <c r="C9">
        <f ca="1">B9-B8</f>
        <v>8.7036008294709595E-3</v>
      </c>
    </row>
    <row r="10" spans="1:11" x14ac:dyDescent="0.3">
      <c r="A10">
        <v>4</v>
      </c>
      <c r="B10">
        <f t="shared" ca="1" si="0"/>
        <v>2.5664937645518058E-2</v>
      </c>
      <c r="C10">
        <f t="shared" ref="C10:C26" ca="1" si="1">B10-B9</f>
        <v>7.4591850398830588E-3</v>
      </c>
    </row>
    <row r="11" spans="1:11" x14ac:dyDescent="0.3">
      <c r="A11">
        <v>5</v>
      </c>
      <c r="B11">
        <f t="shared" ca="1" si="0"/>
        <v>3.6629433309434918E-2</v>
      </c>
      <c r="C11">
        <f t="shared" ca="1" si="1"/>
        <v>1.096449566391686E-2</v>
      </c>
    </row>
    <row r="12" spans="1:11" x14ac:dyDescent="0.3">
      <c r="A12">
        <v>6</v>
      </c>
      <c r="B12">
        <f t="shared" ca="1" si="0"/>
        <v>4.9117013794542835E-2</v>
      </c>
      <c r="C12">
        <f t="shared" ca="1" si="1"/>
        <v>1.2487580485107917E-2</v>
      </c>
    </row>
    <row r="13" spans="1:11" x14ac:dyDescent="0.3">
      <c r="A13">
        <v>7</v>
      </c>
      <c r="B13">
        <f t="shared" ca="1" si="0"/>
        <v>6.0608157852936585E-2</v>
      </c>
      <c r="C13">
        <f t="shared" ca="1" si="1"/>
        <v>1.149114405839375E-2</v>
      </c>
    </row>
    <row r="14" spans="1:11" x14ac:dyDescent="0.3">
      <c r="A14">
        <v>8</v>
      </c>
      <c r="B14">
        <f t="shared" ca="1" si="0"/>
        <v>6.7609628764998778E-2</v>
      </c>
      <c r="C14">
        <f t="shared" ca="1" si="1"/>
        <v>7.0014709120621924E-3</v>
      </c>
    </row>
    <row r="15" spans="1:11" x14ac:dyDescent="0.3">
      <c r="A15">
        <v>9</v>
      </c>
      <c r="B15">
        <f t="shared" ca="1" si="0"/>
        <v>7.5738352736541351E-2</v>
      </c>
      <c r="C15">
        <f t="shared" ca="1" si="1"/>
        <v>8.128723971542573E-3</v>
      </c>
    </row>
    <row r="16" spans="1:11" x14ac:dyDescent="0.3">
      <c r="A16">
        <v>10</v>
      </c>
      <c r="B16">
        <f t="shared" ca="1" si="0"/>
        <v>8.4983294198751877E-2</v>
      </c>
      <c r="C16">
        <f t="shared" ca="1" si="1"/>
        <v>9.2449414622105264E-3</v>
      </c>
    </row>
    <row r="17" spans="1:3" x14ac:dyDescent="0.3">
      <c r="A17">
        <v>11</v>
      </c>
      <c r="B17">
        <f t="shared" ca="1" si="0"/>
        <v>9.7930717511080151E-2</v>
      </c>
      <c r="C17">
        <f t="shared" ca="1" si="1"/>
        <v>1.2947423312328274E-2</v>
      </c>
    </row>
    <row r="18" spans="1:3" x14ac:dyDescent="0.3">
      <c r="A18">
        <v>12</v>
      </c>
      <c r="B18">
        <f t="shared" ca="1" si="0"/>
        <v>0.10839733838339517</v>
      </c>
      <c r="C18">
        <f t="shared" ca="1" si="1"/>
        <v>1.0466620872315022E-2</v>
      </c>
    </row>
    <row r="19" spans="1:3" x14ac:dyDescent="0.3">
      <c r="A19">
        <v>13</v>
      </c>
      <c r="B19">
        <f t="shared" ca="1" si="0"/>
        <v>0.11988020017399791</v>
      </c>
      <c r="C19">
        <f t="shared" ca="1" si="1"/>
        <v>1.1482861790602733E-2</v>
      </c>
    </row>
    <row r="20" spans="1:3" x14ac:dyDescent="0.3">
      <c r="A20">
        <v>14</v>
      </c>
      <c r="B20">
        <f t="shared" ca="1" si="0"/>
        <v>0.12751163016832187</v>
      </c>
      <c r="C20">
        <f t="shared" ca="1" si="1"/>
        <v>7.6314299943239655E-3</v>
      </c>
    </row>
    <row r="21" spans="1:3" x14ac:dyDescent="0.3">
      <c r="A21">
        <v>15</v>
      </c>
      <c r="B21">
        <f t="shared" ca="1" si="0"/>
        <v>0.1378093815165046</v>
      </c>
      <c r="C21">
        <f t="shared" ca="1" si="1"/>
        <v>1.0297751348182727E-2</v>
      </c>
    </row>
    <row r="22" spans="1:3" x14ac:dyDescent="0.3">
      <c r="A22">
        <v>16</v>
      </c>
      <c r="B22">
        <f t="shared" ca="1" si="0"/>
        <v>0.14790230195290038</v>
      </c>
      <c r="C22">
        <f t="shared" ca="1" si="1"/>
        <v>1.0092920436395786E-2</v>
      </c>
    </row>
    <row r="23" spans="1:3" x14ac:dyDescent="0.3">
      <c r="A23">
        <v>17</v>
      </c>
      <c r="B23">
        <f t="shared" ca="1" si="0"/>
        <v>0.15629639624326067</v>
      </c>
      <c r="C23">
        <f t="shared" ca="1" si="1"/>
        <v>8.3940942903602822E-3</v>
      </c>
    </row>
    <row r="24" spans="1:3" x14ac:dyDescent="0.3">
      <c r="A24">
        <v>18</v>
      </c>
      <c r="B24">
        <f t="shared" ca="1" si="0"/>
        <v>0.16405536932531875</v>
      </c>
      <c r="C24">
        <f t="shared" ca="1" si="1"/>
        <v>7.7589730820580849E-3</v>
      </c>
    </row>
    <row r="25" spans="1:3" x14ac:dyDescent="0.3">
      <c r="A25">
        <v>19</v>
      </c>
      <c r="B25">
        <f t="shared" ca="1" si="0"/>
        <v>0.17534051897497396</v>
      </c>
      <c r="C25">
        <f t="shared" ca="1" si="1"/>
        <v>1.1285149649655213E-2</v>
      </c>
    </row>
    <row r="26" spans="1:3" x14ac:dyDescent="0.3">
      <c r="A26">
        <v>20</v>
      </c>
      <c r="B26">
        <f t="shared" ca="1" si="0"/>
        <v>0.1861593822249612</v>
      </c>
      <c r="C26">
        <f t="shared" ca="1" si="1"/>
        <v>1.0818863249987237E-2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D60" sqref="D60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5">CONCATENATE(J4, H5, ", ", H6, I6, ", ")</f>
        <v xml:space="preserve">erreur0, 22.5, 45, 67.5, </v>
      </c>
      <c r="R6" t="s">
        <v>48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6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7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8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64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64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64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65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66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66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66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67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68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68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68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69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62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6384" width="11.5546875" style="46"/>
  </cols>
  <sheetData>
    <row r="1" spans="1:18" s="47" customFormat="1" x14ac:dyDescent="0.3">
      <c r="A1" s="44" t="s">
        <v>141</v>
      </c>
      <c r="B1" s="44" t="s">
        <v>145</v>
      </c>
      <c r="C1" s="45" t="s">
        <v>140</v>
      </c>
      <c r="D1" s="46"/>
      <c r="F1" s="48" t="s">
        <v>142</v>
      </c>
      <c r="G1" s="49"/>
      <c r="H1" s="46" t="s">
        <v>143</v>
      </c>
      <c r="J1" s="47" t="s">
        <v>144</v>
      </c>
      <c r="K1" s="47" t="s">
        <v>37</v>
      </c>
      <c r="L1" s="47" t="s">
        <v>146</v>
      </c>
      <c r="N1" s="50"/>
      <c r="O1" s="50"/>
      <c r="P1" s="49"/>
      <c r="Q1" s="49"/>
      <c r="R1" s="49"/>
    </row>
    <row r="2" spans="1:18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</row>
    <row r="3" spans="1:18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</row>
    <row r="4" spans="1:18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</row>
    <row r="5" spans="1:18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</row>
    <row r="6" spans="1:18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</row>
    <row r="7" spans="1:18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</row>
    <row r="8" spans="1:18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</row>
    <row r="9" spans="1:18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</row>
    <row r="10" spans="1:18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</row>
    <row r="11" spans="1:18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</row>
    <row r="12" spans="1:18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</row>
    <row r="13" spans="1:18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</row>
    <row r="14" spans="1:18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</row>
    <row r="15" spans="1:18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</row>
    <row r="16" spans="1:18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</row>
    <row r="17" spans="1:13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</row>
    <row r="18" spans="1:13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</row>
    <row r="19" spans="1:13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</row>
    <row r="20" spans="1:13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</row>
    <row r="21" spans="1:13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</row>
    <row r="22" spans="1:13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</row>
    <row r="23" spans="1:13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</row>
    <row r="24" spans="1:13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</row>
    <row r="25" spans="1:13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</row>
    <row r="26" spans="1:13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</row>
    <row r="27" spans="1:13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</row>
    <row r="28" spans="1:13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</row>
    <row r="29" spans="1:13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</row>
    <row r="30" spans="1:13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</row>
    <row r="31" spans="1:13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</row>
    <row r="32" spans="1:13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</row>
    <row r="33" spans="1:13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</row>
    <row r="34" spans="1:13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</row>
    <row r="35" spans="1:13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</row>
    <row r="36" spans="1:13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</row>
    <row r="37" spans="1:13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</row>
    <row r="38" spans="1:13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</row>
    <row r="39" spans="1:13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</row>
    <row r="40" spans="1:13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</row>
    <row r="41" spans="1:13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</row>
    <row r="42" spans="1:13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</row>
    <row r="43" spans="1:13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</row>
    <row r="44" spans="1:13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</row>
    <row r="45" spans="1:13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</row>
    <row r="46" spans="1:13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</row>
    <row r="47" spans="1:13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</row>
    <row r="48" spans="1:13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</row>
    <row r="49" spans="1:13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</row>
    <row r="50" spans="1:13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</row>
    <row r="51" spans="1:13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</row>
    <row r="52" spans="1:13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</row>
    <row r="53" spans="1:13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</row>
    <row r="54" spans="1:13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</row>
    <row r="55" spans="1:13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</row>
    <row r="56" spans="1:13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</row>
    <row r="57" spans="1:13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</row>
    <row r="58" spans="1:13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</row>
    <row r="59" spans="1:13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</row>
    <row r="60" spans="1:13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</row>
    <row r="61" spans="1:13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</row>
    <row r="62" spans="1:13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</row>
    <row r="63" spans="1:13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</row>
    <row r="64" spans="1:13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</row>
    <row r="65" spans="1:13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</row>
    <row r="66" spans="1:13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7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</row>
    <row r="67" spans="1:13" x14ac:dyDescent="0.3">
      <c r="A67" s="52">
        <v>10</v>
      </c>
      <c r="B67" s="51">
        <f t="shared" ref="B67:B130" si="8">A67*1000</f>
        <v>10000</v>
      </c>
      <c r="C67" s="54">
        <v>25</v>
      </c>
      <c r="F67" s="52">
        <f t="shared" ref="F67:F130" si="9">LN(A67)</f>
        <v>2.3025850929940459</v>
      </c>
      <c r="G67" s="53">
        <f t="shared" ref="G67:G130" si="10">LN(B67)</f>
        <v>9.2103403719761836</v>
      </c>
      <c r="H67" s="46">
        <f t="shared" ref="H67:H130" si="11">1/(C67+273.15)</f>
        <v>3.3540164346805303E-3</v>
      </c>
      <c r="I67" s="43"/>
      <c r="J67" s="43">
        <f t="shared" si="7"/>
        <v>23.034392916629201</v>
      </c>
      <c r="K67" s="43">
        <f t="shared" ref="K67:K130" si="12">ABS(J67-C67)/ABS(C67)</f>
        <v>7.8624283334831943E-2</v>
      </c>
      <c r="L67" s="43">
        <f t="shared" ref="L67:L130" si="13">ABS(J67-C67)</f>
        <v>1.9656070833707986</v>
      </c>
      <c r="M67" s="43"/>
    </row>
    <row r="68" spans="1:13" x14ac:dyDescent="0.3">
      <c r="A68" s="52">
        <v>9.5749999999999993</v>
      </c>
      <c r="B68" s="51">
        <f t="shared" si="8"/>
        <v>9575</v>
      </c>
      <c r="C68" s="54">
        <v>26</v>
      </c>
      <c r="F68" s="52">
        <f t="shared" si="9"/>
        <v>2.2591555350667094</v>
      </c>
      <c r="G68" s="53">
        <f t="shared" si="10"/>
        <v>9.1669108140488476</v>
      </c>
      <c r="H68" s="46">
        <f t="shared" si="11"/>
        <v>3.3428046130703662E-3</v>
      </c>
      <c r="I68" s="43"/>
      <c r="J68" s="43">
        <f t="shared" si="7"/>
        <v>24.004951677443273</v>
      </c>
      <c r="K68" s="43">
        <f t="shared" si="12"/>
        <v>7.673262779064334E-2</v>
      </c>
      <c r="L68" s="43">
        <f t="shared" si="13"/>
        <v>1.9950483225567268</v>
      </c>
      <c r="M68" s="43"/>
    </row>
    <row r="69" spans="1:13" x14ac:dyDescent="0.3">
      <c r="A69" s="52">
        <v>9.17</v>
      </c>
      <c r="B69" s="51">
        <f t="shared" si="8"/>
        <v>9170</v>
      </c>
      <c r="C69" s="54">
        <v>27</v>
      </c>
      <c r="F69" s="52">
        <f t="shared" si="9"/>
        <v>2.2159372862683733</v>
      </c>
      <c r="G69" s="53">
        <f t="shared" si="10"/>
        <v>9.1236925652505114</v>
      </c>
      <c r="H69" s="46">
        <f t="shared" si="11"/>
        <v>3.331667499583542E-3</v>
      </c>
      <c r="I69" s="43"/>
      <c r="J69" s="43">
        <f t="shared" si="7"/>
        <v>24.977123232928193</v>
      </c>
      <c r="K69" s="43">
        <f t="shared" si="12"/>
        <v>7.4921361743400264E-2</v>
      </c>
      <c r="L69" s="43">
        <f t="shared" si="13"/>
        <v>2.0228767670718071</v>
      </c>
      <c r="M69" s="43"/>
    </row>
    <row r="70" spans="1:13" x14ac:dyDescent="0.3">
      <c r="A70" s="52">
        <v>8.7840000000000007</v>
      </c>
      <c r="B70" s="51">
        <f t="shared" si="8"/>
        <v>8784</v>
      </c>
      <c r="C70" s="54">
        <v>28</v>
      </c>
      <c r="F70" s="52">
        <f t="shared" si="9"/>
        <v>2.1729318847671748</v>
      </c>
      <c r="G70" s="53">
        <f t="shared" si="10"/>
        <v>9.0806871637493121</v>
      </c>
      <c r="H70" s="46">
        <f t="shared" si="11"/>
        <v>3.3206043499916988E-3</v>
      </c>
      <c r="I70" s="43"/>
      <c r="J70" s="43">
        <f t="shared" si="7"/>
        <v>25.950841718521133</v>
      </c>
      <c r="K70" s="43">
        <f t="shared" si="12"/>
        <v>7.3184224338530973E-2</v>
      </c>
      <c r="L70" s="43">
        <f t="shared" si="13"/>
        <v>2.0491582814788671</v>
      </c>
      <c r="M70" s="43"/>
    </row>
    <row r="71" spans="1:13" x14ac:dyDescent="0.3">
      <c r="A71" s="52">
        <v>8.4160000000000004</v>
      </c>
      <c r="B71" s="51">
        <f t="shared" si="8"/>
        <v>8416</v>
      </c>
      <c r="C71" s="54">
        <v>29</v>
      </c>
      <c r="F71" s="52">
        <f t="shared" si="9"/>
        <v>2.130134655995354</v>
      </c>
      <c r="G71" s="53">
        <f t="shared" si="10"/>
        <v>9.0378899349774908</v>
      </c>
      <c r="H71" s="46">
        <f t="shared" si="11"/>
        <v>3.3096144299189145E-3</v>
      </c>
      <c r="I71" s="43"/>
      <c r="J71" s="43">
        <f t="shared" si="7"/>
        <v>26.926181846225973</v>
      </c>
      <c r="K71" s="43">
        <f t="shared" si="12"/>
        <v>7.1510970819794045E-2</v>
      </c>
      <c r="L71" s="43">
        <f t="shared" si="13"/>
        <v>2.0738181537740275</v>
      </c>
      <c r="M71" s="43"/>
    </row>
    <row r="72" spans="1:13" x14ac:dyDescent="0.3">
      <c r="A72" s="52">
        <v>8.0640000000000001</v>
      </c>
      <c r="B72" s="51">
        <f t="shared" si="8"/>
        <v>8064</v>
      </c>
      <c r="C72" s="54">
        <v>30</v>
      </c>
      <c r="F72" s="52">
        <f t="shared" si="9"/>
        <v>2.0874097113290127</v>
      </c>
      <c r="G72" s="53">
        <f t="shared" si="10"/>
        <v>8.9951649903111495</v>
      </c>
      <c r="H72" s="46">
        <f t="shared" si="11"/>
        <v>3.298697014679202E-3</v>
      </c>
      <c r="I72" s="43"/>
      <c r="J72" s="43">
        <f t="shared" si="7"/>
        <v>27.90624023762274</v>
      </c>
      <c r="K72" s="43">
        <f t="shared" si="12"/>
        <v>6.9791992079242013E-2</v>
      </c>
      <c r="L72" s="43">
        <f t="shared" si="13"/>
        <v>2.0937597623772604</v>
      </c>
      <c r="M72" s="43"/>
    </row>
    <row r="73" spans="1:13" x14ac:dyDescent="0.3">
      <c r="A73" s="52">
        <v>7.73</v>
      </c>
      <c r="B73" s="51">
        <f t="shared" si="8"/>
        <v>7730</v>
      </c>
      <c r="C73" s="54">
        <v>31</v>
      </c>
      <c r="F73" s="52">
        <f t="shared" si="9"/>
        <v>2.0451088625993306</v>
      </c>
      <c r="G73" s="53">
        <f t="shared" si="10"/>
        <v>8.9528641415814683</v>
      </c>
      <c r="H73" s="46">
        <f t="shared" si="11"/>
        <v>3.287851389117212E-3</v>
      </c>
      <c r="I73" s="43"/>
      <c r="J73" s="43">
        <f t="shared" si="7"/>
        <v>28.882897643803858</v>
      </c>
      <c r="K73" s="43">
        <f t="shared" si="12"/>
        <v>6.829362439342393E-2</v>
      </c>
      <c r="L73" s="43">
        <f t="shared" si="13"/>
        <v>2.117102356196142</v>
      </c>
      <c r="M73" s="43"/>
    </row>
    <row r="74" spans="1:13" x14ac:dyDescent="0.3">
      <c r="A74" s="52">
        <v>7.41</v>
      </c>
      <c r="B74" s="51">
        <f t="shared" si="8"/>
        <v>7410</v>
      </c>
      <c r="C74" s="51">
        <v>32</v>
      </c>
      <c r="F74" s="52">
        <f t="shared" si="9"/>
        <v>2.0028304393079956</v>
      </c>
      <c r="G74" s="53">
        <f t="shared" si="10"/>
        <v>8.9105857182901325</v>
      </c>
      <c r="H74" s="46">
        <f t="shared" si="11"/>
        <v>3.2770768474520728E-3</v>
      </c>
      <c r="I74" s="43"/>
      <c r="J74" s="43">
        <f t="shared" si="7"/>
        <v>29.865389595894897</v>
      </c>
      <c r="K74" s="43">
        <f t="shared" si="12"/>
        <v>6.6706575128284484E-2</v>
      </c>
      <c r="L74" s="43">
        <f t="shared" si="13"/>
        <v>2.1346104041051035</v>
      </c>
      <c r="M74" s="43"/>
    </row>
    <row r="75" spans="1:13" x14ac:dyDescent="0.3">
      <c r="A75" s="52">
        <v>7.1059999999999999</v>
      </c>
      <c r="B75" s="51">
        <f t="shared" si="8"/>
        <v>7106</v>
      </c>
      <c r="C75" s="51">
        <v>33</v>
      </c>
      <c r="F75" s="52">
        <f t="shared" si="9"/>
        <v>1.9609394975988352</v>
      </c>
      <c r="G75" s="53">
        <f t="shared" si="10"/>
        <v>8.8686947765809716</v>
      </c>
      <c r="H75" s="46">
        <f t="shared" si="11"/>
        <v>3.2663726931242859E-3</v>
      </c>
      <c r="I75" s="43"/>
      <c r="J75" s="43">
        <f t="shared" si="7"/>
        <v>30.845201749180546</v>
      </c>
      <c r="K75" s="43">
        <f t="shared" si="12"/>
        <v>6.5296916691498591E-2</v>
      </c>
      <c r="L75" s="43">
        <f t="shared" si="13"/>
        <v>2.1547982508194536</v>
      </c>
      <c r="M75" s="43"/>
    </row>
    <row r="76" spans="1:13" x14ac:dyDescent="0.3">
      <c r="A76" s="52">
        <v>6.8150000000000004</v>
      </c>
      <c r="B76" s="51">
        <f t="shared" si="8"/>
        <v>6815</v>
      </c>
      <c r="C76" s="51">
        <v>34</v>
      </c>
      <c r="F76" s="52">
        <f t="shared" si="9"/>
        <v>1.919126065148496</v>
      </c>
      <c r="G76" s="53">
        <f t="shared" si="10"/>
        <v>8.8268813441306335</v>
      </c>
      <c r="H76" s="46">
        <f t="shared" si="11"/>
        <v>3.255738238645613E-3</v>
      </c>
      <c r="I76" s="43"/>
      <c r="J76" s="43">
        <f t="shared" si="7"/>
        <v>31.829540399695475</v>
      </c>
      <c r="K76" s="43">
        <f t="shared" si="12"/>
        <v>6.383704706778015E-2</v>
      </c>
      <c r="L76" s="43">
        <f t="shared" si="13"/>
        <v>2.1704596003045253</v>
      </c>
      <c r="M76" s="43"/>
    </row>
    <row r="77" spans="1:13" x14ac:dyDescent="0.3">
      <c r="A77" s="52">
        <v>6.5380000000000003</v>
      </c>
      <c r="B77" s="51">
        <f t="shared" si="8"/>
        <v>6538</v>
      </c>
      <c r="C77" s="51">
        <v>35</v>
      </c>
      <c r="F77" s="52">
        <f t="shared" si="9"/>
        <v>1.8776313083020189</v>
      </c>
      <c r="G77" s="53">
        <f t="shared" si="10"/>
        <v>8.7853865872841563</v>
      </c>
      <c r="H77" s="46">
        <f t="shared" si="11"/>
        <v>3.2451728054518907E-3</v>
      </c>
      <c r="I77" s="43"/>
      <c r="J77" s="43">
        <f t="shared" si="7"/>
        <v>32.812699259087651</v>
      </c>
      <c r="K77" s="43">
        <f t="shared" si="12"/>
        <v>6.249430688320997E-2</v>
      </c>
      <c r="L77" s="43">
        <f t="shared" si="13"/>
        <v>2.1873007409123488</v>
      </c>
      <c r="M77" s="43"/>
    </row>
    <row r="78" spans="1:13" x14ac:dyDescent="0.3">
      <c r="A78" s="52">
        <v>6.2729999999999997</v>
      </c>
      <c r="B78" s="51">
        <f t="shared" si="8"/>
        <v>6273</v>
      </c>
      <c r="C78" s="51">
        <v>36</v>
      </c>
      <c r="F78" s="52">
        <f t="shared" si="9"/>
        <v>1.8362547091146062</v>
      </c>
      <c r="G78" s="53">
        <f t="shared" si="10"/>
        <v>8.7440099880967441</v>
      </c>
      <c r="H78" s="46">
        <f t="shared" si="11"/>
        <v>3.2346757237586934E-3</v>
      </c>
      <c r="I78" s="43"/>
      <c r="J78" s="43">
        <f t="shared" si="7"/>
        <v>33.799390641978789</v>
      </c>
      <c r="K78" s="43">
        <f t="shared" si="12"/>
        <v>6.1128037722811418E-2</v>
      </c>
      <c r="L78" s="43">
        <f t="shared" si="13"/>
        <v>2.2006093580212109</v>
      </c>
      <c r="M78" s="43"/>
    </row>
    <row r="79" spans="1:13" x14ac:dyDescent="0.3">
      <c r="A79" s="52">
        <v>6.02</v>
      </c>
      <c r="B79" s="51">
        <f t="shared" si="8"/>
        <v>6020</v>
      </c>
      <c r="C79" s="51">
        <v>37</v>
      </c>
      <c r="F79" s="52">
        <f t="shared" si="9"/>
        <v>1.7950872593207297</v>
      </c>
      <c r="G79" s="53">
        <f t="shared" si="10"/>
        <v>8.7028425383028676</v>
      </c>
      <c r="H79" s="46">
        <f t="shared" si="11"/>
        <v>3.224246332419797E-3</v>
      </c>
      <c r="I79" s="43"/>
      <c r="J79" s="43">
        <f t="shared" si="7"/>
        <v>34.787430593157069</v>
      </c>
      <c r="K79" s="43">
        <f t="shared" si="12"/>
        <v>5.9799173157917059E-2</v>
      </c>
      <c r="L79" s="43">
        <f t="shared" si="13"/>
        <v>2.2125694068429311</v>
      </c>
      <c r="M79" s="43"/>
    </row>
    <row r="80" spans="1:13" x14ac:dyDescent="0.3">
      <c r="A80" s="52">
        <v>5.7779999999999996</v>
      </c>
      <c r="B80" s="51">
        <f t="shared" si="8"/>
        <v>5778</v>
      </c>
      <c r="C80" s="51">
        <v>38</v>
      </c>
      <c r="F80" s="52">
        <f t="shared" si="9"/>
        <v>1.7540576020440435</v>
      </c>
      <c r="G80" s="53">
        <f t="shared" si="10"/>
        <v>8.6618128810261812</v>
      </c>
      <c r="H80" s="46">
        <f t="shared" si="11"/>
        <v>3.2138839787883662E-3</v>
      </c>
      <c r="I80" s="43"/>
      <c r="J80" s="43">
        <f t="shared" si="7"/>
        <v>35.778512729613396</v>
      </c>
      <c r="K80" s="43">
        <f t="shared" si="12"/>
        <v>5.8460191325963251E-2</v>
      </c>
      <c r="L80" s="43">
        <f t="shared" si="13"/>
        <v>2.2214872703866035</v>
      </c>
      <c r="M80" s="43"/>
    </row>
    <row r="81" spans="1:13" x14ac:dyDescent="0.3">
      <c r="A81" s="52">
        <v>5.548</v>
      </c>
      <c r="B81" s="51">
        <f t="shared" si="8"/>
        <v>5548</v>
      </c>
      <c r="C81" s="51">
        <v>39</v>
      </c>
      <c r="F81" s="52">
        <f t="shared" si="9"/>
        <v>1.7134375024525852</v>
      </c>
      <c r="G81" s="53">
        <f t="shared" si="10"/>
        <v>8.621192781434722</v>
      </c>
      <c r="H81" s="46">
        <f t="shared" si="11"/>
        <v>3.2035880185808108E-3</v>
      </c>
      <c r="I81" s="43"/>
      <c r="J81" s="43">
        <f t="shared" si="7"/>
        <v>36.766006280665181</v>
      </c>
      <c r="K81" s="43">
        <f t="shared" si="12"/>
        <v>5.7281890239354337E-2</v>
      </c>
      <c r="L81" s="43">
        <f t="shared" si="13"/>
        <v>2.2339937193348192</v>
      </c>
      <c r="M81" s="43"/>
    </row>
    <row r="82" spans="1:13" x14ac:dyDescent="0.3">
      <c r="A82" s="55">
        <v>5.327</v>
      </c>
      <c r="B82" s="51">
        <f t="shared" si="8"/>
        <v>5327</v>
      </c>
      <c r="C82" s="51">
        <v>40</v>
      </c>
      <c r="F82" s="52">
        <f t="shared" si="9"/>
        <v>1.672788227934862</v>
      </c>
      <c r="G82" s="53">
        <f t="shared" si="10"/>
        <v>8.5805435069169995</v>
      </c>
      <c r="H82" s="46">
        <f t="shared" si="11"/>
        <v>3.1933578157432542E-3</v>
      </c>
      <c r="I82" s="43"/>
      <c r="J82" s="43">
        <f t="shared" si="7"/>
        <v>37.760549240794603</v>
      </c>
      <c r="K82" s="43">
        <f t="shared" si="12"/>
        <v>5.5986268980134923E-2</v>
      </c>
      <c r="L82" s="43">
        <f t="shared" si="13"/>
        <v>2.2394507592053969</v>
      </c>
      <c r="M82" s="43"/>
    </row>
    <row r="83" spans="1:13" x14ac:dyDescent="0.3">
      <c r="A83" s="55">
        <v>5.117</v>
      </c>
      <c r="B83" s="51">
        <f t="shared" si="8"/>
        <v>5117</v>
      </c>
      <c r="C83" s="54">
        <v>41</v>
      </c>
      <c r="F83" s="52">
        <f t="shared" si="9"/>
        <v>1.6325683298229547</v>
      </c>
      <c r="G83" s="53">
        <f t="shared" si="10"/>
        <v>8.5403236088050924</v>
      </c>
      <c r="H83" s="46">
        <f t="shared" si="11"/>
        <v>3.1831927423205475E-3</v>
      </c>
      <c r="I83" s="43"/>
      <c r="J83" s="43">
        <f t="shared" si="7"/>
        <v>38.750889241008622</v>
      </c>
      <c r="K83" s="43">
        <f t="shared" si="12"/>
        <v>5.485635997539947E-2</v>
      </c>
      <c r="L83" s="43">
        <f t="shared" si="13"/>
        <v>2.2491107589913781</v>
      </c>
      <c r="M83" s="43"/>
    </row>
    <row r="84" spans="1:13" x14ac:dyDescent="0.3">
      <c r="A84" s="51">
        <v>4.915</v>
      </c>
      <c r="B84" s="51">
        <f t="shared" si="8"/>
        <v>4915</v>
      </c>
      <c r="C84" s="54">
        <v>42</v>
      </c>
      <c r="F84" s="52">
        <f t="shared" si="9"/>
        <v>1.5922917535991299</v>
      </c>
      <c r="G84" s="53">
        <f t="shared" si="10"/>
        <v>8.5000470325812678</v>
      </c>
      <c r="H84" s="46">
        <f t="shared" si="11"/>
        <v>3.1730921783277807E-3</v>
      </c>
      <c r="I84" s="43"/>
      <c r="J84" s="43">
        <f t="shared" si="7"/>
        <v>39.748967446462473</v>
      </c>
      <c r="K84" s="43">
        <f t="shared" si="12"/>
        <v>5.3596013179464934E-2</v>
      </c>
      <c r="L84" s="43">
        <f t="shared" si="13"/>
        <v>2.2510325535375273</v>
      </c>
      <c r="M84" s="43"/>
    </row>
    <row r="85" spans="1:13" x14ac:dyDescent="0.3">
      <c r="A85" s="51">
        <v>4.7229999999999999</v>
      </c>
      <c r="B85" s="51">
        <f t="shared" si="8"/>
        <v>4723</v>
      </c>
      <c r="C85" s="54">
        <v>43</v>
      </c>
      <c r="F85" s="52">
        <f t="shared" si="9"/>
        <v>1.5524441909139801</v>
      </c>
      <c r="G85" s="53">
        <f t="shared" si="10"/>
        <v>8.4601994698961178</v>
      </c>
      <c r="H85" s="46">
        <f t="shared" si="11"/>
        <v>3.1630555116242292E-3</v>
      </c>
      <c r="I85" s="43"/>
      <c r="J85" s="43">
        <f t="shared" si="7"/>
        <v>40.742720371835389</v>
      </c>
      <c r="K85" s="43">
        <f t="shared" si="12"/>
        <v>5.2494875073595598E-2</v>
      </c>
      <c r="L85" s="43">
        <f t="shared" si="13"/>
        <v>2.2572796281646106</v>
      </c>
      <c r="M85" s="43"/>
    </row>
    <row r="86" spans="1:13" x14ac:dyDescent="0.3">
      <c r="A86" s="51">
        <v>4.5389999999999997</v>
      </c>
      <c r="B86" s="51">
        <f t="shared" si="8"/>
        <v>4539</v>
      </c>
      <c r="C86" s="54">
        <v>44</v>
      </c>
      <c r="F86" s="52">
        <f t="shared" si="9"/>
        <v>1.5127067234743286</v>
      </c>
      <c r="G86" s="53">
        <f t="shared" si="10"/>
        <v>8.4204620024564658</v>
      </c>
      <c r="H86" s="46">
        <f t="shared" si="11"/>
        <v>3.1530821377896896E-3</v>
      </c>
      <c r="I86" s="43"/>
      <c r="J86" s="43">
        <f t="shared" si="7"/>
        <v>41.740033711678393</v>
      </c>
      <c r="K86" s="43">
        <f t="shared" si="12"/>
        <v>5.1362870189127434E-2</v>
      </c>
      <c r="L86" s="43">
        <f t="shared" si="13"/>
        <v>2.259966288321607</v>
      </c>
      <c r="M86" s="43"/>
    </row>
    <row r="87" spans="1:13" x14ac:dyDescent="0.3">
      <c r="A87" s="51">
        <v>4.3630000000000004</v>
      </c>
      <c r="B87" s="51">
        <f t="shared" si="8"/>
        <v>4363</v>
      </c>
      <c r="C87" s="54">
        <v>45</v>
      </c>
      <c r="F87" s="52">
        <f t="shared" si="9"/>
        <v>1.4731598941414727</v>
      </c>
      <c r="G87" s="53">
        <f t="shared" si="10"/>
        <v>8.3809151731236096</v>
      </c>
      <c r="H87" s="46">
        <f t="shared" si="11"/>
        <v>3.1431714600031434E-3</v>
      </c>
      <c r="I87" s="43"/>
      <c r="J87" s="43">
        <f t="shared" si="7"/>
        <v>42.738874339731353</v>
      </c>
      <c r="K87" s="43">
        <f t="shared" si="12"/>
        <v>5.0247236894858813E-2</v>
      </c>
      <c r="L87" s="43">
        <f t="shared" si="13"/>
        <v>2.2611256602686467</v>
      </c>
      <c r="M87" s="43"/>
    </row>
    <row r="88" spans="1:13" x14ac:dyDescent="0.3">
      <c r="A88" s="51">
        <v>4.1950000000000003</v>
      </c>
      <c r="B88" s="51">
        <f t="shared" si="8"/>
        <v>4195</v>
      </c>
      <c r="C88" s="54">
        <v>46</v>
      </c>
      <c r="F88" s="52">
        <f t="shared" si="9"/>
        <v>1.4338933399191696</v>
      </c>
      <c r="G88" s="53">
        <f t="shared" si="10"/>
        <v>8.3416486189013064</v>
      </c>
      <c r="H88" s="46">
        <f t="shared" si="11"/>
        <v>3.1333228889237038E-3</v>
      </c>
      <c r="I88" s="43"/>
      <c r="J88" s="43">
        <f t="shared" si="7"/>
        <v>43.736925322753279</v>
      </c>
      <c r="K88" s="43">
        <f t="shared" si="12"/>
        <v>4.9197275592320011E-2</v>
      </c>
      <c r="L88" s="43">
        <f t="shared" si="13"/>
        <v>2.2630746772467205</v>
      </c>
      <c r="M88" s="43"/>
    </row>
    <row r="89" spans="1:13" x14ac:dyDescent="0.3">
      <c r="A89" s="51">
        <v>4.0339999999999998</v>
      </c>
      <c r="B89" s="51">
        <f t="shared" si="8"/>
        <v>4034</v>
      </c>
      <c r="C89" s="54">
        <v>47</v>
      </c>
      <c r="F89" s="52">
        <f t="shared" si="9"/>
        <v>1.3947584395320201</v>
      </c>
      <c r="G89" s="53">
        <f t="shared" si="10"/>
        <v>8.3025137185141578</v>
      </c>
      <c r="H89" s="46">
        <f t="shared" si="11"/>
        <v>3.1235358425737939E-3</v>
      </c>
      <c r="I89" s="43"/>
      <c r="J89" s="43">
        <f t="shared" si="7"/>
        <v>44.737924840903133</v>
      </c>
      <c r="K89" s="43">
        <f t="shared" si="12"/>
        <v>4.8129258704188653E-2</v>
      </c>
      <c r="L89" s="43">
        <f t="shared" si="13"/>
        <v>2.2620751590968666</v>
      </c>
      <c r="M89" s="43"/>
    </row>
    <row r="90" spans="1:13" x14ac:dyDescent="0.3">
      <c r="A90" s="51">
        <v>3.88</v>
      </c>
      <c r="B90" s="51">
        <f t="shared" si="8"/>
        <v>3880</v>
      </c>
      <c r="C90" s="54">
        <v>48</v>
      </c>
      <c r="F90" s="52">
        <f t="shared" si="9"/>
        <v>1.355835153635182</v>
      </c>
      <c r="G90" s="53">
        <f t="shared" si="10"/>
        <v>8.2635904326173186</v>
      </c>
      <c r="H90" s="46">
        <f t="shared" si="11"/>
        <v>3.1138097462245057E-3</v>
      </c>
      <c r="I90" s="43"/>
      <c r="J90" s="43">
        <f t="shared" si="7"/>
        <v>45.739804236585258</v>
      </c>
      <c r="K90" s="43">
        <f t="shared" si="12"/>
        <v>4.7087411737807137E-2</v>
      </c>
      <c r="L90" s="43">
        <f t="shared" si="13"/>
        <v>2.2601957634147425</v>
      </c>
      <c r="M90" s="43"/>
    </row>
    <row r="91" spans="1:13" x14ac:dyDescent="0.3">
      <c r="A91" s="51">
        <v>3.7330000000000001</v>
      </c>
      <c r="B91" s="51">
        <f t="shared" si="8"/>
        <v>3733</v>
      </c>
      <c r="C91" s="54">
        <v>49</v>
      </c>
      <c r="F91" s="52">
        <f t="shared" si="9"/>
        <v>1.3172121999324469</v>
      </c>
      <c r="G91" s="53">
        <f t="shared" si="10"/>
        <v>8.2249674789145839</v>
      </c>
      <c r="H91" s="46">
        <f t="shared" si="11"/>
        <v>3.1041440322830982E-3</v>
      </c>
      <c r="I91" s="43"/>
      <c r="J91" s="43">
        <f t="shared" si="7"/>
        <v>46.740215003057756</v>
      </c>
      <c r="K91" s="43">
        <f t="shared" si="12"/>
        <v>4.6118061162086617E-2</v>
      </c>
      <c r="L91" s="43">
        <f t="shared" si="13"/>
        <v>2.2597849969422441</v>
      </c>
      <c r="M91" s="43"/>
    </row>
    <row r="92" spans="1:13" x14ac:dyDescent="0.3">
      <c r="A92" s="51">
        <v>3.5920000000000001</v>
      </c>
      <c r="B92" s="51">
        <f t="shared" si="8"/>
        <v>3592</v>
      </c>
      <c r="C92" s="54">
        <v>50</v>
      </c>
      <c r="F92" s="52">
        <f t="shared" si="9"/>
        <v>1.2787091504399533</v>
      </c>
      <c r="G92" s="53">
        <f t="shared" si="10"/>
        <v>8.1864644294220899</v>
      </c>
      <c r="H92" s="46">
        <f t="shared" si="11"/>
        <v>3.0945381401825778E-3</v>
      </c>
      <c r="I92" s="43"/>
      <c r="J92" s="43">
        <f t="shared" si="7"/>
        <v>47.743787327227665</v>
      </c>
      <c r="K92" s="43">
        <f t="shared" si="12"/>
        <v>4.5124253455446704E-2</v>
      </c>
      <c r="L92" s="43">
        <f t="shared" si="13"/>
        <v>2.2562126727723353</v>
      </c>
      <c r="M92" s="43"/>
    </row>
    <row r="93" spans="1:13" x14ac:dyDescent="0.3">
      <c r="A93" s="54">
        <v>3.4569999999999999</v>
      </c>
      <c r="B93" s="51">
        <f t="shared" si="8"/>
        <v>3457</v>
      </c>
      <c r="C93" s="54">
        <v>51</v>
      </c>
      <c r="F93" s="52">
        <f t="shared" si="9"/>
        <v>1.2404011609394874</v>
      </c>
      <c r="G93" s="53">
        <f t="shared" si="10"/>
        <v>8.1481564399216246</v>
      </c>
      <c r="H93" s="46">
        <f t="shared" si="11"/>
        <v>3.0849915162733305E-3</v>
      </c>
      <c r="I93" s="43"/>
      <c r="J93" s="43">
        <f t="shared" si="7"/>
        <v>48.748544152378827</v>
      </c>
      <c r="K93" s="43">
        <f t="shared" si="12"/>
        <v>4.4146193090611241E-2</v>
      </c>
      <c r="L93" s="43">
        <f t="shared" si="13"/>
        <v>2.2514558476211732</v>
      </c>
      <c r="M93" s="43"/>
    </row>
    <row r="94" spans="1:13" x14ac:dyDescent="0.3">
      <c r="A94" s="54">
        <v>3.3279999999999998</v>
      </c>
      <c r="B94" s="51">
        <f t="shared" si="8"/>
        <v>3328</v>
      </c>
      <c r="C94" s="54">
        <v>52</v>
      </c>
      <c r="F94" s="52">
        <f t="shared" si="9"/>
        <v>1.2023715229589622</v>
      </c>
      <c r="G94" s="53">
        <f t="shared" si="10"/>
        <v>8.1101268019410995</v>
      </c>
      <c r="H94" s="46">
        <f t="shared" si="11"/>
        <v>3.0755036137167465E-3</v>
      </c>
      <c r="I94" s="43"/>
      <c r="J94" s="43">
        <f t="shared" si="7"/>
        <v>49.75224328683953</v>
      </c>
      <c r="K94" s="43">
        <f t="shared" si="12"/>
        <v>4.3226090637701345E-2</v>
      </c>
      <c r="L94" s="43">
        <f t="shared" si="13"/>
        <v>2.2477567131604701</v>
      </c>
      <c r="M94" s="43"/>
    </row>
    <row r="95" spans="1:13" x14ac:dyDescent="0.3">
      <c r="A95" s="54">
        <v>3.2040000000000002</v>
      </c>
      <c r="B95" s="51">
        <f t="shared" si="8"/>
        <v>3204</v>
      </c>
      <c r="C95" s="54">
        <v>53</v>
      </c>
      <c r="F95" s="52">
        <f t="shared" si="9"/>
        <v>1.1644000292061127</v>
      </c>
      <c r="G95" s="53">
        <f t="shared" si="10"/>
        <v>8.0721553081882504</v>
      </c>
      <c r="H95" s="46">
        <f t="shared" si="11"/>
        <v>3.0660738923808067E-3</v>
      </c>
      <c r="I95" s="43"/>
      <c r="J95" s="43">
        <f t="shared" si="7"/>
        <v>50.760672191457672</v>
      </c>
      <c r="K95" s="43">
        <f t="shared" si="12"/>
        <v>4.2251468085704291E-2</v>
      </c>
      <c r="L95" s="43">
        <f t="shared" si="13"/>
        <v>2.2393278085423276</v>
      </c>
      <c r="M95" s="43"/>
    </row>
    <row r="96" spans="1:13" x14ac:dyDescent="0.3">
      <c r="A96" s="54">
        <v>3.0859999999999999</v>
      </c>
      <c r="B96" s="51">
        <f t="shared" si="8"/>
        <v>3086</v>
      </c>
      <c r="C96" s="54">
        <v>54</v>
      </c>
      <c r="F96" s="52">
        <f t="shared" si="9"/>
        <v>1.1268757539409691</v>
      </c>
      <c r="G96" s="53">
        <f t="shared" si="10"/>
        <v>8.034631032923107</v>
      </c>
      <c r="H96" s="46">
        <f t="shared" si="11"/>
        <v>3.0567018187375823E-3</v>
      </c>
      <c r="I96" s="43"/>
      <c r="J96" s="43">
        <f t="shared" si="7"/>
        <v>51.763431075965684</v>
      </c>
      <c r="K96" s="43">
        <f t="shared" si="12"/>
        <v>4.1417943037672517E-2</v>
      </c>
      <c r="L96" s="43">
        <f t="shared" si="13"/>
        <v>2.2365689240343158</v>
      </c>
      <c r="M96" s="43"/>
    </row>
    <row r="97" spans="1:13" x14ac:dyDescent="0.3">
      <c r="A97" s="54">
        <v>2.972</v>
      </c>
      <c r="B97" s="51">
        <f t="shared" si="8"/>
        <v>2972</v>
      </c>
      <c r="C97" s="54">
        <v>55</v>
      </c>
      <c r="F97" s="52">
        <f t="shared" si="9"/>
        <v>1.0892351268555127</v>
      </c>
      <c r="G97" s="53">
        <f t="shared" si="10"/>
        <v>7.99699040583765</v>
      </c>
      <c r="H97" s="46">
        <f t="shared" si="11"/>
        <v>3.0473868657626088E-3</v>
      </c>
      <c r="I97" s="43"/>
      <c r="J97" s="43">
        <f t="shared" si="7"/>
        <v>52.775556218601082</v>
      </c>
      <c r="K97" s="43">
        <f t="shared" si="12"/>
        <v>4.0444432389071236E-2</v>
      </c>
      <c r="L97" s="43">
        <f t="shared" si="13"/>
        <v>2.224443781398918</v>
      </c>
      <c r="M97" s="43"/>
    </row>
    <row r="98" spans="1:13" x14ac:dyDescent="0.3">
      <c r="A98" s="54">
        <v>2.863</v>
      </c>
      <c r="B98" s="51">
        <f t="shared" si="8"/>
        <v>2863</v>
      </c>
      <c r="C98" s="54">
        <v>56</v>
      </c>
      <c r="F98" s="52">
        <f t="shared" si="9"/>
        <v>1.0518700261159779</v>
      </c>
      <c r="G98" s="53">
        <f t="shared" si="10"/>
        <v>7.9596253050981147</v>
      </c>
      <c r="H98" s="46">
        <f t="shared" si="11"/>
        <v>3.0381285128360932E-3</v>
      </c>
      <c r="I98" s="43"/>
      <c r="J98" s="43">
        <f t="shared" si="7"/>
        <v>53.786528628586268</v>
      </c>
      <c r="K98" s="43">
        <f t="shared" si="12"/>
        <v>3.952627448953093E-2</v>
      </c>
      <c r="L98" s="43">
        <f t="shared" si="13"/>
        <v>2.213471371413732</v>
      </c>
      <c r="M98" s="43"/>
    </row>
    <row r="99" spans="1:13" x14ac:dyDescent="0.3">
      <c r="A99" s="54">
        <v>2.7589999999999999</v>
      </c>
      <c r="B99" s="51">
        <f t="shared" si="8"/>
        <v>2759</v>
      </c>
      <c r="C99" s="54">
        <v>57</v>
      </c>
      <c r="F99" s="52">
        <f t="shared" si="9"/>
        <v>1.0148682952351491</v>
      </c>
      <c r="G99" s="53">
        <f t="shared" si="10"/>
        <v>7.9226235742172859</v>
      </c>
      <c r="H99" s="46">
        <f t="shared" si="11"/>
        <v>3.0289262456459189E-3</v>
      </c>
      <c r="I99" s="43"/>
      <c r="J99" s="43">
        <f t="shared" si="7"/>
        <v>54.79386911012665</v>
      </c>
      <c r="K99" s="43">
        <f t="shared" si="12"/>
        <v>3.8704050699532457E-2</v>
      </c>
      <c r="L99" s="43">
        <f t="shared" si="13"/>
        <v>2.20613088987335</v>
      </c>
      <c r="M99" s="43"/>
    </row>
    <row r="100" spans="1:13" x14ac:dyDescent="0.3">
      <c r="A100" s="54">
        <v>2.6589999999999998</v>
      </c>
      <c r="B100" s="51">
        <f t="shared" si="8"/>
        <v>2659</v>
      </c>
      <c r="C100" s="54">
        <v>58</v>
      </c>
      <c r="F100" s="52">
        <f t="shared" si="9"/>
        <v>0.97795011226088269</v>
      </c>
      <c r="G100" s="53">
        <f t="shared" si="10"/>
        <v>7.8857053912430199</v>
      </c>
      <c r="H100" s="46">
        <f t="shared" si="11"/>
        <v>3.0197795560924054E-3</v>
      </c>
      <c r="I100" s="43"/>
      <c r="J100" s="43">
        <f t="shared" si="7"/>
        <v>55.805140674212794</v>
      </c>
      <c r="K100" s="43">
        <f t="shared" si="12"/>
        <v>3.7842402168744932E-2</v>
      </c>
      <c r="L100" s="43">
        <f t="shared" si="13"/>
        <v>2.1948593257872062</v>
      </c>
      <c r="M100" s="43"/>
    </row>
    <row r="101" spans="1:13" x14ac:dyDescent="0.3">
      <c r="A101" s="54">
        <v>2.5640000000000001</v>
      </c>
      <c r="B101" s="51">
        <f t="shared" si="8"/>
        <v>2564</v>
      </c>
      <c r="C101" s="54">
        <v>59</v>
      </c>
      <c r="F101" s="52">
        <f t="shared" si="9"/>
        <v>0.94156853905842364</v>
      </c>
      <c r="G101" s="53">
        <f t="shared" si="10"/>
        <v>7.8493238180405607</v>
      </c>
      <c r="H101" s="46">
        <f t="shared" si="11"/>
        <v>3.0106879421947915E-3</v>
      </c>
      <c r="I101" s="43"/>
      <c r="J101" s="43">
        <f t="shared" si="7"/>
        <v>56.807833434952897</v>
      </c>
      <c r="K101" s="43">
        <f t="shared" si="12"/>
        <v>3.7155365509272925E-2</v>
      </c>
      <c r="L101" s="43">
        <f t="shared" si="13"/>
        <v>2.1921665650471027</v>
      </c>
      <c r="M101" s="43"/>
    </row>
    <row r="102" spans="1:13" x14ac:dyDescent="0.3">
      <c r="A102" s="51">
        <v>2.472</v>
      </c>
      <c r="B102" s="51">
        <f t="shared" si="8"/>
        <v>2472</v>
      </c>
      <c r="C102" s="54">
        <v>60</v>
      </c>
      <c r="F102" s="52">
        <f t="shared" si="9"/>
        <v>0.90502753959544435</v>
      </c>
      <c r="G102" s="53">
        <f t="shared" si="10"/>
        <v>7.8127828185775812</v>
      </c>
      <c r="H102" s="46">
        <f t="shared" si="11"/>
        <v>3.0016509079993999E-3</v>
      </c>
      <c r="I102" s="43"/>
      <c r="J102" s="43">
        <f t="shared" si="7"/>
        <v>57.821091832183356</v>
      </c>
      <c r="K102" s="43">
        <f t="shared" si="12"/>
        <v>3.6315136130277398E-2</v>
      </c>
      <c r="L102" s="43">
        <f t="shared" si="13"/>
        <v>2.178908167816644</v>
      </c>
      <c r="M102" s="43"/>
    </row>
    <row r="103" spans="1:13" x14ac:dyDescent="0.3">
      <c r="A103" s="54">
        <v>2.3839999999999999</v>
      </c>
      <c r="B103" s="51">
        <f t="shared" si="8"/>
        <v>2384</v>
      </c>
      <c r="C103" s="54">
        <v>61</v>
      </c>
      <c r="F103" s="52">
        <f t="shared" si="9"/>
        <v>0.8687797492031033</v>
      </c>
      <c r="G103" s="53">
        <f t="shared" si="10"/>
        <v>7.7765350281852408</v>
      </c>
      <c r="H103" s="46">
        <f t="shared" si="11"/>
        <v>2.9926679634894511E-3</v>
      </c>
      <c r="I103" s="43"/>
      <c r="J103" s="43">
        <f t="shared" si="7"/>
        <v>58.832386989114013</v>
      </c>
      <c r="K103" s="43">
        <f t="shared" si="12"/>
        <v>3.5534639522721088E-2</v>
      </c>
      <c r="L103" s="43">
        <f t="shared" si="13"/>
        <v>2.1676130108859866</v>
      </c>
      <c r="M103" s="43"/>
    </row>
    <row r="104" spans="1:13" x14ac:dyDescent="0.3">
      <c r="A104" s="54">
        <v>2.2989999999999999</v>
      </c>
      <c r="B104" s="51">
        <f t="shared" si="8"/>
        <v>2299</v>
      </c>
      <c r="C104" s="54">
        <v>62</v>
      </c>
      <c r="F104" s="52">
        <f t="shared" si="9"/>
        <v>0.83247424578104445</v>
      </c>
      <c r="G104" s="53">
        <f t="shared" si="10"/>
        <v>7.7402295247631816</v>
      </c>
      <c r="H104" s="46">
        <f t="shared" si="11"/>
        <v>2.9837386244964941E-3</v>
      </c>
      <c r="I104" s="43"/>
      <c r="J104" s="43">
        <f t="shared" si="7"/>
        <v>59.851506199272876</v>
      </c>
      <c r="K104" s="43">
        <f t="shared" si="12"/>
        <v>3.465312581817942E-2</v>
      </c>
      <c r="L104" s="43">
        <f t="shared" si="13"/>
        <v>2.1484938007271239</v>
      </c>
      <c r="M104" s="43"/>
    </row>
    <row r="105" spans="1:13" x14ac:dyDescent="0.3">
      <c r="A105" s="54">
        <v>2.218</v>
      </c>
      <c r="B105" s="51">
        <f t="shared" si="8"/>
        <v>2218</v>
      </c>
      <c r="C105" s="54">
        <v>63</v>
      </c>
      <c r="F105" s="52">
        <f t="shared" si="9"/>
        <v>0.7966058889281753</v>
      </c>
      <c r="G105" s="53">
        <f t="shared" si="10"/>
        <v>7.7043611679103128</v>
      </c>
      <c r="H105" s="46">
        <f t="shared" si="11"/>
        <v>2.974862412613417E-3</v>
      </c>
      <c r="I105" s="43"/>
      <c r="J105" s="43">
        <f t="shared" si="7"/>
        <v>60.864517538729331</v>
      </c>
      <c r="K105" s="43">
        <f t="shared" si="12"/>
        <v>3.389654700429634E-2</v>
      </c>
      <c r="L105" s="43">
        <f t="shared" si="13"/>
        <v>2.1354824612706693</v>
      </c>
      <c r="M105" s="43"/>
    </row>
    <row r="106" spans="1:13" x14ac:dyDescent="0.3">
      <c r="A106" s="54">
        <v>2.141</v>
      </c>
      <c r="B106" s="51">
        <f t="shared" si="8"/>
        <v>2141</v>
      </c>
      <c r="C106" s="54">
        <v>64</v>
      </c>
      <c r="F106" s="52">
        <f t="shared" si="9"/>
        <v>0.76127300960754574</v>
      </c>
      <c r="G106" s="53">
        <f t="shared" si="10"/>
        <v>7.6690282885896828</v>
      </c>
      <c r="H106" s="46">
        <f t="shared" si="11"/>
        <v>2.9660388551090021E-3</v>
      </c>
      <c r="I106" s="43"/>
      <c r="J106" s="43">
        <f t="shared" si="7"/>
        <v>61.868449733634293</v>
      </c>
      <c r="K106" s="43">
        <f t="shared" si="12"/>
        <v>3.3305472911964173E-2</v>
      </c>
      <c r="L106" s="43">
        <f t="shared" si="13"/>
        <v>2.1315502663657071</v>
      </c>
      <c r="M106" s="43"/>
    </row>
    <row r="107" spans="1:13" x14ac:dyDescent="0.3">
      <c r="A107" s="54">
        <v>2.0659999999999998</v>
      </c>
      <c r="B107" s="51">
        <f t="shared" si="8"/>
        <v>2066</v>
      </c>
      <c r="C107" s="54">
        <v>65</v>
      </c>
      <c r="F107" s="52">
        <f t="shared" si="9"/>
        <v>0.72561437069744672</v>
      </c>
      <c r="G107" s="53">
        <f t="shared" si="10"/>
        <v>7.633369649679584</v>
      </c>
      <c r="H107" s="46">
        <f t="shared" si="11"/>
        <v>2.9572674848440043E-3</v>
      </c>
      <c r="I107" s="43"/>
      <c r="J107" s="43">
        <f t="shared" si="7"/>
        <v>62.88777519215563</v>
      </c>
      <c r="K107" s="43">
        <f t="shared" si="12"/>
        <v>3.2495766274528777E-2</v>
      </c>
      <c r="L107" s="43">
        <f t="shared" si="13"/>
        <v>2.1122248078443704</v>
      </c>
      <c r="M107" s="43"/>
    </row>
    <row r="108" spans="1:13" x14ac:dyDescent="0.3">
      <c r="A108" s="54">
        <v>1.994</v>
      </c>
      <c r="B108" s="51">
        <f t="shared" si="8"/>
        <v>1994</v>
      </c>
      <c r="C108" s="54">
        <v>66</v>
      </c>
      <c r="F108" s="52">
        <f t="shared" si="9"/>
        <v>0.69014267153964659</v>
      </c>
      <c r="G108" s="53">
        <f t="shared" si="10"/>
        <v>7.5978979505217836</v>
      </c>
      <c r="H108" s="46">
        <f t="shared" si="11"/>
        <v>2.9485478401887074E-3</v>
      </c>
      <c r="I108" s="43"/>
      <c r="J108" s="43">
        <f t="shared" si="7"/>
        <v>63.907929636004383</v>
      </c>
      <c r="K108" s="43">
        <f t="shared" si="12"/>
        <v>3.1698035818115415E-2</v>
      </c>
      <c r="L108" s="43">
        <f t="shared" si="13"/>
        <v>2.0920703639956173</v>
      </c>
      <c r="M108" s="43"/>
    </row>
    <row r="109" spans="1:13" x14ac:dyDescent="0.3">
      <c r="A109" s="54">
        <v>1.9259999999999999</v>
      </c>
      <c r="B109" s="51">
        <f t="shared" si="8"/>
        <v>1926</v>
      </c>
      <c r="C109" s="54">
        <v>67</v>
      </c>
      <c r="F109" s="52">
        <f t="shared" si="9"/>
        <v>0.65544531337593381</v>
      </c>
      <c r="G109" s="53">
        <f t="shared" si="10"/>
        <v>7.5632005923580712</v>
      </c>
      <c r="H109" s="46">
        <f t="shared" si="11"/>
        <v>2.9398794649419377E-3</v>
      </c>
      <c r="I109" s="43"/>
      <c r="J109" s="43">
        <f t="shared" si="7"/>
        <v>64.911824825337021</v>
      </c>
      <c r="K109" s="43">
        <f t="shared" si="12"/>
        <v>3.1166793651686252E-2</v>
      </c>
      <c r="L109" s="43">
        <f t="shared" si="13"/>
        <v>2.0881751746629789</v>
      </c>
      <c r="M109" s="43"/>
    </row>
    <row r="110" spans="1:13" x14ac:dyDescent="0.3">
      <c r="A110" s="54">
        <v>1.86</v>
      </c>
      <c r="B110" s="51">
        <f t="shared" si="8"/>
        <v>1860</v>
      </c>
      <c r="C110" s="54">
        <v>68</v>
      </c>
      <c r="F110" s="52">
        <f t="shared" si="9"/>
        <v>0.62057648772510998</v>
      </c>
      <c r="G110" s="53">
        <f t="shared" si="10"/>
        <v>7.5283317667072467</v>
      </c>
      <c r="H110" s="46">
        <f t="shared" si="11"/>
        <v>2.9312619082515023E-3</v>
      </c>
      <c r="I110" s="43"/>
      <c r="J110" s="43">
        <f t="shared" si="7"/>
        <v>65.926723567244665</v>
      </c>
      <c r="K110" s="43">
        <f t="shared" si="12"/>
        <v>3.0489359305225523E-2</v>
      </c>
      <c r="L110" s="43">
        <f t="shared" si="13"/>
        <v>2.0732764327553355</v>
      </c>
      <c r="M110" s="43"/>
    </row>
    <row r="111" spans="1:13" x14ac:dyDescent="0.3">
      <c r="A111" s="54">
        <v>1.796</v>
      </c>
      <c r="B111" s="51">
        <f t="shared" si="8"/>
        <v>1796</v>
      </c>
      <c r="C111" s="54">
        <v>69</v>
      </c>
      <c r="F111" s="52">
        <f t="shared" si="9"/>
        <v>0.58556196988000786</v>
      </c>
      <c r="G111" s="53">
        <f t="shared" si="10"/>
        <v>7.4933172488621453</v>
      </c>
      <c r="H111" s="46">
        <f t="shared" si="11"/>
        <v>2.9226947245360223E-3</v>
      </c>
      <c r="I111" s="43"/>
      <c r="J111" s="43">
        <f t="shared" si="7"/>
        <v>66.952013315678869</v>
      </c>
      <c r="K111" s="43">
        <f t="shared" si="12"/>
        <v>2.9680966439436685E-2</v>
      </c>
      <c r="L111" s="43">
        <f t="shared" si="13"/>
        <v>2.0479866843211312</v>
      </c>
      <c r="M111" s="43"/>
    </row>
    <row r="112" spans="1:13" x14ac:dyDescent="0.3">
      <c r="A112" s="54">
        <v>1.7350000000000001</v>
      </c>
      <c r="B112" s="51">
        <f t="shared" si="8"/>
        <v>1735</v>
      </c>
      <c r="C112" s="54">
        <v>70</v>
      </c>
      <c r="F112" s="52">
        <f t="shared" si="9"/>
        <v>0.55100741339882253</v>
      </c>
      <c r="G112" s="53">
        <f t="shared" si="10"/>
        <v>7.4587626923809598</v>
      </c>
      <c r="H112" s="46">
        <f t="shared" si="11"/>
        <v>2.9141774734081308E-3</v>
      </c>
      <c r="I112" s="43"/>
      <c r="J112" s="43">
        <f t="shared" si="7"/>
        <v>67.969931576749445</v>
      </c>
      <c r="K112" s="43">
        <f t="shared" si="12"/>
        <v>2.9000977475007923E-2</v>
      </c>
      <c r="L112" s="43">
        <f t="shared" si="13"/>
        <v>2.0300684232505546</v>
      </c>
      <c r="M112" s="43"/>
    </row>
    <row r="113" spans="1:13" x14ac:dyDescent="0.3">
      <c r="A113" s="54">
        <v>1.677</v>
      </c>
      <c r="B113" s="51">
        <f t="shared" si="8"/>
        <v>1677</v>
      </c>
      <c r="C113" s="54">
        <v>71</v>
      </c>
      <c r="F113" s="52">
        <f t="shared" si="9"/>
        <v>0.51700648284107187</v>
      </c>
      <c r="G113" s="53">
        <f t="shared" si="10"/>
        <v>7.4247617618232091</v>
      </c>
      <c r="H113" s="46">
        <f t="shared" si="11"/>
        <v>2.9057097195990121E-3</v>
      </c>
      <c r="I113" s="43"/>
      <c r="J113" s="43">
        <f t="shared" si="7"/>
        <v>68.977506092538249</v>
      </c>
      <c r="K113" s="43">
        <f t="shared" si="12"/>
        <v>2.8485829682559874E-2</v>
      </c>
      <c r="L113" s="43">
        <f t="shared" si="13"/>
        <v>2.022493907461751</v>
      </c>
      <c r="M113" s="43"/>
    </row>
    <row r="114" spans="1:13" x14ac:dyDescent="0.3">
      <c r="A114" s="54">
        <v>1.621</v>
      </c>
      <c r="B114" s="51">
        <f t="shared" si="8"/>
        <v>1621</v>
      </c>
      <c r="C114" s="54">
        <v>72</v>
      </c>
      <c r="F114" s="52">
        <f t="shared" si="9"/>
        <v>0.48304324275353905</v>
      </c>
      <c r="G114" s="53">
        <f t="shared" si="10"/>
        <v>7.3907985217356762</v>
      </c>
      <c r="H114" s="46">
        <f t="shared" si="11"/>
        <v>2.8972910328842532E-3</v>
      </c>
      <c r="I114" s="43"/>
      <c r="J114" s="43">
        <f t="shared" si="7"/>
        <v>69.989923586202565</v>
      </c>
      <c r="K114" s="43">
        <f t="shared" si="12"/>
        <v>2.791772796940882E-2</v>
      </c>
      <c r="L114" s="43">
        <f t="shared" si="13"/>
        <v>2.0100764137974352</v>
      </c>
      <c r="M114" s="43"/>
    </row>
    <row r="115" spans="1:13" x14ac:dyDescent="0.3">
      <c r="A115" s="51">
        <v>1.5669999999999999</v>
      </c>
      <c r="B115" s="51">
        <f t="shared" si="8"/>
        <v>1567</v>
      </c>
      <c r="C115" s="54">
        <v>73</v>
      </c>
      <c r="F115" s="52">
        <f t="shared" si="9"/>
        <v>0.44916296337388373</v>
      </c>
      <c r="G115" s="53">
        <f t="shared" si="10"/>
        <v>7.3569182423560209</v>
      </c>
      <c r="H115" s="46">
        <f t="shared" si="11"/>
        <v>2.8889209880109783E-3</v>
      </c>
      <c r="I115" s="43"/>
      <c r="J115" s="43">
        <f t="shared" si="7"/>
        <v>71.005855680097966</v>
      </c>
      <c r="K115" s="43">
        <f t="shared" si="12"/>
        <v>2.7317045478110057E-2</v>
      </c>
      <c r="L115" s="43">
        <f t="shared" si="13"/>
        <v>1.9941443199020341</v>
      </c>
      <c r="M115" s="43"/>
    </row>
    <row r="116" spans="1:13" x14ac:dyDescent="0.3">
      <c r="A116" s="51">
        <v>1.5149999999999999</v>
      </c>
      <c r="B116" s="51">
        <f t="shared" si="8"/>
        <v>1515</v>
      </c>
      <c r="C116" s="54">
        <v>74</v>
      </c>
      <c r="F116" s="52">
        <f t="shared" si="9"/>
        <v>0.41541543896133237</v>
      </c>
      <c r="G116" s="53">
        <f t="shared" si="10"/>
        <v>7.3231707179434693</v>
      </c>
      <c r="H116" s="46">
        <f t="shared" si="11"/>
        <v>2.8805991646262425E-3</v>
      </c>
      <c r="I116" s="43"/>
      <c r="J116" s="43">
        <f t="shared" si="7"/>
        <v>72.023805095569799</v>
      </c>
      <c r="K116" s="43">
        <f t="shared" si="12"/>
        <v>2.6705336546354073E-2</v>
      </c>
      <c r="L116" s="43">
        <f t="shared" si="13"/>
        <v>1.9761949044302014</v>
      </c>
      <c r="M116" s="43"/>
    </row>
    <row r="117" spans="1:13" x14ac:dyDescent="0.3">
      <c r="A117" s="51">
        <v>1.4650000000000001</v>
      </c>
      <c r="B117" s="51">
        <f t="shared" si="8"/>
        <v>1465</v>
      </c>
      <c r="C117" s="54">
        <v>75</v>
      </c>
      <c r="F117" s="52">
        <f t="shared" si="9"/>
        <v>0.38185524246903069</v>
      </c>
      <c r="G117" s="53">
        <f t="shared" si="10"/>
        <v>7.2896105214511673</v>
      </c>
      <c r="H117" s="46">
        <f t="shared" si="11"/>
        <v>2.8723251472066642E-3</v>
      </c>
      <c r="I117" s="43"/>
      <c r="J117" s="43">
        <f t="shared" si="7"/>
        <v>73.042093395225208</v>
      </c>
      <c r="K117" s="43">
        <f t="shared" si="12"/>
        <v>2.610542139699722E-2</v>
      </c>
      <c r="L117" s="43">
        <f t="shared" si="13"/>
        <v>1.9579066047747915</v>
      </c>
      <c r="M117" s="43"/>
    </row>
    <row r="118" spans="1:13" x14ac:dyDescent="0.3">
      <c r="A118" s="51">
        <v>1.417</v>
      </c>
      <c r="B118" s="51">
        <f t="shared" si="8"/>
        <v>1417</v>
      </c>
      <c r="C118" s="54">
        <v>76</v>
      </c>
      <c r="F118" s="52">
        <f t="shared" si="9"/>
        <v>0.34854196070854343</v>
      </c>
      <c r="G118" s="53">
        <f t="shared" si="10"/>
        <v>7.2562972396906806</v>
      </c>
      <c r="H118" s="46">
        <f t="shared" si="11"/>
        <v>2.8640985249892598E-3</v>
      </c>
      <c r="I118" s="43"/>
      <c r="J118" s="43">
        <f t="shared" si="7"/>
        <v>74.058849133146282</v>
      </c>
      <c r="K118" s="43">
        <f t="shared" si="12"/>
        <v>2.5541458774391027E-2</v>
      </c>
      <c r="L118" s="43">
        <f t="shared" si="13"/>
        <v>1.9411508668537181</v>
      </c>
      <c r="M118" s="43"/>
    </row>
    <row r="119" spans="1:13" x14ac:dyDescent="0.3">
      <c r="A119" s="51">
        <v>1.371</v>
      </c>
      <c r="B119" s="51">
        <f t="shared" si="8"/>
        <v>1371</v>
      </c>
      <c r="C119" s="54">
        <v>77</v>
      </c>
      <c r="F119" s="52">
        <f t="shared" si="9"/>
        <v>0.31554040058017735</v>
      </c>
      <c r="G119" s="53">
        <f t="shared" si="10"/>
        <v>7.2232956795623142</v>
      </c>
      <c r="H119" s="46">
        <f t="shared" si="11"/>
        <v>2.8559188919034702E-3</v>
      </c>
      <c r="I119" s="43"/>
      <c r="J119" s="43">
        <f t="shared" si="7"/>
        <v>75.071996784309817</v>
      </c>
      <c r="K119" s="43">
        <f t="shared" si="12"/>
        <v>2.50390028011712E-2</v>
      </c>
      <c r="L119" s="43">
        <f t="shared" si="13"/>
        <v>1.9280032156901825</v>
      </c>
      <c r="M119" s="43"/>
    </row>
    <row r="120" spans="1:13" x14ac:dyDescent="0.3">
      <c r="A120" s="51">
        <v>1.3260000000000001</v>
      </c>
      <c r="B120" s="51">
        <f t="shared" si="8"/>
        <v>1326</v>
      </c>
      <c r="C120" s="54">
        <v>78</v>
      </c>
      <c r="F120" s="52">
        <f t="shared" si="9"/>
        <v>0.28216689176367082</v>
      </c>
      <c r="G120" s="53">
        <f t="shared" si="10"/>
        <v>7.1899221707458079</v>
      </c>
      <c r="H120" s="46">
        <f t="shared" si="11"/>
        <v>2.847785846504343E-3</v>
      </c>
      <c r="I120" s="43"/>
      <c r="J120" s="43">
        <f t="shared" si="7"/>
        <v>76.102594073043861</v>
      </c>
      <c r="K120" s="43">
        <f t="shared" si="12"/>
        <v>2.4325717012258198E-2</v>
      </c>
      <c r="L120" s="43">
        <f t="shared" si="13"/>
        <v>1.8974059269561394</v>
      </c>
      <c r="M120" s="43"/>
    </row>
    <row r="121" spans="1:13" x14ac:dyDescent="0.3">
      <c r="A121" s="51">
        <v>1.284</v>
      </c>
      <c r="B121" s="51">
        <f t="shared" si="8"/>
        <v>1284</v>
      </c>
      <c r="C121" s="54">
        <v>79</v>
      </c>
      <c r="F121" s="52">
        <f t="shared" si="9"/>
        <v>0.24998020526776946</v>
      </c>
      <c r="G121" s="53">
        <f t="shared" si="10"/>
        <v>7.1577354842499066</v>
      </c>
      <c r="H121" s="46">
        <f t="shared" si="11"/>
        <v>2.8396989919068582E-3</v>
      </c>
      <c r="I121" s="43"/>
      <c r="J121" s="43">
        <f t="shared" si="7"/>
        <v>77.10233675912383</v>
      </c>
      <c r="K121" s="43">
        <f t="shared" si="12"/>
        <v>2.4021053681976837E-2</v>
      </c>
      <c r="L121" s="43">
        <f t="shared" si="13"/>
        <v>1.8976632408761702</v>
      </c>
      <c r="M121" s="43"/>
    </row>
    <row r="122" spans="1:13" x14ac:dyDescent="0.3">
      <c r="A122" s="51">
        <v>1.2430000000000001</v>
      </c>
      <c r="B122" s="51">
        <f t="shared" si="8"/>
        <v>1243</v>
      </c>
      <c r="C122" s="54">
        <v>80</v>
      </c>
      <c r="F122" s="52">
        <f t="shared" si="9"/>
        <v>0.21752781252857414</v>
      </c>
      <c r="G122" s="53">
        <f t="shared" si="10"/>
        <v>7.1252830915107115</v>
      </c>
      <c r="H122" s="46">
        <f t="shared" si="11"/>
        <v>2.831657935721365E-3</v>
      </c>
      <c r="I122" s="43"/>
      <c r="J122" s="43">
        <f t="shared" si="7"/>
        <v>78.116143889730779</v>
      </c>
      <c r="K122" s="43">
        <f t="shared" si="12"/>
        <v>2.3548201378365264E-2</v>
      </c>
      <c r="L122" s="43">
        <f t="shared" si="13"/>
        <v>1.8838561102692211</v>
      </c>
      <c r="M122" s="43"/>
    </row>
    <row r="123" spans="1:13" x14ac:dyDescent="0.3">
      <c r="A123" s="51">
        <v>1.2030000000000001</v>
      </c>
      <c r="B123" s="51">
        <f t="shared" si="8"/>
        <v>1203</v>
      </c>
      <c r="C123" s="54">
        <v>81</v>
      </c>
      <c r="F123" s="52">
        <f t="shared" si="9"/>
        <v>0.18481843699254188</v>
      </c>
      <c r="G123" s="53">
        <f t="shared" si="10"/>
        <v>7.0925737159746784</v>
      </c>
      <c r="H123" s="46">
        <f t="shared" si="11"/>
        <v>2.8236622899901172E-3</v>
      </c>
      <c r="I123" s="43"/>
      <c r="J123" s="43">
        <f t="shared" si="7"/>
        <v>79.143935330910608</v>
      </c>
      <c r="K123" s="43">
        <f t="shared" si="12"/>
        <v>2.2914378630733232E-2</v>
      </c>
      <c r="L123" s="43">
        <f t="shared" si="13"/>
        <v>1.8560646690893918</v>
      </c>
      <c r="M123" s="43"/>
    </row>
    <row r="124" spans="1:13" x14ac:dyDescent="0.3">
      <c r="A124" s="51">
        <v>1.165</v>
      </c>
      <c r="B124" s="51">
        <f t="shared" si="8"/>
        <v>1165</v>
      </c>
      <c r="C124" s="54">
        <v>82</v>
      </c>
      <c r="F124" s="52">
        <f t="shared" si="9"/>
        <v>0.15272108701766393</v>
      </c>
      <c r="G124" s="53">
        <f t="shared" si="10"/>
        <v>7.0604763659998007</v>
      </c>
      <c r="H124" s="46">
        <f t="shared" si="11"/>
        <v>2.8157116711248768E-3</v>
      </c>
      <c r="I124" s="43"/>
      <c r="J124" s="43">
        <f t="shared" si="7"/>
        <v>80.158359391372016</v>
      </c>
      <c r="K124" s="43">
        <f t="shared" si="12"/>
        <v>2.2459031812536383E-2</v>
      </c>
      <c r="L124" s="43">
        <f t="shared" si="13"/>
        <v>1.8416406086279835</v>
      </c>
      <c r="M124" s="43"/>
    </row>
    <row r="125" spans="1:13" x14ac:dyDescent="0.3">
      <c r="A125" s="54">
        <v>1.1279999999999999</v>
      </c>
      <c r="B125" s="51">
        <f t="shared" si="8"/>
        <v>1128</v>
      </c>
      <c r="C125" s="54">
        <v>83</v>
      </c>
      <c r="F125" s="52">
        <f t="shared" si="9"/>
        <v>0.12044615307586706</v>
      </c>
      <c r="G125" s="53">
        <f t="shared" si="10"/>
        <v>7.0282014320580046</v>
      </c>
      <c r="H125" s="46">
        <f t="shared" si="11"/>
        <v>2.8078056998455708E-3</v>
      </c>
      <c r="I125" s="43"/>
      <c r="J125" s="43">
        <f t="shared" si="7"/>
        <v>81.184303632357341</v>
      </c>
      <c r="K125" s="43">
        <f t="shared" si="12"/>
        <v>2.1875859851116369E-2</v>
      </c>
      <c r="L125" s="43">
        <f t="shared" si="13"/>
        <v>1.8156963676426585</v>
      </c>
      <c r="M125" s="43"/>
    </row>
    <row r="126" spans="1:13" x14ac:dyDescent="0.3">
      <c r="A126" s="54">
        <v>1.093</v>
      </c>
      <c r="B126" s="51">
        <f t="shared" si="8"/>
        <v>1093</v>
      </c>
      <c r="C126" s="54">
        <v>84</v>
      </c>
      <c r="F126" s="52">
        <f t="shared" si="9"/>
        <v>8.8926209194401487E-2</v>
      </c>
      <c r="G126" s="53">
        <f t="shared" si="10"/>
        <v>6.9966814881765389</v>
      </c>
      <c r="H126" s="46">
        <f t="shared" si="11"/>
        <v>2.7999440011199778E-3</v>
      </c>
      <c r="I126" s="43"/>
      <c r="J126" s="43">
        <f t="shared" si="7"/>
        <v>82.19201574788201</v>
      </c>
      <c r="K126" s="43">
        <f t="shared" si="12"/>
        <v>2.1523622049023687E-2</v>
      </c>
      <c r="L126" s="43">
        <f t="shared" si="13"/>
        <v>1.8079842521179899</v>
      </c>
      <c r="M126" s="43"/>
    </row>
    <row r="127" spans="1:13" x14ac:dyDescent="0.3">
      <c r="A127" s="54">
        <v>1.0589999999999999</v>
      </c>
      <c r="B127" s="51">
        <f t="shared" si="8"/>
        <v>1059</v>
      </c>
      <c r="C127" s="54">
        <v>85</v>
      </c>
      <c r="F127" s="52">
        <f t="shared" si="9"/>
        <v>5.7325066619269352E-2</v>
      </c>
      <c r="G127" s="53">
        <f t="shared" si="10"/>
        <v>6.9650803456014065</v>
      </c>
      <c r="H127" s="46">
        <f t="shared" si="11"/>
        <v>2.7921262041044259E-3</v>
      </c>
      <c r="I127" s="43"/>
      <c r="J127" s="43">
        <f t="shared" si="7"/>
        <v>83.208094239721675</v>
      </c>
      <c r="K127" s="43">
        <f t="shared" si="12"/>
        <v>2.1081244238568535E-2</v>
      </c>
      <c r="L127" s="43">
        <f t="shared" si="13"/>
        <v>1.7919057602783255</v>
      </c>
      <c r="M127" s="43"/>
    </row>
    <row r="128" spans="1:13" x14ac:dyDescent="0.3">
      <c r="A128" s="54">
        <v>1.0269999999999999</v>
      </c>
      <c r="B128" s="51">
        <f t="shared" si="8"/>
        <v>1027</v>
      </c>
      <c r="C128" s="54">
        <v>86</v>
      </c>
      <c r="F128" s="52">
        <f t="shared" si="9"/>
        <v>2.6641930946421092E-2</v>
      </c>
      <c r="G128" s="53">
        <f t="shared" si="10"/>
        <v>6.9343972099285578</v>
      </c>
      <c r="H128" s="46">
        <f t="shared" si="11"/>
        <v>2.78435194208548E-3</v>
      </c>
      <c r="I128" s="43"/>
      <c r="J128" s="43">
        <f t="shared" si="7"/>
        <v>84.200231407277272</v>
      </c>
      <c r="K128" s="43">
        <f t="shared" si="12"/>
        <v>2.0927541775845673E-2</v>
      </c>
      <c r="L128" s="43">
        <f t="shared" si="13"/>
        <v>1.799768592722728</v>
      </c>
      <c r="M128" s="43"/>
    </row>
    <row r="129" spans="1:13" x14ac:dyDescent="0.3">
      <c r="A129" s="51">
        <v>0.99550000000000005</v>
      </c>
      <c r="B129" s="51">
        <f t="shared" si="8"/>
        <v>995.5</v>
      </c>
      <c r="C129" s="54">
        <v>87</v>
      </c>
      <c r="F129" s="52">
        <f t="shared" si="9"/>
        <v>-4.510155477886019E-3</v>
      </c>
      <c r="G129" s="53">
        <f t="shared" si="10"/>
        <v>6.9032451235042513</v>
      </c>
      <c r="H129" s="46">
        <f t="shared" si="11"/>
        <v>2.7766208524226017E-3</v>
      </c>
      <c r="I129" s="43"/>
      <c r="J129" s="43">
        <f t="shared" si="7"/>
        <v>85.21319980400358</v>
      </c>
      <c r="K129" s="43">
        <f t="shared" si="12"/>
        <v>2.0537933287315176E-2</v>
      </c>
      <c r="L129" s="43">
        <f t="shared" si="13"/>
        <v>1.7868001959964204</v>
      </c>
      <c r="M129" s="43"/>
    </row>
    <row r="130" spans="1:13" x14ac:dyDescent="0.3">
      <c r="A130" s="51">
        <v>0.96540000000000004</v>
      </c>
      <c r="B130" s="51">
        <f t="shared" si="8"/>
        <v>965.40000000000009</v>
      </c>
      <c r="C130" s="54">
        <v>88</v>
      </c>
      <c r="F130" s="52">
        <f t="shared" si="9"/>
        <v>-3.5212755755744486E-2</v>
      </c>
      <c r="G130" s="53">
        <f t="shared" si="10"/>
        <v>6.872542523226393</v>
      </c>
      <c r="H130" s="46">
        <f t="shared" si="11"/>
        <v>2.7689325764917627E-3</v>
      </c>
      <c r="I130" s="43"/>
      <c r="J130" s="43">
        <f t="shared" ref="J130:J193" si="14">(1/(O$3+LN(A130)*N$3))-273.15</f>
        <v>86.217187217619482</v>
      </c>
      <c r="K130" s="43">
        <f t="shared" si="12"/>
        <v>2.0259236163414972E-2</v>
      </c>
      <c r="L130" s="43">
        <f t="shared" si="13"/>
        <v>1.7828127823805175</v>
      </c>
      <c r="M130" s="43"/>
    </row>
    <row r="131" spans="1:13" x14ac:dyDescent="0.3">
      <c r="A131" s="51">
        <v>0.93630000000000002</v>
      </c>
      <c r="B131" s="51">
        <f t="shared" ref="B131:B194" si="15">A131*1000</f>
        <v>936.30000000000007</v>
      </c>
      <c r="C131" s="54">
        <v>89</v>
      </c>
      <c r="F131" s="52">
        <f t="shared" ref="F131:F194" si="16">LN(A131)</f>
        <v>-6.5819341037293588E-2</v>
      </c>
      <c r="G131" s="53">
        <f t="shared" ref="G131:G194" si="17">LN(B131)</f>
        <v>6.8419359379448439</v>
      </c>
      <c r="H131" s="46">
        <f t="shared" ref="H131:H194" si="18">1/(C131+273.15)</f>
        <v>2.7612867596299878E-3</v>
      </c>
      <c r="I131" s="43"/>
      <c r="J131" s="43">
        <f t="shared" si="14"/>
        <v>87.223649748105288</v>
      </c>
      <c r="K131" s="43">
        <f t="shared" ref="K131:K194" si="19">ABS(J131-C131)/ABS(C131)</f>
        <v>1.9958991594322607E-2</v>
      </c>
      <c r="L131" s="43">
        <f t="shared" ref="L131:L194" si="20">ABS(J131-C131)</f>
        <v>1.7763502518947121</v>
      </c>
      <c r="M131" s="43"/>
    </row>
    <row r="132" spans="1:13" x14ac:dyDescent="0.3">
      <c r="A132" s="51">
        <v>0.9083</v>
      </c>
      <c r="B132" s="51">
        <f t="shared" si="15"/>
        <v>908.3</v>
      </c>
      <c r="C132" s="54">
        <v>90</v>
      </c>
      <c r="F132" s="52">
        <f t="shared" si="16"/>
        <v>-9.6180558473969183E-2</v>
      </c>
      <c r="G132" s="53">
        <f t="shared" si="17"/>
        <v>6.811574720508168</v>
      </c>
      <c r="H132" s="46">
        <f t="shared" si="18"/>
        <v>2.7536830510808208E-3</v>
      </c>
      <c r="I132" s="43"/>
      <c r="J132" s="43">
        <f t="shared" si="14"/>
        <v>88.227629047137896</v>
      </c>
      <c r="K132" s="43">
        <f t="shared" si="19"/>
        <v>1.9693010587356716E-2</v>
      </c>
      <c r="L132" s="43">
        <f t="shared" si="20"/>
        <v>1.7723709528621043</v>
      </c>
      <c r="M132" s="43"/>
    </row>
    <row r="133" spans="1:13" x14ac:dyDescent="0.3">
      <c r="A133" s="51">
        <v>0.88119999999999998</v>
      </c>
      <c r="B133" s="51">
        <f t="shared" si="15"/>
        <v>881.19999999999993</v>
      </c>
      <c r="C133" s="54">
        <v>91</v>
      </c>
      <c r="F133" s="52">
        <f t="shared" si="16"/>
        <v>-0.12647066405394902</v>
      </c>
      <c r="G133" s="53">
        <f t="shared" si="17"/>
        <v>6.7812846149281878</v>
      </c>
      <c r="H133" s="46">
        <f t="shared" si="18"/>
        <v>2.746121103940684E-3</v>
      </c>
      <c r="I133" s="43"/>
      <c r="J133" s="43">
        <f t="shared" si="14"/>
        <v>89.234846782440911</v>
      </c>
      <c r="K133" s="43">
        <f t="shared" si="19"/>
        <v>1.939728810504493E-2</v>
      </c>
      <c r="L133" s="43">
        <f t="shared" si="20"/>
        <v>1.7651532175590887</v>
      </c>
      <c r="M133" s="43"/>
    </row>
    <row r="134" spans="1:13" x14ac:dyDescent="0.3">
      <c r="A134" s="51">
        <v>0.85499999999999998</v>
      </c>
      <c r="B134" s="51">
        <f t="shared" si="15"/>
        <v>855</v>
      </c>
      <c r="C134" s="54">
        <v>92</v>
      </c>
      <c r="F134" s="52">
        <f t="shared" si="16"/>
        <v>-0.15665381004537685</v>
      </c>
      <c r="G134" s="53">
        <f t="shared" si="17"/>
        <v>6.7511014689367599</v>
      </c>
      <c r="H134" s="46">
        <f t="shared" si="18"/>
        <v>2.738600575106121E-3</v>
      </c>
      <c r="I134" s="43"/>
      <c r="J134" s="43">
        <f t="shared" si="14"/>
        <v>90.244108264868373</v>
      </c>
      <c r="K134" s="43">
        <f t="shared" si="19"/>
        <v>1.9085779729691596E-2</v>
      </c>
      <c r="L134" s="43">
        <f t="shared" si="20"/>
        <v>1.7558917351316268</v>
      </c>
      <c r="M134" s="43"/>
    </row>
    <row r="135" spans="1:13" x14ac:dyDescent="0.3">
      <c r="A135" s="51">
        <v>0.82969999999999999</v>
      </c>
      <c r="B135" s="51">
        <f t="shared" si="15"/>
        <v>829.7</v>
      </c>
      <c r="C135" s="54">
        <v>93</v>
      </c>
      <c r="F135" s="52">
        <f t="shared" si="16"/>
        <v>-0.18669108931189746</v>
      </c>
      <c r="G135" s="53">
        <f t="shared" si="17"/>
        <v>6.7210641896702397</v>
      </c>
      <c r="H135" s="46">
        <f t="shared" si="18"/>
        <v>2.7311211252219036E-3</v>
      </c>
      <c r="I135" s="43"/>
      <c r="J135" s="43">
        <f t="shared" si="14"/>
        <v>91.2540887889906</v>
      </c>
      <c r="K135" s="43">
        <f t="shared" si="19"/>
        <v>1.8773238828058061E-2</v>
      </c>
      <c r="L135" s="43">
        <f t="shared" si="20"/>
        <v>1.7459112110093997</v>
      </c>
      <c r="M135" s="43"/>
    </row>
    <row r="136" spans="1:13" x14ac:dyDescent="0.3">
      <c r="A136" s="51">
        <v>0.80520000000000003</v>
      </c>
      <c r="B136" s="51">
        <f t="shared" si="15"/>
        <v>805.2</v>
      </c>
      <c r="C136" s="54">
        <v>94</v>
      </c>
      <c r="F136" s="52">
        <f t="shared" si="16"/>
        <v>-0.21666458521650059</v>
      </c>
      <c r="G136" s="53">
        <f t="shared" si="17"/>
        <v>6.691090693765636</v>
      </c>
      <c r="H136" s="46">
        <f t="shared" si="18"/>
        <v>2.7236824186299877E-3</v>
      </c>
      <c r="I136" s="43"/>
      <c r="J136" s="43">
        <f t="shared" si="14"/>
        <v>92.267536414433209</v>
      </c>
      <c r="K136" s="43">
        <f t="shared" si="19"/>
        <v>1.8430463676242455E-2</v>
      </c>
      <c r="L136" s="43">
        <f t="shared" si="20"/>
        <v>1.7324635855667907</v>
      </c>
      <c r="M136" s="43"/>
    </row>
    <row r="137" spans="1:13" x14ac:dyDescent="0.3">
      <c r="A137" s="51">
        <v>0.78159999999999996</v>
      </c>
      <c r="B137" s="51">
        <f t="shared" si="15"/>
        <v>781.59999999999991</v>
      </c>
      <c r="C137" s="54">
        <v>95</v>
      </c>
      <c r="F137" s="52">
        <f t="shared" si="16"/>
        <v>-0.24641217825356412</v>
      </c>
      <c r="G137" s="53">
        <f t="shared" si="17"/>
        <v>6.6613431007285726</v>
      </c>
      <c r="H137" s="46">
        <f t="shared" si="18"/>
        <v>2.7162841233192994E-3</v>
      </c>
      <c r="I137" s="43"/>
      <c r="J137" s="43">
        <f t="shared" si="14"/>
        <v>93.278934810731414</v>
      </c>
      <c r="K137" s="43">
        <f t="shared" si="19"/>
        <v>1.811647567651143E-2</v>
      </c>
      <c r="L137" s="43">
        <f t="shared" si="20"/>
        <v>1.721065189268586</v>
      </c>
      <c r="M137" s="43"/>
    </row>
    <row r="138" spans="1:13" x14ac:dyDescent="0.3">
      <c r="A138" s="51">
        <v>0.75870000000000004</v>
      </c>
      <c r="B138" s="51">
        <f t="shared" si="15"/>
        <v>758.7</v>
      </c>
      <c r="C138" s="54">
        <v>96</v>
      </c>
      <c r="F138" s="52">
        <f t="shared" si="16"/>
        <v>-0.27614883663810785</v>
      </c>
      <c r="G138" s="53">
        <f t="shared" si="17"/>
        <v>6.6316064423440295</v>
      </c>
      <c r="H138" s="46">
        <f t="shared" si="18"/>
        <v>2.7089259108763375E-3</v>
      </c>
      <c r="I138" s="43"/>
      <c r="J138" s="43">
        <f t="shared" si="14"/>
        <v>94.295572547574238</v>
      </c>
      <c r="K138" s="43">
        <f t="shared" si="19"/>
        <v>1.7754452629435018E-2</v>
      </c>
      <c r="L138" s="43">
        <f t="shared" si="20"/>
        <v>1.7044274524257617</v>
      </c>
      <c r="M138" s="43"/>
    </row>
    <row r="139" spans="1:13" x14ac:dyDescent="0.3">
      <c r="A139" s="51">
        <v>0.73660000000000003</v>
      </c>
      <c r="B139" s="51">
        <f t="shared" si="15"/>
        <v>736.6</v>
      </c>
      <c r="C139" s="54">
        <v>97</v>
      </c>
      <c r="F139" s="52">
        <f t="shared" si="16"/>
        <v>-0.30571027497117209</v>
      </c>
      <c r="G139" s="53">
        <f t="shared" si="17"/>
        <v>6.6020450040109653</v>
      </c>
      <c r="H139" s="46">
        <f t="shared" si="18"/>
        <v>2.7016074564365799E-3</v>
      </c>
      <c r="I139" s="43"/>
      <c r="J139" s="43">
        <f t="shared" si="14"/>
        <v>95.311826773686107</v>
      </c>
      <c r="K139" s="43">
        <f t="shared" si="19"/>
        <v>1.7403847693957659E-2</v>
      </c>
      <c r="L139" s="43">
        <f t="shared" si="20"/>
        <v>1.6881732263138929</v>
      </c>
      <c r="M139" s="43"/>
    </row>
    <row r="140" spans="1:13" x14ac:dyDescent="0.3">
      <c r="A140" s="51">
        <v>0.71519999999999995</v>
      </c>
      <c r="B140" s="51">
        <f t="shared" si="15"/>
        <v>715.19999999999993</v>
      </c>
      <c r="C140" s="54">
        <v>98</v>
      </c>
      <c r="F140" s="52">
        <f t="shared" si="16"/>
        <v>-0.33519305512283276</v>
      </c>
      <c r="G140" s="53">
        <f t="shared" si="17"/>
        <v>6.572562223859304</v>
      </c>
      <c r="H140" s="46">
        <f t="shared" si="18"/>
        <v>2.6943284386366701E-3</v>
      </c>
      <c r="I140" s="43"/>
      <c r="J140" s="43">
        <f t="shared" si="14"/>
        <v>96.330991346768883</v>
      </c>
      <c r="K140" s="43">
        <f t="shared" si="19"/>
        <v>1.7030700543174664E-2</v>
      </c>
      <c r="L140" s="43">
        <f t="shared" si="20"/>
        <v>1.669008653231117</v>
      </c>
      <c r="M140" s="43"/>
    </row>
    <row r="141" spans="1:13" x14ac:dyDescent="0.3">
      <c r="A141" s="51">
        <v>0.69450000000000001</v>
      </c>
      <c r="B141" s="51">
        <f t="shared" si="15"/>
        <v>694.5</v>
      </c>
      <c r="C141" s="54">
        <v>99</v>
      </c>
      <c r="F141" s="52">
        <f t="shared" si="16"/>
        <v>-0.36456311678773856</v>
      </c>
      <c r="G141" s="53">
        <f t="shared" si="17"/>
        <v>6.5431921621943987</v>
      </c>
      <c r="H141" s="46">
        <f t="shared" si="18"/>
        <v>2.6870885395673789E-3</v>
      </c>
      <c r="I141" s="43"/>
      <c r="J141" s="43">
        <f t="shared" si="14"/>
        <v>97.351880663494512</v>
      </c>
      <c r="K141" s="43">
        <f t="shared" si="19"/>
        <v>1.6647670065711998E-2</v>
      </c>
      <c r="L141" s="43">
        <f t="shared" si="20"/>
        <v>1.6481193365054878</v>
      </c>
      <c r="M141" s="43"/>
    </row>
    <row r="142" spans="1:13" x14ac:dyDescent="0.3">
      <c r="A142" s="54">
        <v>0.6744</v>
      </c>
      <c r="B142" s="51">
        <f t="shared" si="15"/>
        <v>674.4</v>
      </c>
      <c r="C142" s="54">
        <v>100</v>
      </c>
      <c r="F142" s="52">
        <f t="shared" si="16"/>
        <v>-0.39393187229449134</v>
      </c>
      <c r="G142" s="53">
        <f t="shared" si="17"/>
        <v>6.5138234066876457</v>
      </c>
      <c r="H142" s="46">
        <f t="shared" si="18"/>
        <v>2.6798874447273215E-3</v>
      </c>
      <c r="I142" s="43"/>
      <c r="J142" s="43">
        <f t="shared" si="14"/>
        <v>98.378381339663065</v>
      </c>
      <c r="K142" s="43">
        <f t="shared" si="19"/>
        <v>1.6216186603369351E-2</v>
      </c>
      <c r="L142" s="43">
        <f t="shared" si="20"/>
        <v>1.6216186603369351</v>
      </c>
      <c r="M142" s="43"/>
    </row>
    <row r="143" spans="1:13" x14ac:dyDescent="0.3">
      <c r="A143" s="51">
        <v>0.65580000000000005</v>
      </c>
      <c r="B143" s="51">
        <f t="shared" si="15"/>
        <v>655.80000000000007</v>
      </c>
      <c r="C143" s="54">
        <v>101</v>
      </c>
      <c r="F143" s="52">
        <f t="shared" si="16"/>
        <v>-0.42189941457158908</v>
      </c>
      <c r="G143" s="53">
        <f t="shared" si="17"/>
        <v>6.4858558644105484</v>
      </c>
      <c r="H143" s="46">
        <f t="shared" si="18"/>
        <v>2.6727248429774158E-3</v>
      </c>
      <c r="I143" s="43"/>
      <c r="J143" s="43">
        <f t="shared" si="14"/>
        <v>99.361207995277653</v>
      </c>
      <c r="K143" s="43">
        <f t="shared" si="19"/>
        <v>1.6225663413092548E-2</v>
      </c>
      <c r="L143" s="43">
        <f t="shared" si="20"/>
        <v>1.6387920047223474</v>
      </c>
      <c r="M143" s="43"/>
    </row>
    <row r="144" spans="1:13" x14ac:dyDescent="0.3">
      <c r="A144" s="54">
        <v>0.63759999999999994</v>
      </c>
      <c r="B144" s="51">
        <f t="shared" si="15"/>
        <v>637.59999999999991</v>
      </c>
      <c r="C144" s="54">
        <v>102</v>
      </c>
      <c r="F144" s="52">
        <f t="shared" si="16"/>
        <v>-0.45004415150613186</v>
      </c>
      <c r="G144" s="53">
        <f t="shared" si="17"/>
        <v>6.4577111274760055</v>
      </c>
      <c r="H144" s="46">
        <f t="shared" si="18"/>
        <v>2.6656004264960682E-3</v>
      </c>
      <c r="I144" s="43"/>
      <c r="J144" s="43">
        <f t="shared" si="14"/>
        <v>100.35552496626326</v>
      </c>
      <c r="K144" s="43">
        <f t="shared" si="19"/>
        <v>1.6122304252320977E-2</v>
      </c>
      <c r="L144" s="43">
        <f t="shared" si="20"/>
        <v>1.6444750337367395</v>
      </c>
      <c r="M144" s="43"/>
    </row>
    <row r="145" spans="1:13" x14ac:dyDescent="0.3">
      <c r="A145" s="54">
        <v>0.61990000000000001</v>
      </c>
      <c r="B145" s="51">
        <f t="shared" si="15"/>
        <v>619.9</v>
      </c>
      <c r="C145" s="54">
        <v>103</v>
      </c>
      <c r="F145" s="52">
        <f t="shared" si="16"/>
        <v>-0.47819710427426332</v>
      </c>
      <c r="G145" s="53">
        <f t="shared" si="17"/>
        <v>6.4295581747078741</v>
      </c>
      <c r="H145" s="46">
        <f t="shared" si="18"/>
        <v>2.6585138907350794E-3</v>
      </c>
      <c r="I145" s="43"/>
      <c r="J145" s="43">
        <f t="shared" si="14"/>
        <v>101.35545684872375</v>
      </c>
      <c r="K145" s="43">
        <f t="shared" si="19"/>
        <v>1.5966438361905363E-2</v>
      </c>
      <c r="L145" s="43">
        <f t="shared" si="20"/>
        <v>1.6445431512762525</v>
      </c>
      <c r="M145" s="43"/>
    </row>
    <row r="146" spans="1:13" x14ac:dyDescent="0.3">
      <c r="A146" s="54">
        <v>0.60260000000000002</v>
      </c>
      <c r="B146" s="51">
        <f t="shared" si="15"/>
        <v>602.6</v>
      </c>
      <c r="C146" s="54">
        <v>104</v>
      </c>
      <c r="F146" s="52">
        <f t="shared" si="16"/>
        <v>-0.50650165228593613</v>
      </c>
      <c r="G146" s="53">
        <f t="shared" si="17"/>
        <v>6.4012536266962012</v>
      </c>
      <c r="H146" s="46">
        <f t="shared" si="18"/>
        <v>2.6514649343762431E-3</v>
      </c>
      <c r="I146" s="43"/>
      <c r="J146" s="43">
        <f t="shared" si="14"/>
        <v>102.36618489745712</v>
      </c>
      <c r="K146" s="43">
        <f t="shared" si="19"/>
        <v>1.5709760601373874E-2</v>
      </c>
      <c r="L146" s="43">
        <f t="shared" si="20"/>
        <v>1.6338151025428829</v>
      </c>
      <c r="M146" s="43"/>
    </row>
    <row r="147" spans="1:13" x14ac:dyDescent="0.3">
      <c r="A147" s="54">
        <v>0.58579999999999999</v>
      </c>
      <c r="B147" s="51">
        <f t="shared" si="15"/>
        <v>585.79999999999995</v>
      </c>
      <c r="C147" s="54">
        <v>105</v>
      </c>
      <c r="F147" s="52">
        <f t="shared" si="16"/>
        <v>-0.53477684458850394</v>
      </c>
      <c r="G147" s="53">
        <f t="shared" si="17"/>
        <v>6.3729784343936329</v>
      </c>
      <c r="H147" s="46">
        <f t="shared" si="18"/>
        <v>2.6444532592886424E-3</v>
      </c>
      <c r="I147" s="43"/>
      <c r="J147" s="43">
        <f t="shared" si="14"/>
        <v>103.38132649748644</v>
      </c>
      <c r="K147" s="43">
        <f t="shared" si="19"/>
        <v>1.5415938119176752E-2</v>
      </c>
      <c r="L147" s="43">
        <f t="shared" si="20"/>
        <v>1.618673502513559</v>
      </c>
      <c r="M147" s="43"/>
    </row>
    <row r="148" spans="1:13" x14ac:dyDescent="0.3">
      <c r="A148" s="54">
        <v>0.56940000000000002</v>
      </c>
      <c r="B148" s="51">
        <f t="shared" si="15"/>
        <v>569.4</v>
      </c>
      <c r="C148" s="54">
        <v>106</v>
      </c>
      <c r="F148" s="52">
        <f t="shared" si="16"/>
        <v>-0.56317210413819985</v>
      </c>
      <c r="G148" s="53">
        <f t="shared" si="17"/>
        <v>6.3445831748439367</v>
      </c>
      <c r="H148" s="46">
        <f t="shared" si="18"/>
        <v>2.6374785704866149E-3</v>
      </c>
      <c r="I148" s="43"/>
      <c r="J148" s="43">
        <f t="shared" si="14"/>
        <v>104.40631733243606</v>
      </c>
      <c r="K148" s="43">
        <f t="shared" si="19"/>
        <v>1.5034742146829618E-2</v>
      </c>
      <c r="L148" s="43">
        <f t="shared" si="20"/>
        <v>1.5936826675639395</v>
      </c>
      <c r="M148" s="43"/>
    </row>
    <row r="149" spans="1:13" x14ac:dyDescent="0.3">
      <c r="A149" s="54">
        <v>0.55349999999999999</v>
      </c>
      <c r="B149" s="51">
        <f t="shared" si="15"/>
        <v>553.5</v>
      </c>
      <c r="C149" s="54">
        <v>107</v>
      </c>
      <c r="F149" s="52">
        <f t="shared" si="16"/>
        <v>-0.59149352683344547</v>
      </c>
      <c r="G149" s="53">
        <f t="shared" si="17"/>
        <v>6.3162617521486917</v>
      </c>
      <c r="H149" s="46">
        <f t="shared" si="18"/>
        <v>2.6305405760883864E-3</v>
      </c>
      <c r="I149" s="43"/>
      <c r="J149" s="43">
        <f t="shared" si="14"/>
        <v>105.43421669104106</v>
      </c>
      <c r="K149" s="43">
        <f t="shared" si="19"/>
        <v>1.4633488868775156E-2</v>
      </c>
      <c r="L149" s="43">
        <f t="shared" si="20"/>
        <v>1.5657833089589417</v>
      </c>
      <c r="M149" s="43"/>
    </row>
    <row r="150" spans="1:13" x14ac:dyDescent="0.3">
      <c r="A150" s="54">
        <v>0.53800000000000003</v>
      </c>
      <c r="B150" s="51">
        <f t="shared" si="15"/>
        <v>538</v>
      </c>
      <c r="C150" s="54">
        <v>108</v>
      </c>
      <c r="F150" s="52">
        <f t="shared" si="16"/>
        <v>-0.61989671882035258</v>
      </c>
      <c r="G150" s="53">
        <f t="shared" si="17"/>
        <v>6.2878585601617845</v>
      </c>
      <c r="H150" s="46">
        <f t="shared" si="18"/>
        <v>2.6236389872753511E-3</v>
      </c>
      <c r="I150" s="43"/>
      <c r="J150" s="43">
        <f t="shared" si="14"/>
        <v>106.47072036582296</v>
      </c>
      <c r="K150" s="43">
        <f t="shared" si="19"/>
        <v>1.4159996612750407E-2</v>
      </c>
      <c r="L150" s="43">
        <f t="shared" si="20"/>
        <v>1.529279634177044</v>
      </c>
      <c r="M150" s="43"/>
    </row>
    <row r="151" spans="1:13" x14ac:dyDescent="0.3">
      <c r="A151" s="54">
        <v>0.52290000000000003</v>
      </c>
      <c r="B151" s="51">
        <f t="shared" si="15"/>
        <v>522.9</v>
      </c>
      <c r="C151" s="54">
        <v>109</v>
      </c>
      <c r="F151" s="52">
        <f t="shared" si="16"/>
        <v>-0.6483650377880521</v>
      </c>
      <c r="G151" s="53">
        <f t="shared" si="17"/>
        <v>6.2593902411940849</v>
      </c>
      <c r="H151" s="46">
        <f t="shared" si="18"/>
        <v>2.6167735182519953E-3</v>
      </c>
      <c r="I151" s="43"/>
      <c r="J151" s="43">
        <f t="shared" si="14"/>
        <v>107.51531146007272</v>
      </c>
      <c r="K151" s="43">
        <f t="shared" si="19"/>
        <v>1.3620995779149325E-2</v>
      </c>
      <c r="L151" s="43">
        <f t="shared" si="20"/>
        <v>1.4846885399272765</v>
      </c>
      <c r="M151" s="43"/>
    </row>
    <row r="152" spans="1:13" x14ac:dyDescent="0.3">
      <c r="A152" s="54">
        <v>0.50829999999999997</v>
      </c>
      <c r="B152" s="51">
        <f t="shared" si="15"/>
        <v>508.29999999999995</v>
      </c>
      <c r="C152" s="54">
        <v>110</v>
      </c>
      <c r="F152" s="52">
        <f t="shared" si="16"/>
        <v>-0.67668345452928025</v>
      </c>
      <c r="G152" s="53">
        <f t="shared" si="17"/>
        <v>6.2310718244528571</v>
      </c>
      <c r="H152" s="46">
        <f t="shared" si="18"/>
        <v>2.6099438862064468E-3</v>
      </c>
      <c r="I152" s="43"/>
      <c r="J152" s="43">
        <f t="shared" si="14"/>
        <v>108.56012124467765</v>
      </c>
      <c r="K152" s="43">
        <f t="shared" si="19"/>
        <v>1.3089806866566857E-2</v>
      </c>
      <c r="L152" s="43">
        <f t="shared" si="20"/>
        <v>1.4398787553223542</v>
      </c>
      <c r="M152" s="43"/>
    </row>
    <row r="153" spans="1:13" x14ac:dyDescent="0.3">
      <c r="A153" s="54">
        <v>0.49409999999999998</v>
      </c>
      <c r="B153" s="51">
        <f t="shared" si="15"/>
        <v>494.09999999999997</v>
      </c>
      <c r="C153" s="54">
        <v>111</v>
      </c>
      <c r="F153" s="52">
        <f t="shared" si="16"/>
        <v>-0.70501735313043279</v>
      </c>
      <c r="G153" s="53">
        <f t="shared" si="17"/>
        <v>6.2027379258517046</v>
      </c>
      <c r="H153" s="46">
        <f t="shared" si="18"/>
        <v>2.6031498112716388E-3</v>
      </c>
      <c r="I153" s="43"/>
      <c r="J153" s="43">
        <f t="shared" si="14"/>
        <v>109.6112581106749</v>
      </c>
      <c r="K153" s="43">
        <f t="shared" si="19"/>
        <v>1.2511188192118052E-2</v>
      </c>
      <c r="L153" s="43">
        <f t="shared" si="20"/>
        <v>1.3887418893251038</v>
      </c>
      <c r="M153" s="43"/>
    </row>
    <row r="154" spans="1:13" x14ac:dyDescent="0.3">
      <c r="A154" s="54">
        <v>0.4803</v>
      </c>
      <c r="B154" s="51">
        <f t="shared" si="15"/>
        <v>480.3</v>
      </c>
      <c r="C154" s="54">
        <v>112</v>
      </c>
      <c r="F154" s="52">
        <f t="shared" si="16"/>
        <v>-0.73334437031135835</v>
      </c>
      <c r="G154" s="53">
        <f t="shared" si="17"/>
        <v>6.1744109086707786</v>
      </c>
      <c r="H154" s="46">
        <f t="shared" si="18"/>
        <v>2.5963910164870829E-3</v>
      </c>
      <c r="I154" s="43"/>
      <c r="J154" s="43">
        <f t="shared" si="14"/>
        <v>110.66794270641418</v>
      </c>
      <c r="K154" s="43">
        <f t="shared" si="19"/>
        <v>1.1893368692730531E-2</v>
      </c>
      <c r="L154" s="43">
        <f t="shared" si="20"/>
        <v>1.3320572935858195</v>
      </c>
      <c r="M154" s="43"/>
    </row>
    <row r="155" spans="1:13" x14ac:dyDescent="0.3">
      <c r="A155" s="54">
        <v>0.46689999999999998</v>
      </c>
      <c r="B155" s="51">
        <f t="shared" si="15"/>
        <v>466.9</v>
      </c>
      <c r="C155" s="54">
        <v>113</v>
      </c>
      <c r="F155" s="52">
        <f t="shared" si="16"/>
        <v>-0.76164017700524578</v>
      </c>
      <c r="G155" s="53">
        <f t="shared" si="17"/>
        <v>6.1461151019768909</v>
      </c>
      <c r="H155" s="46">
        <f t="shared" si="18"/>
        <v>2.589667227761233E-3</v>
      </c>
      <c r="I155" s="43"/>
      <c r="J155" s="43">
        <f t="shared" si="14"/>
        <v>111.7293038773679</v>
      </c>
      <c r="K155" s="43">
        <f t="shared" si="19"/>
        <v>1.124509843037259E-2</v>
      </c>
      <c r="L155" s="43">
        <f t="shared" si="20"/>
        <v>1.2706961226321027</v>
      </c>
      <c r="M155" s="43"/>
    </row>
    <row r="156" spans="1:13" x14ac:dyDescent="0.3">
      <c r="A156" s="51">
        <v>0.45390000000000003</v>
      </c>
      <c r="B156" s="51">
        <f t="shared" si="15"/>
        <v>453.90000000000003</v>
      </c>
      <c r="C156" s="54">
        <v>114</v>
      </c>
      <c r="F156" s="52">
        <f t="shared" si="16"/>
        <v>-0.78987836951971702</v>
      </c>
      <c r="G156" s="53">
        <f t="shared" si="17"/>
        <v>6.1178769094624199</v>
      </c>
      <c r="H156" s="46">
        <f t="shared" si="18"/>
        <v>2.5829781738344313E-3</v>
      </c>
      <c r="I156" s="43"/>
      <c r="J156" s="43">
        <f t="shared" si="14"/>
        <v>112.79437215394296</v>
      </c>
      <c r="K156" s="43">
        <f t="shared" si="19"/>
        <v>1.0575682860149484E-2</v>
      </c>
      <c r="L156" s="43">
        <f t="shared" si="20"/>
        <v>1.2056278460570411</v>
      </c>
      <c r="M156" s="43"/>
    </row>
    <row r="157" spans="1:13" x14ac:dyDescent="0.3">
      <c r="A157" s="51">
        <v>0.44119999999999998</v>
      </c>
      <c r="B157" s="51">
        <f t="shared" si="15"/>
        <v>441.2</v>
      </c>
      <c r="C157" s="54">
        <v>115</v>
      </c>
      <c r="F157" s="52">
        <f t="shared" si="16"/>
        <v>-0.81825699160278964</v>
      </c>
      <c r="G157" s="53">
        <f t="shared" si="17"/>
        <v>6.0894982873793477</v>
      </c>
      <c r="H157" s="46">
        <f t="shared" si="18"/>
        <v>2.5763235862424324E-3</v>
      </c>
      <c r="I157" s="43"/>
      <c r="J157" s="43">
        <f t="shared" si="14"/>
        <v>113.87069234205023</v>
      </c>
      <c r="K157" s="43">
        <f t="shared" si="19"/>
        <v>9.8200665908675343E-3</v>
      </c>
      <c r="L157" s="43">
        <f t="shared" si="20"/>
        <v>1.1293076579497665</v>
      </c>
      <c r="M157" s="43"/>
    </row>
    <row r="158" spans="1:13" x14ac:dyDescent="0.3">
      <c r="A158" s="51">
        <v>0.42899999999999999</v>
      </c>
      <c r="B158" s="51">
        <f t="shared" si="15"/>
        <v>429</v>
      </c>
      <c r="C158" s="54">
        <v>116</v>
      </c>
      <c r="F158" s="52">
        <f t="shared" si="16"/>
        <v>-0.84629836005412007</v>
      </c>
      <c r="G158" s="53">
        <f t="shared" si="17"/>
        <v>6.061456918928017</v>
      </c>
      <c r="H158" s="46">
        <f t="shared" si="18"/>
        <v>2.5697031992804832E-3</v>
      </c>
      <c r="I158" s="43"/>
      <c r="J158" s="43">
        <f t="shared" si="14"/>
        <v>114.94013444013484</v>
      </c>
      <c r="K158" s="43">
        <f t="shared" si="19"/>
        <v>9.1367720678030943E-3</v>
      </c>
      <c r="L158" s="43">
        <f t="shared" si="20"/>
        <v>1.059865559865159</v>
      </c>
      <c r="M158" s="43"/>
    </row>
    <row r="159" spans="1:13" x14ac:dyDescent="0.3">
      <c r="A159" s="51">
        <v>0.41710000000000003</v>
      </c>
      <c r="B159" s="51">
        <f t="shared" si="15"/>
        <v>417.1</v>
      </c>
      <c r="C159" s="54">
        <v>117</v>
      </c>
      <c r="F159" s="52">
        <f t="shared" si="16"/>
        <v>-0.8744292777792374</v>
      </c>
      <c r="G159" s="53">
        <f t="shared" si="17"/>
        <v>6.0333260012028997</v>
      </c>
      <c r="H159" s="46">
        <f t="shared" si="18"/>
        <v>2.5631167499679613E-3</v>
      </c>
      <c r="I159" s="43"/>
      <c r="J159" s="43">
        <f t="shared" si="14"/>
        <v>116.01894693104555</v>
      </c>
      <c r="K159" s="43">
        <f t="shared" si="19"/>
        <v>8.3850689654226679E-3</v>
      </c>
      <c r="L159" s="43">
        <f t="shared" si="20"/>
        <v>0.9810530689544521</v>
      </c>
      <c r="M159" s="43"/>
    </row>
    <row r="160" spans="1:13" x14ac:dyDescent="0.3">
      <c r="A160" s="51">
        <v>0.40550000000000003</v>
      </c>
      <c r="B160" s="51">
        <f t="shared" si="15"/>
        <v>405.5</v>
      </c>
      <c r="C160" s="54">
        <v>118</v>
      </c>
      <c r="F160" s="52">
        <f t="shared" si="16"/>
        <v>-0.9026344054266694</v>
      </c>
      <c r="G160" s="53">
        <f t="shared" si="17"/>
        <v>6.0051208735554678</v>
      </c>
      <c r="H160" s="46">
        <f t="shared" si="18"/>
        <v>2.5565639780135499E-3</v>
      </c>
      <c r="I160" s="43"/>
      <c r="J160" s="43">
        <f t="shared" si="14"/>
        <v>117.10664369804471</v>
      </c>
      <c r="K160" s="43">
        <f t="shared" si="19"/>
        <v>7.570816118265199E-3</v>
      </c>
      <c r="L160" s="43">
        <f t="shared" si="20"/>
        <v>0.89335630195529347</v>
      </c>
      <c r="M160" s="43"/>
    </row>
    <row r="161" spans="1:13" x14ac:dyDescent="0.3">
      <c r="A161" s="51">
        <v>0.39439999999999997</v>
      </c>
      <c r="B161" s="51">
        <f t="shared" si="15"/>
        <v>394.4</v>
      </c>
      <c r="C161" s="54">
        <v>119</v>
      </c>
      <c r="F161" s="52">
        <f t="shared" si="16"/>
        <v>-0.93038965625365677</v>
      </c>
      <c r="G161" s="53">
        <f t="shared" si="17"/>
        <v>5.9773656227284802</v>
      </c>
      <c r="H161" s="46">
        <f t="shared" si="18"/>
        <v>2.5500446257809514E-3</v>
      </c>
      <c r="I161" s="43"/>
      <c r="J161" s="43">
        <f t="shared" si="14"/>
        <v>118.18294323800222</v>
      </c>
      <c r="K161" s="43">
        <f t="shared" si="19"/>
        <v>6.8660232100653442E-3</v>
      </c>
      <c r="L161" s="43">
        <f t="shared" si="20"/>
        <v>0.81705676199777599</v>
      </c>
      <c r="M161" s="43"/>
    </row>
    <row r="162" spans="1:13" x14ac:dyDescent="0.3">
      <c r="A162" s="51">
        <v>0.38350000000000001</v>
      </c>
      <c r="B162" s="51">
        <f t="shared" si="15"/>
        <v>383.5</v>
      </c>
      <c r="C162" s="54">
        <v>120</v>
      </c>
      <c r="F162" s="52">
        <f t="shared" si="16"/>
        <v>-0.9584156581748261</v>
      </c>
      <c r="G162" s="53">
        <f t="shared" si="17"/>
        <v>5.9493396208073106</v>
      </c>
      <c r="H162" s="46">
        <f t="shared" si="18"/>
        <v>2.5435584382551188E-3</v>
      </c>
      <c r="I162" s="43"/>
      <c r="J162" s="43">
        <f t="shared" si="14"/>
        <v>119.27578271205942</v>
      </c>
      <c r="K162" s="43">
        <f t="shared" si="19"/>
        <v>6.0351440661714642E-3</v>
      </c>
      <c r="L162" s="43">
        <f t="shared" si="20"/>
        <v>0.72421728794057572</v>
      </c>
      <c r="M162" s="43"/>
    </row>
    <row r="163" spans="1:13" x14ac:dyDescent="0.3">
      <c r="A163" s="51">
        <v>0.373</v>
      </c>
      <c r="B163" s="51">
        <f t="shared" si="15"/>
        <v>373</v>
      </c>
      <c r="C163" s="54">
        <v>121</v>
      </c>
      <c r="F163" s="52">
        <f t="shared" si="16"/>
        <v>-0.98617685933832155</v>
      </c>
      <c r="G163" s="53">
        <f t="shared" si="17"/>
        <v>5.9215784196438159</v>
      </c>
      <c r="H163" s="46">
        <f t="shared" si="18"/>
        <v>2.5371051630090069E-3</v>
      </c>
      <c r="I163" s="43"/>
      <c r="J163" s="43">
        <f t="shared" si="14"/>
        <v>120.36433080909745</v>
      </c>
      <c r="K163" s="43">
        <f t="shared" si="19"/>
        <v>5.2534643876243564E-3</v>
      </c>
      <c r="L163" s="43">
        <f t="shared" si="20"/>
        <v>0.63566919090254714</v>
      </c>
      <c r="M163" s="43"/>
    </row>
    <row r="164" spans="1:13" x14ac:dyDescent="0.3">
      <c r="A164" s="51">
        <v>0.36280000000000001</v>
      </c>
      <c r="B164" s="51">
        <f t="shared" si="15"/>
        <v>362.8</v>
      </c>
      <c r="C164" s="54">
        <v>122</v>
      </c>
      <c r="F164" s="52">
        <f t="shared" si="16"/>
        <v>-1.0139035607411555</v>
      </c>
      <c r="G164" s="53">
        <f t="shared" si="17"/>
        <v>5.893851718240982</v>
      </c>
      <c r="H164" s="46">
        <f t="shared" si="18"/>
        <v>2.5306845501708213E-3</v>
      </c>
      <c r="I164" s="43"/>
      <c r="J164" s="43">
        <f t="shared" si="14"/>
        <v>121.45757066210371</v>
      </c>
      <c r="K164" s="43">
        <f t="shared" si="19"/>
        <v>4.4461421139040521E-3</v>
      </c>
      <c r="L164" s="43">
        <f t="shared" si="20"/>
        <v>0.54242933789629433</v>
      </c>
      <c r="M164" s="43"/>
    </row>
    <row r="165" spans="1:13" x14ac:dyDescent="0.3">
      <c r="A165" s="51">
        <v>0.35299999999999998</v>
      </c>
      <c r="B165" s="51">
        <f t="shared" si="15"/>
        <v>353</v>
      </c>
      <c r="C165" s="54">
        <v>123</v>
      </c>
      <c r="F165" s="52">
        <f t="shared" si="16"/>
        <v>-1.0412872220488403</v>
      </c>
      <c r="G165" s="53">
        <f t="shared" si="17"/>
        <v>5.8664680569332965</v>
      </c>
      <c r="H165" s="46">
        <f t="shared" si="18"/>
        <v>2.5242963523917708E-3</v>
      </c>
      <c r="I165" s="43"/>
      <c r="J165" s="43">
        <f t="shared" si="14"/>
        <v>122.54326323730822</v>
      </c>
      <c r="K165" s="43">
        <f t="shared" si="19"/>
        <v>3.7133070137542745E-3</v>
      </c>
      <c r="L165" s="43">
        <f t="shared" si="20"/>
        <v>0.45673676269177577</v>
      </c>
      <c r="M165" s="43"/>
    </row>
    <row r="166" spans="1:13" x14ac:dyDescent="0.3">
      <c r="A166" s="52">
        <v>0.34339999999999998</v>
      </c>
      <c r="B166" s="51">
        <f t="shared" si="15"/>
        <v>343.4</v>
      </c>
      <c r="C166" s="56">
        <v>124</v>
      </c>
      <c r="F166" s="52">
        <f t="shared" si="16"/>
        <v>-1.0688593305187619</v>
      </c>
      <c r="G166" s="53">
        <f t="shared" si="17"/>
        <v>5.8388959484633753</v>
      </c>
      <c r="H166" s="46">
        <f t="shared" si="18"/>
        <v>2.517940324814302E-3</v>
      </c>
      <c r="I166" s="43"/>
      <c r="J166" s="43">
        <f t="shared" si="14"/>
        <v>123.64248002201941</v>
      </c>
      <c r="K166" s="43">
        <f t="shared" si="19"/>
        <v>2.8832256288757025E-3</v>
      </c>
      <c r="L166" s="43">
        <f t="shared" si="20"/>
        <v>0.3575199779805871</v>
      </c>
      <c r="M166" s="43"/>
    </row>
    <row r="167" spans="1:13" x14ac:dyDescent="0.3">
      <c r="A167" s="52">
        <v>0.33410000000000001</v>
      </c>
      <c r="B167" s="51">
        <f t="shared" si="15"/>
        <v>334.1</v>
      </c>
      <c r="C167" s="56">
        <v>125</v>
      </c>
      <c r="F167" s="52">
        <f t="shared" si="16"/>
        <v>-1.0963149296194261</v>
      </c>
      <c r="G167" s="53">
        <f t="shared" si="17"/>
        <v>5.8114403493627105</v>
      </c>
      <c r="H167" s="46">
        <f t="shared" si="18"/>
        <v>2.511616225040814E-3</v>
      </c>
      <c r="I167" s="43"/>
      <c r="J167" s="43">
        <f t="shared" si="14"/>
        <v>124.7431372500854</v>
      </c>
      <c r="K167" s="43">
        <f t="shared" si="19"/>
        <v>2.0549019993168259E-3</v>
      </c>
      <c r="L167" s="43">
        <f t="shared" si="20"/>
        <v>0.25686274991460323</v>
      </c>
      <c r="M167" s="43"/>
    </row>
    <row r="168" spans="1:13" x14ac:dyDescent="0.3">
      <c r="A168" s="52">
        <v>0.32529999999999998</v>
      </c>
      <c r="B168" s="51">
        <f t="shared" si="15"/>
        <v>325.29999999999995</v>
      </c>
      <c r="C168" s="56">
        <v>126</v>
      </c>
      <c r="F168" s="52">
        <f t="shared" si="16"/>
        <v>-1.1230074455028314</v>
      </c>
      <c r="G168" s="53">
        <f t="shared" si="17"/>
        <v>5.7847478334793054</v>
      </c>
      <c r="H168" s="46">
        <f t="shared" si="18"/>
        <v>2.5053238131028436E-3</v>
      </c>
      <c r="I168" s="43"/>
      <c r="J168" s="43">
        <f t="shared" si="14"/>
        <v>125.81907333750502</v>
      </c>
      <c r="K168" s="43">
        <f t="shared" si="19"/>
        <v>1.4359258928173238E-3</v>
      </c>
      <c r="L168" s="43">
        <f t="shared" si="20"/>
        <v>0.18092666249498279</v>
      </c>
      <c r="M168" s="43"/>
    </row>
    <row r="169" spans="1:13" x14ac:dyDescent="0.3">
      <c r="A169" s="52">
        <v>0.31669999999999998</v>
      </c>
      <c r="B169" s="51">
        <f t="shared" si="15"/>
        <v>316.7</v>
      </c>
      <c r="C169" s="56">
        <v>127</v>
      </c>
      <c r="F169" s="52">
        <f t="shared" si="16"/>
        <v>-1.1498003254375431</v>
      </c>
      <c r="G169" s="53">
        <f t="shared" si="17"/>
        <v>5.7579549535445942</v>
      </c>
      <c r="H169" s="46">
        <f t="shared" si="18"/>
        <v>2.4990628514307135E-3</v>
      </c>
      <c r="I169" s="43"/>
      <c r="J169" s="43">
        <f t="shared" si="14"/>
        <v>126.90492257907249</v>
      </c>
      <c r="K169" s="43">
        <f t="shared" si="19"/>
        <v>7.4864110966542982E-4</v>
      </c>
      <c r="L169" s="43">
        <f t="shared" si="20"/>
        <v>9.5077420927509593E-2</v>
      </c>
      <c r="M169" s="43"/>
    </row>
    <row r="170" spans="1:13" x14ac:dyDescent="0.3">
      <c r="A170" s="52">
        <v>0.30830000000000002</v>
      </c>
      <c r="B170" s="51">
        <f t="shared" si="15"/>
        <v>308.3</v>
      </c>
      <c r="C170" s="56">
        <v>128</v>
      </c>
      <c r="F170" s="52">
        <f t="shared" si="16"/>
        <v>-1.1766819440900322</v>
      </c>
      <c r="G170" s="53">
        <f t="shared" si="17"/>
        <v>5.7310733348921046</v>
      </c>
      <c r="H170" s="46">
        <f t="shared" si="18"/>
        <v>2.4928331048236323E-3</v>
      </c>
      <c r="I170" s="43"/>
      <c r="J170" s="43">
        <f t="shared" si="14"/>
        <v>128.00032441878022</v>
      </c>
      <c r="K170" s="43">
        <f t="shared" si="19"/>
        <v>2.534521720498617E-6</v>
      </c>
      <c r="L170" s="43">
        <f t="shared" si="20"/>
        <v>3.2441878022382298E-4</v>
      </c>
      <c r="M170" s="43"/>
    </row>
    <row r="171" spans="1:13" x14ac:dyDescent="0.3">
      <c r="A171" s="52">
        <v>0.30020000000000002</v>
      </c>
      <c r="B171" s="51">
        <f t="shared" si="15"/>
        <v>300.20000000000005</v>
      </c>
      <c r="C171" s="56">
        <v>129</v>
      </c>
      <c r="F171" s="52">
        <f t="shared" si="16"/>
        <v>-1.2033063597827753</v>
      </c>
      <c r="G171" s="53">
        <f t="shared" si="17"/>
        <v>5.7044489191993621</v>
      </c>
      <c r="H171" s="46">
        <f t="shared" si="18"/>
        <v>2.4866343404202412E-3</v>
      </c>
      <c r="I171" s="43"/>
      <c r="J171" s="43">
        <f t="shared" si="14"/>
        <v>129.0911744312138</v>
      </c>
      <c r="K171" s="43">
        <f t="shared" si="19"/>
        <v>7.0677853654109457E-4</v>
      </c>
      <c r="L171" s="43">
        <f t="shared" si="20"/>
        <v>9.1174431213801199E-2</v>
      </c>
      <c r="M171" s="43"/>
    </row>
    <row r="172" spans="1:13" x14ac:dyDescent="0.3">
      <c r="A172" s="52">
        <v>0.29239999999999999</v>
      </c>
      <c r="B172" s="51">
        <f t="shared" si="15"/>
        <v>292.39999999999998</v>
      </c>
      <c r="C172" s="56">
        <v>130</v>
      </c>
      <c r="F172" s="52">
        <f t="shared" si="16"/>
        <v>-1.2296325511065136</v>
      </c>
      <c r="G172" s="53">
        <f t="shared" si="17"/>
        <v>5.678122727875623</v>
      </c>
      <c r="H172" s="46">
        <f t="shared" si="18"/>
        <v>2.4804663276696021E-3</v>
      </c>
      <c r="I172" s="43"/>
      <c r="J172" s="43">
        <f t="shared" si="14"/>
        <v>130.17565478409824</v>
      </c>
      <c r="K172" s="43">
        <f t="shared" si="19"/>
        <v>1.3511906469095545E-3</v>
      </c>
      <c r="L172" s="43">
        <f t="shared" si="20"/>
        <v>0.17565478409824209</v>
      </c>
      <c r="M172" s="43"/>
    </row>
    <row r="173" spans="1:13" x14ac:dyDescent="0.3">
      <c r="A173" s="52">
        <v>0.2848</v>
      </c>
      <c r="B173" s="51">
        <f t="shared" si="15"/>
        <v>284.8</v>
      </c>
      <c r="C173" s="56">
        <v>131</v>
      </c>
      <c r="F173" s="52">
        <f t="shared" si="16"/>
        <v>-1.2559680994443163</v>
      </c>
      <c r="G173" s="53">
        <f t="shared" si="17"/>
        <v>5.6517871795378207</v>
      </c>
      <c r="H173" s="46">
        <f t="shared" si="18"/>
        <v>2.4743288383026105E-3</v>
      </c>
      <c r="I173" s="43"/>
      <c r="J173" s="43">
        <f t="shared" si="14"/>
        <v>131.26638725402705</v>
      </c>
      <c r="K173" s="43">
        <f t="shared" si="19"/>
        <v>2.0334904887561204E-3</v>
      </c>
      <c r="L173" s="43">
        <f t="shared" si="20"/>
        <v>0.26638725402705177</v>
      </c>
      <c r="M173" s="43"/>
    </row>
    <row r="174" spans="1:13" x14ac:dyDescent="0.3">
      <c r="A174" s="52">
        <v>0.27739999999999998</v>
      </c>
      <c r="B174" s="51">
        <f t="shared" si="15"/>
        <v>277.39999999999998</v>
      </c>
      <c r="C174" s="56">
        <v>132</v>
      </c>
      <c r="F174" s="52">
        <f t="shared" si="16"/>
        <v>-1.2822947711014059</v>
      </c>
      <c r="G174" s="53">
        <f t="shared" si="17"/>
        <v>5.6254605078807307</v>
      </c>
      <c r="H174" s="46">
        <f t="shared" si="18"/>
        <v>2.4682216463038382E-3</v>
      </c>
      <c r="I174" s="43"/>
      <c r="J174" s="43">
        <f t="shared" si="14"/>
        <v>132.36266452020772</v>
      </c>
      <c r="K174" s="43">
        <f t="shared" si="19"/>
        <v>2.7474584864220883E-3</v>
      </c>
      <c r="L174" s="43">
        <f t="shared" si="20"/>
        <v>0.36266452020771567</v>
      </c>
      <c r="M174" s="43"/>
    </row>
    <row r="175" spans="1:13" x14ac:dyDescent="0.3">
      <c r="A175" s="52">
        <v>0.2702</v>
      </c>
      <c r="B175" s="51">
        <f t="shared" si="15"/>
        <v>270.2</v>
      </c>
      <c r="C175" s="56">
        <v>133</v>
      </c>
      <c r="F175" s="52">
        <f t="shared" si="16"/>
        <v>-1.3085928534560385</v>
      </c>
      <c r="G175" s="53">
        <f t="shared" si="17"/>
        <v>5.5991624255260986</v>
      </c>
      <c r="H175" s="46">
        <f t="shared" si="18"/>
        <v>2.4621445278837869E-3</v>
      </c>
      <c r="I175" s="43"/>
      <c r="J175" s="43">
        <f t="shared" si="14"/>
        <v>133.4637012208388</v>
      </c>
      <c r="K175" s="43">
        <f t="shared" si="19"/>
        <v>3.4864753446526321E-3</v>
      </c>
      <c r="L175" s="43">
        <f t="shared" si="20"/>
        <v>0.46370122083880005</v>
      </c>
      <c r="M175" s="43"/>
    </row>
    <row r="176" spans="1:13" x14ac:dyDescent="0.3">
      <c r="A176" s="52">
        <v>0.26329999999999998</v>
      </c>
      <c r="B176" s="51">
        <f t="shared" si="15"/>
        <v>263.29999999999995</v>
      </c>
      <c r="C176" s="56">
        <v>134</v>
      </c>
      <c r="F176" s="52">
        <f t="shared" si="16"/>
        <v>-1.3344612124798734</v>
      </c>
      <c r="G176" s="53">
        <f t="shared" si="17"/>
        <v>5.5732940665022639</v>
      </c>
      <c r="H176" s="46">
        <f t="shared" si="18"/>
        <v>2.4560972614515535E-3</v>
      </c>
      <c r="I176" s="43"/>
      <c r="J176" s="43">
        <f t="shared" si="14"/>
        <v>134.5525953295641</v>
      </c>
      <c r="K176" s="43">
        <f t="shared" si="19"/>
        <v>4.123845743015663E-3</v>
      </c>
      <c r="L176" s="43">
        <f t="shared" si="20"/>
        <v>0.55259532956409885</v>
      </c>
      <c r="M176" s="43"/>
    </row>
    <row r="177" spans="1:13" x14ac:dyDescent="0.3">
      <c r="A177" s="52">
        <v>0.25650000000000001</v>
      </c>
      <c r="B177" s="51">
        <f t="shared" si="15"/>
        <v>256.5</v>
      </c>
      <c r="C177" s="56">
        <v>135</v>
      </c>
      <c r="F177" s="52">
        <f t="shared" si="16"/>
        <v>-1.3606266143713128</v>
      </c>
      <c r="G177" s="53">
        <f t="shared" si="17"/>
        <v>5.547128664610824</v>
      </c>
      <c r="H177" s="46">
        <f t="shared" si="18"/>
        <v>2.4500796275878966E-3</v>
      </c>
      <c r="I177" s="43"/>
      <c r="J177" s="43">
        <f t="shared" si="14"/>
        <v>135.65994203683368</v>
      </c>
      <c r="K177" s="43">
        <f t="shared" si="19"/>
        <v>4.8884595321013607E-3</v>
      </c>
      <c r="L177" s="43">
        <f t="shared" si="20"/>
        <v>0.65994203683368369</v>
      </c>
      <c r="M177" s="43"/>
    </row>
    <row r="178" spans="1:13" x14ac:dyDescent="0.3">
      <c r="A178" s="52">
        <v>0.25</v>
      </c>
      <c r="B178" s="51">
        <f t="shared" si="15"/>
        <v>250</v>
      </c>
      <c r="C178" s="56">
        <v>136</v>
      </c>
      <c r="F178" s="52">
        <f t="shared" si="16"/>
        <v>-1.3862943611198906</v>
      </c>
      <c r="G178" s="53">
        <f t="shared" si="17"/>
        <v>5.521460917862246</v>
      </c>
      <c r="H178" s="46">
        <f t="shared" si="18"/>
        <v>2.4440914090186976E-3</v>
      </c>
      <c r="I178" s="43"/>
      <c r="J178" s="43">
        <f t="shared" si="14"/>
        <v>136.75208780882252</v>
      </c>
      <c r="K178" s="43">
        <f t="shared" si="19"/>
        <v>5.5300574178126704E-3</v>
      </c>
      <c r="L178" s="43">
        <f t="shared" si="20"/>
        <v>0.75208780882252313</v>
      </c>
      <c r="M178" s="43"/>
    </row>
    <row r="179" spans="1:13" x14ac:dyDescent="0.3">
      <c r="A179" s="52">
        <v>0.2437</v>
      </c>
      <c r="B179" s="51">
        <f t="shared" si="15"/>
        <v>243.7</v>
      </c>
      <c r="C179" s="56">
        <v>137</v>
      </c>
      <c r="F179" s="52">
        <f t="shared" si="16"/>
        <v>-1.4118173183509766</v>
      </c>
      <c r="G179" s="53">
        <f t="shared" si="17"/>
        <v>5.4959379606311609</v>
      </c>
      <c r="H179" s="46">
        <f t="shared" si="18"/>
        <v>2.4381323905888091E-3</v>
      </c>
      <c r="I179" s="43"/>
      <c r="J179" s="43">
        <f t="shared" si="14"/>
        <v>137.84387439919141</v>
      </c>
      <c r="K179" s="43">
        <f t="shared" si="19"/>
        <v>6.1596671473825304E-3</v>
      </c>
      <c r="L179" s="43">
        <f t="shared" si="20"/>
        <v>0.84387439919140661</v>
      </c>
      <c r="M179" s="43"/>
    </row>
    <row r="180" spans="1:13" x14ac:dyDescent="0.3">
      <c r="A180" s="52">
        <v>0.23749999999999999</v>
      </c>
      <c r="B180" s="51">
        <f t="shared" si="15"/>
        <v>237.5</v>
      </c>
      <c r="C180" s="56">
        <v>138</v>
      </c>
      <c r="F180" s="52">
        <f t="shared" si="16"/>
        <v>-1.4375876555074412</v>
      </c>
      <c r="G180" s="53">
        <f t="shared" si="17"/>
        <v>5.4701676234746959</v>
      </c>
      <c r="H180" s="46">
        <f t="shared" si="18"/>
        <v>2.4322023592362888E-3</v>
      </c>
      <c r="I180" s="43"/>
      <c r="J180" s="43">
        <f t="shared" si="14"/>
        <v>138.95215982948014</v>
      </c>
      <c r="K180" s="43">
        <f t="shared" si="19"/>
        <v>6.8997089092763617E-3</v>
      </c>
      <c r="L180" s="43">
        <f t="shared" si="20"/>
        <v>0.95215982948013789</v>
      </c>
      <c r="M180" s="43"/>
    </row>
    <row r="181" spans="1:13" x14ac:dyDescent="0.3">
      <c r="A181" s="52">
        <v>0.2316</v>
      </c>
      <c r="B181" s="51">
        <f t="shared" si="15"/>
        <v>231.6</v>
      </c>
      <c r="C181" s="56">
        <v>139</v>
      </c>
      <c r="F181" s="52">
        <f t="shared" si="16"/>
        <v>-1.462743533283297</v>
      </c>
      <c r="G181" s="53">
        <f t="shared" si="17"/>
        <v>5.4450117456988405</v>
      </c>
      <c r="H181" s="46">
        <f t="shared" si="18"/>
        <v>2.4263011039670026E-3</v>
      </c>
      <c r="I181" s="43"/>
      <c r="J181" s="43">
        <f t="shared" si="14"/>
        <v>140.03980000770764</v>
      </c>
      <c r="K181" s="43">
        <f t="shared" si="19"/>
        <v>7.4805755950189956E-3</v>
      </c>
      <c r="L181" s="43">
        <f t="shared" si="20"/>
        <v>1.0398000077076404</v>
      </c>
      <c r="M181" s="43"/>
    </row>
    <row r="182" spans="1:13" x14ac:dyDescent="0.3">
      <c r="A182" s="52">
        <v>0.2258</v>
      </c>
      <c r="B182" s="51">
        <f t="shared" si="15"/>
        <v>225.8</v>
      </c>
      <c r="C182" s="56">
        <v>140</v>
      </c>
      <c r="F182" s="52">
        <f t="shared" si="16"/>
        <v>-1.4881056272665754</v>
      </c>
      <c r="G182" s="53">
        <f t="shared" si="17"/>
        <v>5.4196496517155621</v>
      </c>
      <c r="H182" s="46">
        <f t="shared" si="18"/>
        <v>2.4204284158296022E-3</v>
      </c>
      <c r="I182" s="43"/>
      <c r="J182" s="43">
        <f t="shared" si="14"/>
        <v>141.14218355482399</v>
      </c>
      <c r="K182" s="43">
        <f t="shared" si="19"/>
        <v>8.1584539630284777E-3</v>
      </c>
      <c r="L182" s="43">
        <f t="shared" si="20"/>
        <v>1.1421835548239869</v>
      </c>
      <c r="M182" s="43"/>
    </row>
    <row r="183" spans="1:13" x14ac:dyDescent="0.3">
      <c r="A183" s="52">
        <v>0.22020000000000001</v>
      </c>
      <c r="B183" s="51">
        <f t="shared" si="15"/>
        <v>220.20000000000002</v>
      </c>
      <c r="C183" s="56">
        <v>141</v>
      </c>
      <c r="F183" s="52">
        <f t="shared" si="16"/>
        <v>-1.5132190546935573</v>
      </c>
      <c r="G183" s="53">
        <f t="shared" si="17"/>
        <v>5.3945362242885793</v>
      </c>
      <c r="H183" s="46">
        <f t="shared" si="18"/>
        <v>2.4145840878908608E-3</v>
      </c>
      <c r="I183" s="43"/>
      <c r="J183" s="43">
        <f t="shared" si="14"/>
        <v>142.23957001963851</v>
      </c>
      <c r="K183" s="43">
        <f t="shared" si="19"/>
        <v>8.791276735024868E-3</v>
      </c>
      <c r="L183" s="43">
        <f t="shared" si="20"/>
        <v>1.2395700196385064</v>
      </c>
      <c r="M183" s="43"/>
    </row>
    <row r="184" spans="1:13" x14ac:dyDescent="0.3">
      <c r="A184" s="52">
        <v>0.21479999999999999</v>
      </c>
      <c r="B184" s="51">
        <f t="shared" si="15"/>
        <v>214.79999999999998</v>
      </c>
      <c r="C184" s="56">
        <v>142</v>
      </c>
      <c r="F184" s="52">
        <f t="shared" si="16"/>
        <v>-1.5380479163474274</v>
      </c>
      <c r="G184" s="53">
        <f t="shared" si="17"/>
        <v>5.3697073626347098</v>
      </c>
      <c r="H184" s="46">
        <f t="shared" si="18"/>
        <v>2.4087679152113694E-3</v>
      </c>
      <c r="I184" s="43"/>
      <c r="J184" s="43">
        <f t="shared" si="14"/>
        <v>143.33025188804226</v>
      </c>
      <c r="K184" s="43">
        <f t="shared" si="19"/>
        <v>9.3679710425510938E-3</v>
      </c>
      <c r="L184" s="43">
        <f t="shared" si="20"/>
        <v>1.3302518880422554</v>
      </c>
      <c r="M184" s="43"/>
    </row>
    <row r="185" spans="1:13" x14ac:dyDescent="0.3">
      <c r="A185" s="52">
        <v>0.20949999999999999</v>
      </c>
      <c r="B185" s="51">
        <f t="shared" si="15"/>
        <v>209.5</v>
      </c>
      <c r="C185" s="56">
        <v>143</v>
      </c>
      <c r="F185" s="52">
        <f t="shared" si="16"/>
        <v>-1.5630315396199446</v>
      </c>
      <c r="G185" s="53">
        <f t="shared" si="17"/>
        <v>5.344723739362192</v>
      </c>
      <c r="H185" s="46">
        <f t="shared" si="18"/>
        <v>2.4029796948215787E-3</v>
      </c>
      <c r="I185" s="43"/>
      <c r="J185" s="43">
        <f t="shared" si="14"/>
        <v>144.43352867217192</v>
      </c>
      <c r="K185" s="43">
        <f t="shared" si="19"/>
        <v>1.0024676029174246E-2</v>
      </c>
      <c r="L185" s="43">
        <f t="shared" si="20"/>
        <v>1.4335286721719172</v>
      </c>
      <c r="M185" s="43"/>
    </row>
    <row r="186" spans="1:13" x14ac:dyDescent="0.3">
      <c r="A186" s="52">
        <v>0.2044</v>
      </c>
      <c r="B186" s="51">
        <f t="shared" si="15"/>
        <v>204.4</v>
      </c>
      <c r="C186" s="56">
        <v>144</v>
      </c>
      <c r="F186" s="52">
        <f t="shared" si="16"/>
        <v>-1.5876764206525877</v>
      </c>
      <c r="G186" s="53">
        <f t="shared" si="17"/>
        <v>5.3200788583295493</v>
      </c>
      <c r="H186" s="46">
        <f t="shared" si="18"/>
        <v>2.3972192256981901E-3</v>
      </c>
      <c r="I186" s="43"/>
      <c r="J186" s="43">
        <f t="shared" si="14"/>
        <v>145.52758853023101</v>
      </c>
      <c r="K186" s="43">
        <f t="shared" si="19"/>
        <v>1.0608253682159821E-2</v>
      </c>
      <c r="L186" s="43">
        <f t="shared" si="20"/>
        <v>1.5275885302310144</v>
      </c>
      <c r="M186" s="43"/>
    </row>
    <row r="187" spans="1:13" x14ac:dyDescent="0.3">
      <c r="A187" s="52">
        <v>0.19939999999999999</v>
      </c>
      <c r="B187" s="51">
        <f t="shared" si="15"/>
        <v>199.4</v>
      </c>
      <c r="C187" s="56">
        <v>145</v>
      </c>
      <c r="F187" s="52">
        <f t="shared" si="16"/>
        <v>-1.6124424214543991</v>
      </c>
      <c r="G187" s="53">
        <f t="shared" si="17"/>
        <v>5.2953128575277377</v>
      </c>
      <c r="H187" s="46">
        <f t="shared" si="18"/>
        <v>2.3914863087408826E-3</v>
      </c>
      <c r="I187" s="43"/>
      <c r="J187" s="43">
        <f t="shared" si="14"/>
        <v>146.6328156594281</v>
      </c>
      <c r="K187" s="43">
        <f t="shared" si="19"/>
        <v>1.1260797651228303E-2</v>
      </c>
      <c r="L187" s="43">
        <f t="shared" si="20"/>
        <v>1.632815659428104</v>
      </c>
      <c r="M187" s="43"/>
    </row>
    <row r="188" spans="1:13" x14ac:dyDescent="0.3">
      <c r="A188" s="52">
        <v>0.1946</v>
      </c>
      <c r="B188" s="51">
        <f t="shared" si="15"/>
        <v>194.6</v>
      </c>
      <c r="C188" s="56">
        <v>146</v>
      </c>
      <c r="F188" s="52">
        <f t="shared" si="16"/>
        <v>-1.6368091092302324</v>
      </c>
      <c r="G188" s="53">
        <f t="shared" si="17"/>
        <v>5.2709461697519044</v>
      </c>
      <c r="H188" s="46">
        <f t="shared" si="18"/>
        <v>2.3857807467493738E-3</v>
      </c>
      <c r="I188" s="43"/>
      <c r="J188" s="43">
        <f t="shared" si="14"/>
        <v>147.72593236107917</v>
      </c>
      <c r="K188" s="43">
        <f t="shared" si="19"/>
        <v>1.1821454527939547E-2</v>
      </c>
      <c r="L188" s="43">
        <f t="shared" si="20"/>
        <v>1.7259323610791739</v>
      </c>
      <c r="M188" s="43"/>
    </row>
    <row r="189" spans="1:13" x14ac:dyDescent="0.3">
      <c r="A189" s="52">
        <v>0.19</v>
      </c>
      <c r="B189" s="51">
        <f t="shared" si="15"/>
        <v>190</v>
      </c>
      <c r="C189" s="56">
        <v>147</v>
      </c>
      <c r="F189" s="52">
        <f t="shared" si="16"/>
        <v>-1.6607312068216509</v>
      </c>
      <c r="G189" s="53">
        <f t="shared" si="17"/>
        <v>5.2470240721604862</v>
      </c>
      <c r="H189" s="46">
        <f t="shared" si="18"/>
        <v>2.3801023444008093E-3</v>
      </c>
      <c r="I189" s="43"/>
      <c r="J189" s="43">
        <f t="shared" si="14"/>
        <v>148.80465654916657</v>
      </c>
      <c r="K189" s="43">
        <f t="shared" si="19"/>
        <v>1.2276575164398408E-2</v>
      </c>
      <c r="L189" s="43">
        <f t="shared" si="20"/>
        <v>1.804656549166566</v>
      </c>
      <c r="M189" s="43"/>
    </row>
    <row r="190" spans="1:13" x14ac:dyDescent="0.3">
      <c r="A190" s="52">
        <v>0.1855</v>
      </c>
      <c r="B190" s="51">
        <f t="shared" si="15"/>
        <v>185.5</v>
      </c>
      <c r="C190" s="56">
        <v>148</v>
      </c>
      <c r="F190" s="52">
        <f t="shared" si="16"/>
        <v>-1.6847003969346472</v>
      </c>
      <c r="G190" s="53">
        <f t="shared" si="17"/>
        <v>5.2230548820474896</v>
      </c>
      <c r="H190" s="46">
        <f t="shared" si="18"/>
        <v>2.3744509082274726E-3</v>
      </c>
      <c r="I190" s="43"/>
      <c r="J190" s="43">
        <f t="shared" si="14"/>
        <v>149.89106454697645</v>
      </c>
      <c r="K190" s="43">
        <f t="shared" si="19"/>
        <v>1.2777463155246296E-2</v>
      </c>
      <c r="L190" s="43">
        <f t="shared" si="20"/>
        <v>1.8910645469764518</v>
      </c>
      <c r="M190" s="43"/>
    </row>
    <row r="191" spans="1:13" x14ac:dyDescent="0.3">
      <c r="A191" s="52">
        <v>0.18110000000000001</v>
      </c>
      <c r="B191" s="51">
        <f t="shared" si="15"/>
        <v>181.10000000000002</v>
      </c>
      <c r="C191" s="56">
        <v>149</v>
      </c>
      <c r="F191" s="52">
        <f t="shared" si="16"/>
        <v>-1.7087059140927694</v>
      </c>
      <c r="G191" s="53">
        <f t="shared" si="17"/>
        <v>5.1990493648893681</v>
      </c>
      <c r="H191" s="46">
        <f t="shared" si="18"/>
        <v>2.3688262465948124E-3</v>
      </c>
      <c r="I191" s="43"/>
      <c r="J191" s="43">
        <f t="shared" si="14"/>
        <v>150.98474065135338</v>
      </c>
      <c r="K191" s="43">
        <f t="shared" si="19"/>
        <v>1.3320407056062933E-2</v>
      </c>
      <c r="L191" s="43">
        <f t="shared" si="20"/>
        <v>1.984740651353377</v>
      </c>
      <c r="M191" s="43"/>
    </row>
    <row r="192" spans="1:13" x14ac:dyDescent="0.3">
      <c r="A192" s="52">
        <v>0.1769</v>
      </c>
      <c r="B192" s="51">
        <f t="shared" si="15"/>
        <v>176.9</v>
      </c>
      <c r="C192" s="56">
        <v>150</v>
      </c>
      <c r="F192" s="52">
        <f t="shared" si="16"/>
        <v>-1.7321706778163974</v>
      </c>
      <c r="G192" s="53">
        <f t="shared" si="17"/>
        <v>5.17558460116574</v>
      </c>
      <c r="H192" s="46">
        <f t="shared" si="18"/>
        <v>2.3632281696797826E-3</v>
      </c>
      <c r="I192" s="43"/>
      <c r="J192" s="43">
        <f t="shared" si="14"/>
        <v>152.05925947816638</v>
      </c>
      <c r="K192" s="43">
        <f t="shared" si="19"/>
        <v>1.3728396521109213E-2</v>
      </c>
      <c r="L192" s="43">
        <f t="shared" si="20"/>
        <v>2.059259478166382</v>
      </c>
      <c r="M192" s="43"/>
    </row>
    <row r="193" spans="1:13" x14ac:dyDescent="0.3">
      <c r="A193" s="52">
        <v>0.17280000000000001</v>
      </c>
      <c r="B193" s="51">
        <f t="shared" si="15"/>
        <v>172.8</v>
      </c>
      <c r="C193" s="56">
        <v>151</v>
      </c>
      <c r="F193" s="52">
        <f t="shared" si="16"/>
        <v>-1.7556204226121817</v>
      </c>
      <c r="G193" s="53">
        <f t="shared" si="17"/>
        <v>5.1521348563699556</v>
      </c>
      <c r="H193" s="46">
        <f t="shared" si="18"/>
        <v>2.3576564894494875E-3</v>
      </c>
      <c r="I193" s="43"/>
      <c r="J193" s="43">
        <f t="shared" si="14"/>
        <v>153.1385435776275</v>
      </c>
      <c r="K193" s="43">
        <f t="shared" si="19"/>
        <v>1.4162540249188752E-2</v>
      </c>
      <c r="L193" s="43">
        <f t="shared" si="20"/>
        <v>2.1385435776275017</v>
      </c>
      <c r="M193" s="43"/>
    </row>
    <row r="194" spans="1:13" x14ac:dyDescent="0.3">
      <c r="A194" s="52">
        <v>0.16880000000000001</v>
      </c>
      <c r="B194" s="51">
        <f t="shared" si="15"/>
        <v>168.8</v>
      </c>
      <c r="C194" s="56">
        <v>152</v>
      </c>
      <c r="F194" s="52">
        <f t="shared" si="16"/>
        <v>-1.7790406968202803</v>
      </c>
      <c r="G194" s="53">
        <f t="shared" si="17"/>
        <v>5.1287145821618569</v>
      </c>
      <c r="H194" s="46">
        <f t="shared" si="18"/>
        <v>2.3521110196401272E-3</v>
      </c>
      <c r="I194" s="43"/>
      <c r="J194" s="43">
        <f t="shared" ref="J194:J242" si="21">(1/(O$3+LN(A194)*N$3))-273.15</f>
        <v>154.22195382446955</v>
      </c>
      <c r="K194" s="43">
        <f t="shared" si="19"/>
        <v>1.4618117266247049E-2</v>
      </c>
      <c r="L194" s="43">
        <f t="shared" si="20"/>
        <v>2.2219538244695514</v>
      </c>
      <c r="M194" s="43"/>
    </row>
    <row r="195" spans="1:13" x14ac:dyDescent="0.3">
      <c r="A195" s="52">
        <v>0.16500000000000001</v>
      </c>
      <c r="B195" s="51">
        <f t="shared" ref="B195:B242" si="22">A195*1000</f>
        <v>165</v>
      </c>
      <c r="C195" s="56">
        <v>153</v>
      </c>
      <c r="F195" s="52">
        <f t="shared" ref="F195:F242" si="23">LN(A195)</f>
        <v>-1.8018098050815563</v>
      </c>
      <c r="G195" s="53">
        <f t="shared" ref="G195:G242" si="24">LN(B195)</f>
        <v>5.1059454739005803</v>
      </c>
      <c r="H195" s="46">
        <f t="shared" ref="H195:H242" si="25">1/(C195+273.15)</f>
        <v>2.3465915757362433E-3</v>
      </c>
      <c r="I195" s="43"/>
      <c r="J195" s="43">
        <f t="shared" si="21"/>
        <v>155.28053395786628</v>
      </c>
      <c r="K195" s="43">
        <f t="shared" ref="K195:K242" si="26">ABS(J195-C195)/ABS(C195)</f>
        <v>1.4905450705008382E-2</v>
      </c>
      <c r="L195" s="43">
        <f t="shared" ref="L195:L242" si="27">ABS(J195-C195)</f>
        <v>2.2805339578662824</v>
      </c>
      <c r="M195" s="43"/>
    </row>
    <row r="196" spans="1:13" x14ac:dyDescent="0.3">
      <c r="A196" s="52">
        <v>0.16120000000000001</v>
      </c>
      <c r="B196" s="51">
        <f t="shared" si="22"/>
        <v>161.20000000000002</v>
      </c>
      <c r="C196" s="56">
        <v>154</v>
      </c>
      <c r="F196" s="52">
        <f t="shared" si="23"/>
        <v>-1.8251094489096091</v>
      </c>
      <c r="G196" s="53">
        <f t="shared" si="24"/>
        <v>5.0826458300725283</v>
      </c>
      <c r="H196" s="46">
        <f t="shared" si="25"/>
        <v>2.3410979749502519E-3</v>
      </c>
      <c r="I196" s="43"/>
      <c r="J196" s="43">
        <f t="shared" si="21"/>
        <v>156.36922233326976</v>
      </c>
      <c r="K196" s="43">
        <f t="shared" si="26"/>
        <v>1.5384560605647798E-2</v>
      </c>
      <c r="L196" s="43">
        <f t="shared" si="27"/>
        <v>2.3692223332697608</v>
      </c>
      <c r="M196" s="43"/>
    </row>
    <row r="197" spans="1:13" x14ac:dyDescent="0.3">
      <c r="A197" s="52">
        <v>0.15759999999999999</v>
      </c>
      <c r="B197" s="51">
        <f t="shared" si="22"/>
        <v>157.6</v>
      </c>
      <c r="C197" s="56">
        <v>155</v>
      </c>
      <c r="F197" s="52">
        <f t="shared" si="23"/>
        <v>-1.8476951015583583</v>
      </c>
      <c r="G197" s="53">
        <f t="shared" si="24"/>
        <v>5.0600601774237788</v>
      </c>
      <c r="H197" s="46">
        <f t="shared" si="25"/>
        <v>2.3356300362022656E-3</v>
      </c>
      <c r="I197" s="43"/>
      <c r="J197" s="43">
        <f t="shared" si="21"/>
        <v>157.42984334972039</v>
      </c>
      <c r="K197" s="43">
        <f t="shared" si="26"/>
        <v>1.5676408707873457E-2</v>
      </c>
      <c r="L197" s="43">
        <f t="shared" si="27"/>
        <v>2.429843349720386</v>
      </c>
      <c r="M197" s="43"/>
    </row>
    <row r="198" spans="1:13" x14ac:dyDescent="0.3">
      <c r="A198" s="52">
        <v>0.15409999999999999</v>
      </c>
      <c r="B198" s="51">
        <f t="shared" si="22"/>
        <v>154.1</v>
      </c>
      <c r="C198" s="56">
        <v>156</v>
      </c>
      <c r="F198" s="52">
        <f t="shared" si="23"/>
        <v>-1.8701535366560671</v>
      </c>
      <c r="G198" s="53">
        <f t="shared" si="24"/>
        <v>5.0376017423260704</v>
      </c>
      <c r="H198" s="46">
        <f t="shared" si="25"/>
        <v>2.3301875801001984E-3</v>
      </c>
      <c r="I198" s="43"/>
      <c r="J198" s="43">
        <f t="shared" si="21"/>
        <v>158.48969687671041</v>
      </c>
      <c r="K198" s="43">
        <f t="shared" si="26"/>
        <v>1.5959595363528277E-2</v>
      </c>
      <c r="L198" s="43">
        <f t="shared" si="27"/>
        <v>2.4896968767104113</v>
      </c>
      <c r="M198" s="43"/>
    </row>
    <row r="199" spans="1:13" x14ac:dyDescent="0.3">
      <c r="A199" s="52">
        <v>0.1507</v>
      </c>
      <c r="B199" s="51">
        <f t="shared" si="22"/>
        <v>150.69999999999999</v>
      </c>
      <c r="C199" s="56">
        <v>157</v>
      </c>
      <c r="F199" s="52">
        <f t="shared" si="23"/>
        <v>-1.8924641733496872</v>
      </c>
      <c r="G199" s="53">
        <f t="shared" si="24"/>
        <v>5.0152911056324498</v>
      </c>
      <c r="H199" s="46">
        <f t="shared" si="25"/>
        <v>2.3247704289201441E-3</v>
      </c>
      <c r="I199" s="43"/>
      <c r="J199" s="43">
        <f t="shared" si="21"/>
        <v>159.54775437207473</v>
      </c>
      <c r="K199" s="43">
        <f t="shared" si="26"/>
        <v>1.6227734853979204E-2</v>
      </c>
      <c r="L199" s="43">
        <f t="shared" si="27"/>
        <v>2.5477543720747349</v>
      </c>
      <c r="M199" s="43"/>
    </row>
    <row r="200" spans="1:13" x14ac:dyDescent="0.3">
      <c r="A200" s="52">
        <v>0.1474</v>
      </c>
      <c r="B200" s="51">
        <f t="shared" si="22"/>
        <v>147.4</v>
      </c>
      <c r="C200" s="56">
        <v>158</v>
      </c>
      <c r="F200" s="52">
        <f t="shared" si="23"/>
        <v>-1.9146052992269007</v>
      </c>
      <c r="G200" s="53">
        <f t="shared" si="24"/>
        <v>4.9931499797552359</v>
      </c>
      <c r="H200" s="46">
        <f t="shared" si="25"/>
        <v>2.3193784065870349E-3</v>
      </c>
      <c r="I200" s="43"/>
      <c r="J200" s="43">
        <f t="shared" si="21"/>
        <v>160.60291367219122</v>
      </c>
      <c r="K200" s="43">
        <f t="shared" si="26"/>
        <v>1.6474137165767223E-2</v>
      </c>
      <c r="L200" s="43">
        <f t="shared" si="27"/>
        <v>2.6029136721912209</v>
      </c>
      <c r="M200" s="43"/>
    </row>
    <row r="201" spans="1:13" x14ac:dyDescent="0.3">
      <c r="A201" s="52">
        <v>0.14410000000000001</v>
      </c>
      <c r="B201" s="51">
        <f t="shared" si="22"/>
        <v>144.1</v>
      </c>
      <c r="C201" s="56">
        <v>159</v>
      </c>
      <c r="F201" s="52">
        <f t="shared" si="23"/>
        <v>-1.9372477759766606</v>
      </c>
      <c r="G201" s="53">
        <f t="shared" si="24"/>
        <v>4.9705075030054759</v>
      </c>
      <c r="H201" s="46">
        <f t="shared" si="25"/>
        <v>2.3140113386555597E-3</v>
      </c>
      <c r="I201" s="43"/>
      <c r="J201" s="43">
        <f t="shared" si="21"/>
        <v>161.68730094244717</v>
      </c>
      <c r="K201" s="43">
        <f t="shared" si="26"/>
        <v>1.6901263788975888E-2</v>
      </c>
      <c r="L201" s="43">
        <f t="shared" si="27"/>
        <v>2.6873009424471661</v>
      </c>
      <c r="M201" s="43"/>
    </row>
    <row r="202" spans="1:13" x14ac:dyDescent="0.3">
      <c r="A202" s="52">
        <v>0.14099999999999999</v>
      </c>
      <c r="B202" s="51">
        <f t="shared" si="22"/>
        <v>141</v>
      </c>
      <c r="C202" s="56">
        <v>160</v>
      </c>
      <c r="F202" s="52">
        <f t="shared" si="23"/>
        <v>-1.9589953886039688</v>
      </c>
      <c r="G202" s="53">
        <f t="shared" si="24"/>
        <v>4.9487598903781684</v>
      </c>
      <c r="H202" s="46">
        <f t="shared" si="25"/>
        <v>2.3086690522913541E-3</v>
      </c>
      <c r="I202" s="43"/>
      <c r="J202" s="43">
        <f t="shared" si="21"/>
        <v>162.73394868314938</v>
      </c>
      <c r="K202" s="43">
        <f t="shared" si="26"/>
        <v>1.7087179269683617E-2</v>
      </c>
      <c r="L202" s="43">
        <f t="shared" si="27"/>
        <v>2.7339486831493787</v>
      </c>
      <c r="M202" s="43"/>
    </row>
    <row r="203" spans="1:13" x14ac:dyDescent="0.3">
      <c r="A203" s="52">
        <v>0.13789999999999999</v>
      </c>
      <c r="B203" s="51">
        <f t="shared" si="22"/>
        <v>137.9</v>
      </c>
      <c r="C203" s="56">
        <v>161</v>
      </c>
      <c r="F203" s="52">
        <f t="shared" si="23"/>
        <v>-1.981226494182881</v>
      </c>
      <c r="G203" s="53">
        <f t="shared" si="24"/>
        <v>4.926528784799256</v>
      </c>
      <c r="H203" s="46">
        <f t="shared" si="25"/>
        <v>2.3033513762524475E-3</v>
      </c>
      <c r="I203" s="43"/>
      <c r="J203" s="43">
        <f t="shared" si="21"/>
        <v>163.8090861484763</v>
      </c>
      <c r="K203" s="43">
        <f t="shared" si="26"/>
        <v>1.7447740052647806E-2</v>
      </c>
      <c r="L203" s="43">
        <f t="shared" si="27"/>
        <v>2.8090861484762968</v>
      </c>
      <c r="M203" s="43"/>
    </row>
    <row r="204" spans="1:13" x14ac:dyDescent="0.3">
      <c r="A204" s="52">
        <v>0.13500000000000001</v>
      </c>
      <c r="B204" s="51">
        <f t="shared" si="22"/>
        <v>135</v>
      </c>
      <c r="C204" s="56">
        <v>162</v>
      </c>
      <c r="F204" s="52">
        <f t="shared" si="23"/>
        <v>-2.0024805005437076</v>
      </c>
      <c r="G204" s="53">
        <f t="shared" si="24"/>
        <v>4.9052747784384296</v>
      </c>
      <c r="H204" s="46">
        <f t="shared" si="25"/>
        <v>2.2980581408709642E-3</v>
      </c>
      <c r="I204" s="43"/>
      <c r="J204" s="43">
        <f t="shared" si="21"/>
        <v>164.841940261616</v>
      </c>
      <c r="K204" s="43">
        <f t="shared" si="26"/>
        <v>1.7542841121086436E-2</v>
      </c>
      <c r="L204" s="43">
        <f t="shared" si="27"/>
        <v>2.8419402616160028</v>
      </c>
      <c r="M204" s="43"/>
    </row>
    <row r="205" spans="1:13" x14ac:dyDescent="0.3">
      <c r="A205" s="52">
        <v>0.1321</v>
      </c>
      <c r="B205" s="51">
        <f t="shared" si="22"/>
        <v>132.1</v>
      </c>
      <c r="C205" s="56">
        <v>163</v>
      </c>
      <c r="F205" s="52">
        <f t="shared" si="23"/>
        <v>-2.0241960674538575</v>
      </c>
      <c r="G205" s="53">
        <f t="shared" si="24"/>
        <v>4.8835592115282793</v>
      </c>
      <c r="H205" s="46">
        <f t="shared" si="25"/>
        <v>2.2927891780350797E-3</v>
      </c>
      <c r="I205" s="43"/>
      <c r="J205" s="43">
        <f t="shared" si="21"/>
        <v>165.90227944499475</v>
      </c>
      <c r="K205" s="43">
        <f t="shared" si="26"/>
        <v>1.780539536806593E-2</v>
      </c>
      <c r="L205" s="43">
        <f t="shared" si="27"/>
        <v>2.9022794449947469</v>
      </c>
      <c r="M205" s="43"/>
    </row>
    <row r="206" spans="1:13" x14ac:dyDescent="0.3">
      <c r="A206" s="52">
        <v>0.1293</v>
      </c>
      <c r="B206" s="51">
        <f t="shared" si="22"/>
        <v>129.30000000000001</v>
      </c>
      <c r="C206" s="56">
        <v>164</v>
      </c>
      <c r="F206" s="52">
        <f t="shared" si="23"/>
        <v>-2.0456199932043253</v>
      </c>
      <c r="G206" s="53">
        <f t="shared" si="24"/>
        <v>4.8621352857778115</v>
      </c>
      <c r="H206" s="46">
        <f t="shared" si="25"/>
        <v>2.2875443211712227E-3</v>
      </c>
      <c r="I206" s="43"/>
      <c r="J206" s="43">
        <f t="shared" si="21"/>
        <v>166.95342127520689</v>
      </c>
      <c r="K206" s="43">
        <f t="shared" si="26"/>
        <v>1.8008666312237149E-2</v>
      </c>
      <c r="L206" s="43">
        <f t="shared" si="27"/>
        <v>2.9534212752068925</v>
      </c>
      <c r="M206" s="43"/>
    </row>
    <row r="207" spans="1:13" x14ac:dyDescent="0.3">
      <c r="A207" s="56">
        <v>0.1265</v>
      </c>
      <c r="B207" s="51">
        <f t="shared" si="22"/>
        <v>126.5</v>
      </c>
      <c r="C207" s="56">
        <v>165</v>
      </c>
      <c r="F207" s="52">
        <f t="shared" si="23"/>
        <v>-2.0675129708145623</v>
      </c>
      <c r="G207" s="53">
        <f t="shared" si="24"/>
        <v>4.8402423081675749</v>
      </c>
      <c r="H207" s="46">
        <f t="shared" si="25"/>
        <v>2.2823234052265209E-3</v>
      </c>
      <c r="I207" s="43"/>
      <c r="J207" s="43">
        <f t="shared" si="21"/>
        <v>168.0327889887655</v>
      </c>
      <c r="K207" s="43">
        <f t="shared" si="26"/>
        <v>1.8380539325851535E-2</v>
      </c>
      <c r="L207" s="43">
        <f t="shared" si="27"/>
        <v>3.0327889887655033</v>
      </c>
      <c r="M207" s="43"/>
    </row>
    <row r="208" spans="1:13" x14ac:dyDescent="0.3">
      <c r="A208" s="56">
        <v>0.1239</v>
      </c>
      <c r="B208" s="51">
        <f t="shared" si="22"/>
        <v>123.89999999999999</v>
      </c>
      <c r="C208" s="56">
        <v>166</v>
      </c>
      <c r="F208" s="52">
        <f t="shared" si="23"/>
        <v>-2.0882804903470404</v>
      </c>
      <c r="G208" s="53">
        <f t="shared" si="24"/>
        <v>4.8194747886350964</v>
      </c>
      <c r="H208" s="46">
        <f t="shared" si="25"/>
        <v>2.277126266651486E-3</v>
      </c>
      <c r="I208" s="43"/>
      <c r="J208" s="43">
        <f t="shared" si="21"/>
        <v>169.06157388151956</v>
      </c>
      <c r="K208" s="43">
        <f t="shared" si="26"/>
        <v>1.8443216153732313E-2</v>
      </c>
      <c r="L208" s="43">
        <f t="shared" si="27"/>
        <v>3.0615738815195641</v>
      </c>
      <c r="M208" s="43"/>
    </row>
    <row r="209" spans="1:13" x14ac:dyDescent="0.3">
      <c r="A209" s="56">
        <v>0.12130000000000001</v>
      </c>
      <c r="B209" s="51">
        <f t="shared" si="22"/>
        <v>121.30000000000001</v>
      </c>
      <c r="C209" s="56">
        <v>167</v>
      </c>
      <c r="F209" s="52">
        <f t="shared" si="23"/>
        <v>-2.1094884630321324</v>
      </c>
      <c r="G209" s="53">
        <f t="shared" si="24"/>
        <v>4.7982668159500044</v>
      </c>
      <c r="H209" s="46">
        <f t="shared" si="25"/>
        <v>2.2719527433829379E-3</v>
      </c>
      <c r="I209" s="43"/>
      <c r="J209" s="43">
        <f t="shared" si="21"/>
        <v>170.11714155928297</v>
      </c>
      <c r="K209" s="43">
        <f t="shared" si="26"/>
        <v>1.8665518319059701E-2</v>
      </c>
      <c r="L209" s="43">
        <f t="shared" si="27"/>
        <v>3.1171415592829703</v>
      </c>
      <c r="M209" s="43"/>
    </row>
    <row r="210" spans="1:13" x14ac:dyDescent="0.3">
      <c r="A210" s="56">
        <v>0.1187</v>
      </c>
      <c r="B210" s="51">
        <f t="shared" si="22"/>
        <v>118.7</v>
      </c>
      <c r="C210" s="56">
        <v>168</v>
      </c>
      <c r="F210" s="52">
        <f t="shared" si="23"/>
        <v>-2.1311559773665145</v>
      </c>
      <c r="G210" s="53">
        <f t="shared" si="24"/>
        <v>4.7765993016156223</v>
      </c>
      <c r="H210" s="46">
        <f t="shared" si="25"/>
        <v>2.2668026748271564E-3</v>
      </c>
      <c r="I210" s="43"/>
      <c r="J210" s="43">
        <f t="shared" si="21"/>
        <v>171.20079865868803</v>
      </c>
      <c r="K210" s="43">
        <f t="shared" si="26"/>
        <v>1.9052372968381127E-2</v>
      </c>
      <c r="L210" s="43">
        <f t="shared" si="27"/>
        <v>3.2007986586880293</v>
      </c>
      <c r="M210" s="43"/>
    </row>
    <row r="211" spans="1:13" x14ac:dyDescent="0.3">
      <c r="A211" s="57">
        <v>0.1163</v>
      </c>
      <c r="B211" s="51">
        <f t="shared" si="22"/>
        <v>116.3</v>
      </c>
      <c r="C211" s="56">
        <v>169</v>
      </c>
      <c r="F211" s="52">
        <f t="shared" si="23"/>
        <v>-2.1515822194575183</v>
      </c>
      <c r="G211" s="53">
        <f t="shared" si="24"/>
        <v>4.7561730595246186</v>
      </c>
      <c r="H211" s="46">
        <f t="shared" si="25"/>
        <v>2.2616759018432662E-3</v>
      </c>
      <c r="I211" s="43"/>
      <c r="J211" s="43">
        <f t="shared" si="21"/>
        <v>172.2272390708444</v>
      </c>
      <c r="K211" s="43">
        <f t="shared" si="26"/>
        <v>1.9096089176594111E-2</v>
      </c>
      <c r="L211" s="43">
        <f t="shared" si="27"/>
        <v>3.227239070844405</v>
      </c>
      <c r="M211" s="43"/>
    </row>
    <row r="212" spans="1:13" x14ac:dyDescent="0.3">
      <c r="A212" s="57">
        <v>0.1139</v>
      </c>
      <c r="B212" s="51">
        <f t="shared" si="22"/>
        <v>113.9</v>
      </c>
      <c r="C212" s="56">
        <v>170</v>
      </c>
      <c r="F212" s="52">
        <f t="shared" si="23"/>
        <v>-2.1724344085290004</v>
      </c>
      <c r="G212" s="53">
        <f t="shared" si="24"/>
        <v>4.7353208704531369</v>
      </c>
      <c r="H212" s="46">
        <f t="shared" si="25"/>
        <v>2.2565722667268421E-3</v>
      </c>
      <c r="I212" s="43"/>
      <c r="J212" s="43">
        <f t="shared" si="21"/>
        <v>173.27998680447809</v>
      </c>
      <c r="K212" s="43">
        <f t="shared" si="26"/>
        <v>1.9294040026341677E-2</v>
      </c>
      <c r="L212" s="43">
        <f t="shared" si="27"/>
        <v>3.2799868044780851</v>
      </c>
      <c r="M212" s="43"/>
    </row>
    <row r="213" spans="1:13" x14ac:dyDescent="0.3">
      <c r="A213" s="57">
        <v>0.1115</v>
      </c>
      <c r="B213" s="51">
        <f t="shared" si="22"/>
        <v>111.5</v>
      </c>
      <c r="C213" s="56">
        <v>171</v>
      </c>
      <c r="F213" s="52">
        <f t="shared" si="23"/>
        <v>-2.1937306880819634</v>
      </c>
      <c r="G213" s="53">
        <f t="shared" si="24"/>
        <v>4.7140245909001735</v>
      </c>
      <c r="H213" s="46">
        <f t="shared" si="25"/>
        <v>2.251491613193741E-3</v>
      </c>
      <c r="I213" s="43"/>
      <c r="J213" s="43">
        <f t="shared" si="21"/>
        <v>174.36030432914993</v>
      </c>
      <c r="K213" s="43">
        <f t="shared" si="26"/>
        <v>1.9650902509648693E-2</v>
      </c>
      <c r="L213" s="43">
        <f t="shared" si="27"/>
        <v>3.3603043291499262</v>
      </c>
      <c r="M213" s="43"/>
    </row>
    <row r="214" spans="1:13" x14ac:dyDescent="0.3">
      <c r="A214" s="57">
        <v>0.10920000000000001</v>
      </c>
      <c r="B214" s="51">
        <f t="shared" si="22"/>
        <v>109.2</v>
      </c>
      <c r="C214" s="56">
        <v>172</v>
      </c>
      <c r="F214" s="52">
        <f t="shared" si="23"/>
        <v>-2.2145742156713322</v>
      </c>
      <c r="G214" s="53">
        <f t="shared" si="24"/>
        <v>4.6931810633108046</v>
      </c>
      <c r="H214" s="46">
        <f t="shared" si="25"/>
        <v>2.2464337863641469E-3</v>
      </c>
      <c r="I214" s="43"/>
      <c r="J214" s="43">
        <f t="shared" si="21"/>
        <v>175.42272965005071</v>
      </c>
      <c r="K214" s="43">
        <f t="shared" si="26"/>
        <v>1.9899590988666931E-2</v>
      </c>
      <c r="L214" s="43">
        <f t="shared" si="27"/>
        <v>3.4227296500507123</v>
      </c>
      <c r="M214" s="43"/>
    </row>
    <row r="215" spans="1:13" x14ac:dyDescent="0.3">
      <c r="A215" s="57">
        <v>0.107</v>
      </c>
      <c r="B215" s="51">
        <f t="shared" si="22"/>
        <v>107</v>
      </c>
      <c r="C215" s="56">
        <v>173</v>
      </c>
      <c r="F215" s="52">
        <f t="shared" si="23"/>
        <v>-2.234926444520231</v>
      </c>
      <c r="G215" s="53">
        <f t="shared" si="24"/>
        <v>4.6728288344619058</v>
      </c>
      <c r="H215" s="46">
        <f t="shared" si="25"/>
        <v>2.241398632746834E-3</v>
      </c>
      <c r="I215" s="43"/>
      <c r="J215" s="43">
        <f t="shared" si="21"/>
        <v>176.46499167029606</v>
      </c>
      <c r="K215" s="43">
        <f t="shared" si="26"/>
        <v>2.0028853585526349E-2</v>
      </c>
      <c r="L215" s="43">
        <f t="shared" si="27"/>
        <v>3.4649916702960581</v>
      </c>
      <c r="M215" s="43"/>
    </row>
    <row r="216" spans="1:13" x14ac:dyDescent="0.3">
      <c r="A216" s="57">
        <v>0.1048</v>
      </c>
      <c r="B216" s="51">
        <f t="shared" si="22"/>
        <v>104.80000000000001</v>
      </c>
      <c r="C216" s="56">
        <v>174</v>
      </c>
      <c r="F216" s="52">
        <f t="shared" si="23"/>
        <v>-2.2557015070951953</v>
      </c>
      <c r="G216" s="53">
        <f t="shared" si="24"/>
        <v>4.6520537718869415</v>
      </c>
      <c r="H216" s="46">
        <f t="shared" si="25"/>
        <v>2.2363860002236387E-3</v>
      </c>
      <c r="I216" s="43"/>
      <c r="J216" s="43">
        <f t="shared" si="21"/>
        <v>177.53391477891239</v>
      </c>
      <c r="K216" s="43">
        <f t="shared" si="26"/>
        <v>2.030985505122063E-2</v>
      </c>
      <c r="L216" s="43">
        <f t="shared" si="27"/>
        <v>3.5339147789123899</v>
      </c>
      <c r="M216" s="43"/>
    </row>
    <row r="217" spans="1:13" x14ac:dyDescent="0.3">
      <c r="A217" s="57">
        <v>0.1027</v>
      </c>
      <c r="B217" s="51">
        <f t="shared" si="22"/>
        <v>102.7</v>
      </c>
      <c r="C217" s="56">
        <v>175</v>
      </c>
      <c r="F217" s="52">
        <f t="shared" si="23"/>
        <v>-2.2759431620476245</v>
      </c>
      <c r="G217" s="53">
        <f t="shared" si="24"/>
        <v>4.6318121169345128</v>
      </c>
      <c r="H217" s="46">
        <f t="shared" si="25"/>
        <v>2.2313957380341405E-3</v>
      </c>
      <c r="I217" s="43"/>
      <c r="J217" s="43">
        <f t="shared" si="21"/>
        <v>178.58029271670108</v>
      </c>
      <c r="K217" s="43">
        <f t="shared" si="26"/>
        <v>2.0458815524006177E-2</v>
      </c>
      <c r="L217" s="43">
        <f t="shared" si="27"/>
        <v>3.5802927167010807</v>
      </c>
      <c r="M217" s="43"/>
    </row>
    <row r="218" spans="1:13" x14ac:dyDescent="0.3">
      <c r="A218" s="57">
        <v>0.10059999999999999</v>
      </c>
      <c r="B218" s="51">
        <f t="shared" si="22"/>
        <v>100.6</v>
      </c>
      <c r="C218" s="56">
        <v>176</v>
      </c>
      <c r="F218" s="52">
        <f t="shared" si="23"/>
        <v>-2.2966030213164981</v>
      </c>
      <c r="G218" s="53">
        <f t="shared" si="24"/>
        <v>4.6111522576656387</v>
      </c>
      <c r="H218" s="46">
        <f t="shared" si="25"/>
        <v>2.2264276967605477E-3</v>
      </c>
      <c r="I218" s="43"/>
      <c r="J218" s="43">
        <f t="shared" si="21"/>
        <v>179.65331181587862</v>
      </c>
      <c r="K218" s="43">
        <f t="shared" si="26"/>
        <v>2.0757453499310363E-2</v>
      </c>
      <c r="L218" s="43">
        <f t="shared" si="27"/>
        <v>3.6533118158786237</v>
      </c>
      <c r="M218" s="43"/>
    </row>
    <row r="219" spans="1:13" x14ac:dyDescent="0.3">
      <c r="A219" s="57">
        <v>9.8599999999999993E-2</v>
      </c>
      <c r="B219" s="51">
        <f t="shared" si="22"/>
        <v>98.6</v>
      </c>
      <c r="C219" s="56">
        <v>177</v>
      </c>
      <c r="F219" s="52">
        <f t="shared" si="23"/>
        <v>-2.3166840173735475</v>
      </c>
      <c r="G219" s="53">
        <f t="shared" si="24"/>
        <v>4.5910712616085894</v>
      </c>
      <c r="H219" s="46">
        <f t="shared" si="25"/>
        <v>2.2214817283127846E-3</v>
      </c>
      <c r="I219" s="43"/>
      <c r="J219" s="43">
        <f t="shared" si="21"/>
        <v>180.70116293568191</v>
      </c>
      <c r="K219" s="43">
        <f t="shared" si="26"/>
        <v>2.0910525060349759E-2</v>
      </c>
      <c r="L219" s="43">
        <f t="shared" si="27"/>
        <v>3.7011629356819071</v>
      </c>
      <c r="M219" s="43"/>
    </row>
    <row r="220" spans="1:13" x14ac:dyDescent="0.3">
      <c r="A220" s="57">
        <v>9.6600000000000005E-2</v>
      </c>
      <c r="B220" s="51">
        <f t="shared" si="22"/>
        <v>96.600000000000009</v>
      </c>
      <c r="C220" s="56">
        <v>178</v>
      </c>
      <c r="F220" s="52">
        <f t="shared" si="23"/>
        <v>-2.3371765377636646</v>
      </c>
      <c r="G220" s="53">
        <f t="shared" si="24"/>
        <v>4.5705787412184726</v>
      </c>
      <c r="H220" s="46">
        <f t="shared" si="25"/>
        <v>2.2165576859137759E-3</v>
      </c>
      <c r="I220" s="43"/>
      <c r="J220" s="43">
        <f t="shared" si="21"/>
        <v>181.77549958907611</v>
      </c>
      <c r="K220" s="43">
        <f t="shared" si="26"/>
        <v>2.1210671848742164E-2</v>
      </c>
      <c r="L220" s="43">
        <f t="shared" si="27"/>
        <v>3.7754995890761052</v>
      </c>
      <c r="M220" s="43"/>
    </row>
    <row r="221" spans="1:13" x14ac:dyDescent="0.3">
      <c r="A221" s="57">
        <v>9.4700000000000006E-2</v>
      </c>
      <c r="B221" s="51">
        <f t="shared" si="22"/>
        <v>94.7</v>
      </c>
      <c r="C221" s="56">
        <v>179</v>
      </c>
      <c r="F221" s="52">
        <f t="shared" si="23"/>
        <v>-2.3570412787901045</v>
      </c>
      <c r="G221" s="53">
        <f t="shared" si="24"/>
        <v>4.5507140001920323</v>
      </c>
      <c r="H221" s="46">
        <f t="shared" si="25"/>
        <v>2.2116554240849276E-3</v>
      </c>
      <c r="I221" s="43"/>
      <c r="J221" s="43">
        <f t="shared" si="21"/>
        <v>182.82179048666467</v>
      </c>
      <c r="K221" s="43">
        <f t="shared" si="26"/>
        <v>2.1350784841702053E-2</v>
      </c>
      <c r="L221" s="43">
        <f t="shared" si="27"/>
        <v>3.8217904866646677</v>
      </c>
      <c r="M221" s="43"/>
    </row>
    <row r="222" spans="1:13" x14ac:dyDescent="0.3">
      <c r="A222" s="57">
        <v>9.2799999999999994E-2</v>
      </c>
      <c r="B222" s="51">
        <f t="shared" si="22"/>
        <v>92.8</v>
      </c>
      <c r="C222" s="56">
        <v>180</v>
      </c>
      <c r="F222" s="52">
        <f t="shared" si="23"/>
        <v>-2.377308639189982</v>
      </c>
      <c r="G222" s="53">
        <f t="shared" si="24"/>
        <v>4.5304466397921548</v>
      </c>
      <c r="H222" s="46">
        <f t="shared" si="25"/>
        <v>2.2067747986317999E-3</v>
      </c>
      <c r="I222" s="43"/>
      <c r="J222" s="43">
        <f t="shared" si="21"/>
        <v>183.89425938772558</v>
      </c>
      <c r="K222" s="43">
        <f t="shared" si="26"/>
        <v>2.1634774376253239E-2</v>
      </c>
      <c r="L222" s="43">
        <f t="shared" si="27"/>
        <v>3.8942593877255831</v>
      </c>
      <c r="M222" s="43"/>
    </row>
    <row r="223" spans="1:13" x14ac:dyDescent="0.3">
      <c r="A223" s="57">
        <v>9.0899999999999995E-2</v>
      </c>
      <c r="B223" s="51">
        <f t="shared" si="22"/>
        <v>90.899999999999991</v>
      </c>
      <c r="C223" s="56">
        <v>181</v>
      </c>
      <c r="F223" s="52">
        <f t="shared" si="23"/>
        <v>-2.3979952777987039</v>
      </c>
      <c r="G223" s="53">
        <f t="shared" si="24"/>
        <v>4.5097600011834329</v>
      </c>
      <c r="H223" s="46">
        <f t="shared" si="25"/>
        <v>2.2019156666299683E-3</v>
      </c>
      <c r="I223" s="43"/>
      <c r="J223" s="43">
        <f t="shared" si="21"/>
        <v>184.99412999491011</v>
      </c>
      <c r="K223" s="43">
        <f t="shared" si="26"/>
        <v>2.2067016546464702E-2</v>
      </c>
      <c r="L223" s="43">
        <f t="shared" si="27"/>
        <v>3.9941299949101108</v>
      </c>
      <c r="M223" s="43"/>
    </row>
    <row r="224" spans="1:13" x14ac:dyDescent="0.3">
      <c r="A224" s="57">
        <v>8.9099999999999999E-2</v>
      </c>
      <c r="B224" s="51">
        <f t="shared" si="22"/>
        <v>89.1</v>
      </c>
      <c r="C224" s="56">
        <v>182</v>
      </c>
      <c r="F224" s="52">
        <f t="shared" si="23"/>
        <v>-2.4179959445053734</v>
      </c>
      <c r="G224" s="53">
        <f t="shared" si="24"/>
        <v>4.4897593344767639</v>
      </c>
      <c r="H224" s="46">
        <f t="shared" si="25"/>
        <v>2.1970778864110734E-3</v>
      </c>
      <c r="I224" s="43"/>
      <c r="J224" s="43">
        <f t="shared" si="21"/>
        <v>186.06257372291805</v>
      </c>
      <c r="K224" s="43">
        <f t="shared" si="26"/>
        <v>2.2321833642406846E-2</v>
      </c>
      <c r="L224" s="43">
        <f t="shared" si="27"/>
        <v>4.0625737229180459</v>
      </c>
      <c r="M224" s="43"/>
    </row>
    <row r="225" spans="1:13" x14ac:dyDescent="0.3">
      <c r="A225" s="57">
        <v>8.7300000000000003E-2</v>
      </c>
      <c r="B225" s="51">
        <f t="shared" si="22"/>
        <v>87.3</v>
      </c>
      <c r="C225" s="56">
        <v>183</v>
      </c>
      <c r="F225" s="52">
        <f t="shared" si="23"/>
        <v>-2.4384048161365803</v>
      </c>
      <c r="G225" s="53">
        <f t="shared" si="24"/>
        <v>4.4693504628455569</v>
      </c>
      <c r="H225" s="46">
        <f t="shared" si="25"/>
        <v>2.1922613175490518E-3</v>
      </c>
      <c r="I225" s="43"/>
      <c r="J225" s="43">
        <f t="shared" si="21"/>
        <v>187.15797324314048</v>
      </c>
      <c r="K225" s="43">
        <f t="shared" si="26"/>
        <v>2.2721165263062705E-2</v>
      </c>
      <c r="L225" s="43">
        <f t="shared" si="27"/>
        <v>4.157973243140475</v>
      </c>
      <c r="M225" s="43"/>
    </row>
    <row r="226" spans="1:13" x14ac:dyDescent="0.3">
      <c r="A226" s="57">
        <v>8.5599999999999996E-2</v>
      </c>
      <c r="B226" s="51">
        <f t="shared" si="22"/>
        <v>85.6</v>
      </c>
      <c r="C226" s="56">
        <v>184</v>
      </c>
      <c r="F226" s="52">
        <f t="shared" si="23"/>
        <v>-2.4580699958344407</v>
      </c>
      <c r="G226" s="53">
        <f t="shared" si="24"/>
        <v>4.4496852831476961</v>
      </c>
      <c r="H226" s="46">
        <f t="shared" si="25"/>
        <v>2.1874658208465496E-3</v>
      </c>
      <c r="I226" s="43"/>
      <c r="J226" s="43">
        <f t="shared" si="21"/>
        <v>188.21841191569649</v>
      </c>
      <c r="K226" s="43">
        <f t="shared" si="26"/>
        <v>2.2926151715741808E-2</v>
      </c>
      <c r="L226" s="43">
        <f t="shared" si="27"/>
        <v>4.2184119156964925</v>
      </c>
      <c r="M226" s="43"/>
    </row>
    <row r="227" spans="1:13" x14ac:dyDescent="0.3">
      <c r="A227" s="57">
        <v>8.3900000000000002E-2</v>
      </c>
      <c r="B227" s="51">
        <f t="shared" si="22"/>
        <v>83.9</v>
      </c>
      <c r="C227" s="56">
        <v>185</v>
      </c>
      <c r="F227" s="52">
        <f t="shared" si="23"/>
        <v>-2.4781296655089764</v>
      </c>
      <c r="G227" s="53">
        <f t="shared" si="24"/>
        <v>4.4296256134731609</v>
      </c>
      <c r="H227" s="46">
        <f t="shared" si="25"/>
        <v>2.1826912583215105E-3</v>
      </c>
      <c r="I227" s="43"/>
      <c r="J227" s="43">
        <f t="shared" si="21"/>
        <v>189.3051691900468</v>
      </c>
      <c r="K227" s="43">
        <f t="shared" si="26"/>
        <v>2.3271184811063769E-2</v>
      </c>
      <c r="L227" s="43">
        <f t="shared" si="27"/>
        <v>4.3051691900467972</v>
      </c>
      <c r="M227" s="43"/>
    </row>
    <row r="228" spans="1:13" x14ac:dyDescent="0.3">
      <c r="A228" s="57">
        <v>8.2199999999999995E-2</v>
      </c>
      <c r="B228" s="51">
        <f t="shared" si="22"/>
        <v>82.199999999999989</v>
      </c>
      <c r="C228" s="56">
        <v>186</v>
      </c>
      <c r="F228" s="52">
        <f t="shared" si="23"/>
        <v>-2.4985999769200027</v>
      </c>
      <c r="G228" s="53">
        <f t="shared" si="24"/>
        <v>4.4091553020621337</v>
      </c>
      <c r="H228" s="46">
        <f t="shared" si="25"/>
        <v>2.1779374931939453E-3</v>
      </c>
      <c r="I228" s="43"/>
      <c r="J228" s="43">
        <f t="shared" si="21"/>
        <v>190.41946421713067</v>
      </c>
      <c r="K228" s="43">
        <f t="shared" si="26"/>
        <v>2.3760560307154122E-2</v>
      </c>
      <c r="L228" s="43">
        <f t="shared" si="27"/>
        <v>4.4194642171306668</v>
      </c>
      <c r="M228" s="43"/>
    </row>
    <row r="229" spans="1:13" x14ac:dyDescent="0.3">
      <c r="A229" s="57">
        <v>8.0600000000000005E-2</v>
      </c>
      <c r="B229" s="51">
        <f t="shared" si="22"/>
        <v>80.600000000000009</v>
      </c>
      <c r="C229" s="56">
        <v>187</v>
      </c>
      <c r="F229" s="52">
        <f t="shared" si="23"/>
        <v>-2.5182566294695543</v>
      </c>
      <c r="G229" s="53">
        <f t="shared" si="24"/>
        <v>4.389498649512583</v>
      </c>
      <c r="H229" s="46">
        <f t="shared" si="25"/>
        <v>2.1732043898728677E-3</v>
      </c>
      <c r="I229" s="43"/>
      <c r="J229" s="43">
        <f t="shared" si="21"/>
        <v>191.49453361046079</v>
      </c>
      <c r="K229" s="43">
        <f t="shared" si="26"/>
        <v>2.4034939093373217E-2</v>
      </c>
      <c r="L229" s="43">
        <f t="shared" si="27"/>
        <v>4.4945336104607918</v>
      </c>
      <c r="M229" s="43"/>
    </row>
    <row r="230" spans="1:13" x14ac:dyDescent="0.3">
      <c r="A230" s="57">
        <v>7.9000000000000001E-2</v>
      </c>
      <c r="B230" s="51">
        <f t="shared" si="22"/>
        <v>79</v>
      </c>
      <c r="C230" s="56">
        <v>188</v>
      </c>
      <c r="F230" s="52">
        <f t="shared" si="23"/>
        <v>-2.5383074265151158</v>
      </c>
      <c r="G230" s="53">
        <f t="shared" si="24"/>
        <v>4.3694478524670215</v>
      </c>
      <c r="H230" s="46">
        <f t="shared" si="25"/>
        <v>2.1684918139434025E-3</v>
      </c>
      <c r="I230" s="43"/>
      <c r="J230" s="43">
        <f t="shared" si="21"/>
        <v>192.59630928369347</v>
      </c>
      <c r="K230" s="43">
        <f t="shared" si="26"/>
        <v>2.4448453636667405E-2</v>
      </c>
      <c r="L230" s="43">
        <f t="shared" si="27"/>
        <v>4.596309283693472</v>
      </c>
      <c r="M230" s="43"/>
    </row>
    <row r="231" spans="1:13" x14ac:dyDescent="0.3">
      <c r="A231" s="57">
        <v>7.7399999999999997E-2</v>
      </c>
      <c r="B231" s="51">
        <f t="shared" si="22"/>
        <v>77.399999999999991</v>
      </c>
      <c r="C231" s="56">
        <v>189</v>
      </c>
      <c r="F231" s="52">
        <f t="shared" si="23"/>
        <v>-2.5587684983864558</v>
      </c>
      <c r="G231" s="53">
        <f t="shared" si="24"/>
        <v>4.3489867805956814</v>
      </c>
      <c r="H231" s="46">
        <f t="shared" si="25"/>
        <v>2.1637996321540627E-3</v>
      </c>
      <c r="I231" s="43"/>
      <c r="J231" s="43">
        <f t="shared" si="21"/>
        <v>193.72602888202942</v>
      </c>
      <c r="K231" s="43">
        <f t="shared" si="26"/>
        <v>2.5005443820261507E-2</v>
      </c>
      <c r="L231" s="43">
        <f t="shared" si="27"/>
        <v>4.7260288820294249</v>
      </c>
      <c r="M231" s="43"/>
    </row>
    <row r="232" spans="1:13" x14ac:dyDescent="0.3">
      <c r="A232" s="57">
        <v>7.5899999999999995E-2</v>
      </c>
      <c r="B232" s="51">
        <f t="shared" si="22"/>
        <v>75.899999999999991</v>
      </c>
      <c r="C232" s="56">
        <v>190</v>
      </c>
      <c r="F232" s="52">
        <f t="shared" si="23"/>
        <v>-2.5783385945805528</v>
      </c>
      <c r="G232" s="53">
        <f t="shared" si="24"/>
        <v>4.3294166844015844</v>
      </c>
      <c r="H232" s="46">
        <f t="shared" si="25"/>
        <v>2.1591277124041889E-3</v>
      </c>
      <c r="I232" s="43"/>
      <c r="J232" s="43">
        <f t="shared" si="21"/>
        <v>194.81169460249754</v>
      </c>
      <c r="K232" s="43">
        <f t="shared" si="26"/>
        <v>2.5324708434197575E-2</v>
      </c>
      <c r="L232" s="43">
        <f t="shared" si="27"/>
        <v>4.8116946024975391</v>
      </c>
      <c r="M232" s="43"/>
    </row>
    <row r="233" spans="1:13" x14ac:dyDescent="0.3">
      <c r="A233" s="57">
        <v>7.4300000000000005E-2</v>
      </c>
      <c r="B233" s="51">
        <f t="shared" si="22"/>
        <v>74.300000000000011</v>
      </c>
      <c r="C233" s="56">
        <v>191</v>
      </c>
      <c r="F233" s="52">
        <f t="shared" si="23"/>
        <v>-2.5996443272584235</v>
      </c>
      <c r="G233" s="53">
        <f t="shared" si="24"/>
        <v>4.3081109517237133</v>
      </c>
      <c r="H233" s="46">
        <f t="shared" si="25"/>
        <v>2.1544759237315525E-3</v>
      </c>
      <c r="I233" s="43"/>
      <c r="J233" s="43">
        <f t="shared" si="21"/>
        <v>195.99940136397987</v>
      </c>
      <c r="K233" s="43">
        <f t="shared" si="26"/>
        <v>2.6174876251203513E-2</v>
      </c>
      <c r="L233" s="43">
        <f t="shared" si="27"/>
        <v>4.9994013639798709</v>
      </c>
      <c r="M233" s="43"/>
    </row>
    <row r="234" spans="1:13" x14ac:dyDescent="0.3">
      <c r="A234" s="57">
        <v>7.2900000000000006E-2</v>
      </c>
      <c r="B234" s="51">
        <f t="shared" si="22"/>
        <v>72.900000000000006</v>
      </c>
      <c r="C234" s="56">
        <v>192</v>
      </c>
      <c r="F234" s="52">
        <f t="shared" si="23"/>
        <v>-2.6186666399675245</v>
      </c>
      <c r="G234" s="53">
        <f t="shared" si="24"/>
        <v>4.2890886390146123</v>
      </c>
      <c r="H234" s="46">
        <f t="shared" si="25"/>
        <v>2.1498441363001185E-3</v>
      </c>
      <c r="I234" s="43"/>
      <c r="J234" s="43">
        <f t="shared" si="21"/>
        <v>197.06492275977814</v>
      </c>
      <c r="K234" s="43">
        <f t="shared" si="26"/>
        <v>2.6379806040511156E-2</v>
      </c>
      <c r="L234" s="43">
        <f t="shared" si="27"/>
        <v>5.0649227597781419</v>
      </c>
      <c r="M234" s="43"/>
    </row>
    <row r="235" spans="1:13" x14ac:dyDescent="0.3">
      <c r="A235" s="57">
        <v>7.1400000000000005E-2</v>
      </c>
      <c r="B235" s="51">
        <f t="shared" si="22"/>
        <v>71.400000000000006</v>
      </c>
      <c r="C235" s="56">
        <v>193</v>
      </c>
      <c r="F235" s="52">
        <f t="shared" si="23"/>
        <v>-2.6394574096365981</v>
      </c>
      <c r="G235" s="53">
        <f t="shared" si="24"/>
        <v>4.2682978693455391</v>
      </c>
      <c r="H235" s="46">
        <f t="shared" si="25"/>
        <v>2.1452322213879652E-3</v>
      </c>
      <c r="I235" s="43"/>
      <c r="J235" s="43">
        <f t="shared" si="21"/>
        <v>198.23505262986072</v>
      </c>
      <c r="K235" s="43">
        <f t="shared" si="26"/>
        <v>2.7124625025185065E-2</v>
      </c>
      <c r="L235" s="43">
        <f t="shared" si="27"/>
        <v>5.2350526298607178</v>
      </c>
      <c r="M235" s="43"/>
    </row>
    <row r="236" spans="1:13" x14ac:dyDescent="0.3">
      <c r="A236" s="57">
        <v>7.0000000000000007E-2</v>
      </c>
      <c r="B236" s="51">
        <f t="shared" si="22"/>
        <v>70</v>
      </c>
      <c r="C236" s="56">
        <v>194</v>
      </c>
      <c r="F236" s="52">
        <f t="shared" si="23"/>
        <v>-2.6592600369327779</v>
      </c>
      <c r="G236" s="53">
        <f t="shared" si="24"/>
        <v>4.2484952420493594</v>
      </c>
      <c r="H236" s="46">
        <f t="shared" si="25"/>
        <v>2.1406400513753615E-3</v>
      </c>
      <c r="I236" s="43"/>
      <c r="J236" s="43">
        <f t="shared" si="21"/>
        <v>199.35499663669628</v>
      </c>
      <c r="K236" s="43">
        <f t="shared" si="26"/>
        <v>2.7603075446888066E-2</v>
      </c>
      <c r="L236" s="43">
        <f t="shared" si="27"/>
        <v>5.3549966366962849</v>
      </c>
      <c r="M236" s="43"/>
    </row>
    <row r="237" spans="1:13" x14ac:dyDescent="0.3">
      <c r="A237" s="57">
        <v>6.8599999999999994E-2</v>
      </c>
      <c r="B237" s="51">
        <f t="shared" si="22"/>
        <v>68.599999999999994</v>
      </c>
      <c r="C237" s="56">
        <v>195</v>
      </c>
      <c r="F237" s="52">
        <f t="shared" si="23"/>
        <v>-2.6794627442502974</v>
      </c>
      <c r="G237" s="53">
        <f t="shared" si="24"/>
        <v>4.2282925347318399</v>
      </c>
      <c r="H237" s="46">
        <f t="shared" si="25"/>
        <v>2.1360674997329917E-3</v>
      </c>
      <c r="I237" s="43"/>
      <c r="J237" s="43">
        <f t="shared" si="21"/>
        <v>200.5030646390116</v>
      </c>
      <c r="K237" s="43">
        <f t="shared" si="26"/>
        <v>2.8220844302623577E-2</v>
      </c>
      <c r="L237" s="43">
        <f t="shared" si="27"/>
        <v>5.5030646390115976</v>
      </c>
      <c r="M237" s="43"/>
    </row>
    <row r="238" spans="1:13" x14ac:dyDescent="0.3">
      <c r="A238" s="57">
        <v>6.7199999999999996E-2</v>
      </c>
      <c r="B238" s="51">
        <f t="shared" si="22"/>
        <v>67.2</v>
      </c>
      <c r="C238" s="56">
        <v>196</v>
      </c>
      <c r="F238" s="52">
        <f t="shared" si="23"/>
        <v>-2.7000820314530332</v>
      </c>
      <c r="G238" s="53">
        <f t="shared" si="24"/>
        <v>4.2076732475291037</v>
      </c>
      <c r="H238" s="46">
        <f t="shared" si="25"/>
        <v>2.1315144410103378E-3</v>
      </c>
      <c r="I238" s="43"/>
      <c r="J238" s="43">
        <f t="shared" si="21"/>
        <v>201.68057288551091</v>
      </c>
      <c r="K238" s="43">
        <f t="shared" si="26"/>
        <v>2.8982514721994451E-2</v>
      </c>
      <c r="L238" s="43">
        <f t="shared" si="27"/>
        <v>5.6805728855109123</v>
      </c>
      <c r="M238" s="43"/>
    </row>
    <row r="239" spans="1:13" x14ac:dyDescent="0.3">
      <c r="A239" s="57">
        <v>6.5799999999999997E-2</v>
      </c>
      <c r="B239" s="51">
        <f t="shared" si="22"/>
        <v>65.8</v>
      </c>
      <c r="C239" s="56">
        <v>197</v>
      </c>
      <c r="F239" s="52">
        <f t="shared" si="23"/>
        <v>-2.7211354406508654</v>
      </c>
      <c r="G239" s="53">
        <f t="shared" si="24"/>
        <v>4.1866198383312714</v>
      </c>
      <c r="H239" s="46">
        <f t="shared" si="25"/>
        <v>2.126980750824205E-3</v>
      </c>
      <c r="I239" s="43"/>
      <c r="J239" s="43">
        <f t="shared" si="21"/>
        <v>202.88892876231893</v>
      </c>
      <c r="K239" s="43">
        <f t="shared" si="26"/>
        <v>2.9893039402634144E-2</v>
      </c>
      <c r="L239" s="43">
        <f t="shared" si="27"/>
        <v>5.8889287623189261</v>
      </c>
      <c r="M239" s="43"/>
    </row>
    <row r="240" spans="1:13" x14ac:dyDescent="0.3">
      <c r="A240" s="57">
        <v>6.4500000000000002E-2</v>
      </c>
      <c r="B240" s="51">
        <f t="shared" si="22"/>
        <v>64.5</v>
      </c>
      <c r="C240" s="56">
        <v>198</v>
      </c>
      <c r="F240" s="52">
        <f t="shared" si="23"/>
        <v>-2.7410900551804103</v>
      </c>
      <c r="G240" s="53">
        <f t="shared" si="24"/>
        <v>4.1666652238017265</v>
      </c>
      <c r="H240" s="46">
        <f t="shared" si="25"/>
        <v>2.1224663058473947E-3</v>
      </c>
      <c r="I240" s="43"/>
      <c r="J240" s="43">
        <f t="shared" si="21"/>
        <v>204.03991027536335</v>
      </c>
      <c r="K240" s="43">
        <f t="shared" si="26"/>
        <v>3.0504597350319972E-2</v>
      </c>
      <c r="L240" s="43">
        <f t="shared" si="27"/>
        <v>6.0399102753633542</v>
      </c>
      <c r="M240" s="43"/>
    </row>
    <row r="241" spans="1:13" x14ac:dyDescent="0.3">
      <c r="A241" s="57">
        <v>6.3100000000000003E-2</v>
      </c>
      <c r="B241" s="51">
        <f t="shared" si="22"/>
        <v>63.1</v>
      </c>
      <c r="C241" s="56">
        <v>199</v>
      </c>
      <c r="F241" s="52">
        <f t="shared" si="23"/>
        <v>-2.7630345094349695</v>
      </c>
      <c r="G241" s="53">
        <f t="shared" si="24"/>
        <v>4.1447207695471677</v>
      </c>
      <c r="H241" s="46">
        <f t="shared" si="25"/>
        <v>2.117970983797522E-3</v>
      </c>
      <c r="I241" s="43"/>
      <c r="J241" s="43">
        <f t="shared" si="21"/>
        <v>205.31210875077687</v>
      </c>
      <c r="K241" s="43">
        <f t="shared" si="26"/>
        <v>3.1719139451140063E-2</v>
      </c>
      <c r="L241" s="43">
        <f t="shared" si="27"/>
        <v>6.3121087507768721</v>
      </c>
      <c r="M241" s="43"/>
    </row>
    <row r="242" spans="1:13" x14ac:dyDescent="0.3">
      <c r="A242" s="57">
        <v>6.1899999999999997E-2</v>
      </c>
      <c r="B242" s="51">
        <f t="shared" si="22"/>
        <v>61.9</v>
      </c>
      <c r="C242" s="56">
        <v>200</v>
      </c>
      <c r="F242" s="52">
        <f t="shared" si="23"/>
        <v>-2.7822350992915865</v>
      </c>
      <c r="G242" s="53">
        <f t="shared" si="24"/>
        <v>4.1255201796905503</v>
      </c>
      <c r="H242" s="46">
        <f t="shared" si="25"/>
        <v>2.1134946634259748E-3</v>
      </c>
      <c r="I242" s="43"/>
      <c r="J242" s="43">
        <f t="shared" si="21"/>
        <v>206.43081278421556</v>
      </c>
      <c r="K242" s="43">
        <f t="shared" si="26"/>
        <v>3.2154063921077808E-2</v>
      </c>
      <c r="L242" s="43">
        <f t="shared" si="27"/>
        <v>6.4308127842155614</v>
      </c>
      <c r="M242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Achat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2020-03-25T11:36:46Z</dcterms:modified>
</cp:coreProperties>
</file>