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A041B732-C66F-4D52-A0CE-F14DFFD79B00}" xr6:coauthVersionLast="45" xr6:coauthVersionMax="45" xr10:uidLastSave="{00000000-0000-0000-0000-000000000000}"/>
  <bookViews>
    <workbookView xWindow="3180" yWindow="-156" windowWidth="13824" windowHeight="7176" activeTab="1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5" i="6" l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B27" i="3" l="1"/>
  <c r="E6" i="3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E1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B27" i="9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B14" i="9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<sst xmlns="http://schemas.openxmlformats.org/spreadsheetml/2006/main" count="553" uniqueCount="341">
  <si>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</si>
  <si>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</si>
  <si>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</si>
  <si>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</si>
  <si>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</si>
  <si>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</si>
  <si>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</si>
  <si>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</si>
  <si>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</si>
  <si>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</si>
  <si>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</si>
  <si>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</si>
  <si>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</si>
  <si>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</si>
  <si>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</si>
  <si>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</si>
  <si>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</si>
  <si>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</si>
  <si>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</si>
  <si>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</si>
  <si>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</si>
  <si>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</si>
  <si>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</si>
  <si>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</si>
  <si>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</si>
  <si>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</si>
  <si>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</si>
  <si>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</si>
  <si>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</si>
  <si>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</si>
  <si>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</si>
  <si>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</si>
  <si>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</si>
  <si>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</si>
  <si>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</si>
  <si>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</si>
  <si>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</si>
  <si>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</si>
  <si>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</si>
  <si>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</si>
  <si>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</si>
  <si>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</si>
  <si>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</si>
  <si>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</si>
  <si>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</si>
  <si>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</si>
  <si>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</si>
  <si>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</si>
  <si>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</si>
  <si>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</si>
  <si>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</si>
  <si>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</si>
  <si>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</si>
  <si>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</si>
  <si>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</si>
  <si>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</si>
  <si>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</si>
  <si>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</si>
  <si>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</si>
  <si>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</si>
  <si>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</si>
  <si>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</si>
  <si>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</si>
  <si>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</si>
  <si>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</si>
  <si>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</si>
  <si>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</si>
  <si>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</si>
  <si>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</si>
  <si>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</si>
  <si>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</si>
  <si>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</si>
  <si>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</si>
  <si>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</si>
  <si>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</si>
  <si>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</si>
  <si>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</si>
  <si>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</si>
  <si>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</si>
  <si>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</si>
  <si>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</si>
  <si>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</si>
  <si>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</si>
  <si>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</si>
  <si>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</si>
  <si>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</si>
  <si>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</si>
  <si>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</si>
  <si>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</si>
  <si>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</si>
  <si>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</si>
  <si>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</si>
  <si>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</si>
  <si>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</si>
  <si>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</si>
  <si>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</si>
  <si>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</si>
  <si>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</si>
  <si>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</si>
  <si>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</si>
  <si>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</si>
  <si>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</si>
  <si>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</si>
  <si>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</si>
  <si>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</si>
  <si>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</si>
  <si>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</si>
  <si>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</si>
  <si>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</si>
  <si>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</si>
  <si>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</si>
  <si>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</si>
  <si>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</si>
  <si>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</si>
  <si>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</si>
  <si>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</si>
  <si>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</si>
  <si>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</si>
  <si>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</si>
  <si>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</si>
  <si>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</si>
  <si>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</si>
  <si>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</si>
  <si>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</si>
  <si>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</si>
  <si>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</si>
  <si>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</si>
  <si>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</si>
  <si>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</si>
  <si>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</si>
  <si>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</si>
  <si>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</si>
  <si>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</si>
  <si>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</si>
  <si>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</si>
  <si>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</si>
  <si>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</si>
  <si>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</si>
  <si>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</si>
  <si>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</si>
  <si>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</si>
  <si>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</si>
  <si>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</si>
  <si>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</si>
  <si>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</si>
  <si>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</si>
  <si>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</si>
  <si>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</si>
  <si>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</si>
  <si>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</si>
  <si>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</si>
  <si>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</si>
  <si>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</si>
  <si>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</si>
  <si>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</si>
  <si>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</si>
  <si>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</si>
  <si>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</si>
  <si>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</si>
  <si>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</si>
  <si>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</si>
  <si>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</si>
  <si>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</si>
  <si>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</si>
  <si>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</si>
  <si>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</si>
  <si>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</si>
  <si>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</si>
  <si>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</si>
  <si>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</si>
  <si>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</si>
  <si>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</si>
  <si>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</si>
  <si>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</si>
  <si>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</si>
  <si>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</si>
  <si>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</si>
  <si>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</si>
  <si>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</si>
  <si>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</si>
  <si>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</si>
  <si>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</si>
  <si>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</si>
  <si>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</si>
  <si>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</si>
  <si>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</si>
  <si>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</si>
  <si>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</si>
  <si>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</si>
  <si>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</si>
  <si>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</si>
  <si>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</si>
  <si>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</si>
  <si>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</si>
  <si>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</si>
  <si>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</si>
  <si>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</si>
  <si>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</si>
  <si>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</si>
  <si>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</si>
  <si>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</si>
  <si>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</si>
  <si>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</si>
  <si>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</si>
  <si>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</si>
  <si>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</si>
  <si>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</si>
  <si>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</si>
  <si>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</si>
  <si>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</si>
  <si>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</si>
  <si>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</si>
  <si>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</si>
  <si>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</si>
  <si>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</si>
  <si>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</si>
  <si>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</si>
  <si>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Lux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</si>
  <si>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</si>
  <si>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</si>
  <si>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</si>
  <si>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</si>
  <si>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</si>
  <si>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</si>
  <si>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</si>
  <si>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</si>
  <si>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</si>
  <si>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</si>
  <si>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</si>
  <si>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</si>
  <si>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</si>
  <si>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</si>
  <si>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</si>
  <si>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</si>
  <si>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</si>
  <si>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</si>
  <si>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</si>
  <si>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</si>
  <si>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</si>
  <si>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</si>
  <si>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</si>
  <si>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</si>
  <si>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</si>
  <si>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</si>
  <si>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</si>
  <si>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</si>
  <si>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</si>
  <si>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</si>
  <si>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</si>
  <si>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</si>
  <si>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</si>
  <si>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</si>
  <si>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</si>
  <si>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</si>
  <si>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</si>
  <si>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</si>
  <si>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</si>
  <si>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</si>
  <si>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</si>
  <si>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</si>
  <si>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</si>
  <si>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</si>
  <si>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</si>
  <si>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</si>
  <si>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</si>
  <si>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</si>
  <si>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</si>
  <si>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</si>
  <si>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</si>
  <si>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</si>
  <si>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</si>
  <si>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</si>
  <si>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</si>
  <si>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</si>
  <si>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</si>
  <si>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</si>
  <si>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</si>
  <si>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</si>
  <si>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</si>
  <si>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</si>
  <si>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</si>
  <si>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</si>
  <si>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</si>
  <si>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</si>
  <si>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</si>
  <si>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</si>
  <si>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</si>
  <si>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</si>
  <si>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</si>
  <si>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</si>
  <si>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</si>
  <si>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</si>
  <si>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</si>
  <si>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</si>
  <si>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</si>
  <si>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</si>
  <si>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</si>
  <si>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</si>
  <si>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</si>
  <si>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</si>
  <si>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</si>
  <si>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</si>
  <si>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</si>
  <si>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</si>
  <si>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</si>
  <si>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</si>
  <si>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</si>
  <si>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</si>
  <si>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</si>
  <si>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</si>
  <si>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</si>
  <si>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</si>
  <si>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</si>
  <si>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</si>
  <si>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</si>
  <si>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</si>
  <si>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</si>
  <si>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</si>
  <si>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</si>
  <si>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</si>
  <si>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</si>
  <si>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</si>
  <si>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</si>
  <si>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</si>
  <si>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</si>
  <si>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gestion de la batterie dans la maison aussi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</si>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</sst>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2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3" fillId="0" borderId="0" xfId="0" applyFont="1"/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220</c:v>
                </c:pt>
                <c:pt idx="1">
                  <c:v>220</c:v>
                </c:pt>
                <c:pt idx="2">
                  <c:v>220</c:v>
                </c:pt>
                <c:pt idx="3">
                  <c:v>220</c:v>
                </c:pt>
                <c:pt idx="4">
                  <c:v>220</c:v>
                </c:pt>
                <c:pt idx="5">
                  <c:v>220</c:v>
                </c:pt>
                <c:pt idx="6">
                  <c:v>220</c:v>
                </c:pt>
                <c:pt idx="7">
                  <c:v>220</c:v>
                </c:pt>
                <c:pt idx="8">
                  <c:v>220</c:v>
                </c:pt>
                <c:pt idx="9">
                  <c:v>220</c:v>
                </c:pt>
                <c:pt idx="10">
                  <c:v>220</c:v>
                </c:pt>
                <c:pt idx="11">
                  <c:v>220</c:v>
                </c:pt>
                <c:pt idx="12">
                  <c:v>220</c:v>
                </c:pt>
                <c:pt idx="13">
                  <c:v>220</c:v>
                </c:pt>
                <c:pt idx="14">
                  <c:v>220</c:v>
                </c:pt>
                <c:pt idx="15">
                  <c:v>220</c:v>
                </c:pt>
                <c:pt idx="16">
                  <c:v>220</c:v>
                </c:pt>
                <c:pt idx="17">
                  <c:v>220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1580</c:v>
                </c:pt>
                <c:pt idx="2">
                  <c:v>1372.2453703703704</c:v>
                </c:pt>
                <c:pt idx="3">
                  <c:v>1197.0601851851852</c:v>
                </c:pt>
                <c:pt idx="4">
                  <c:v>1068.9351851851852</c:v>
                </c:pt>
                <c:pt idx="5">
                  <c:v>997.08333333333337</c:v>
                </c:pt>
                <c:pt idx="6">
                  <c:v>985.99537037037044</c:v>
                </c:pt>
                <c:pt idx="7">
                  <c:v>1035.9953703703704</c:v>
                </c:pt>
                <c:pt idx="8">
                  <c:v>1143.7962962962965</c:v>
                </c:pt>
                <c:pt idx="9">
                  <c:v>1303.0555555555557</c:v>
                </c:pt>
                <c:pt idx="10">
                  <c:v>1504.9305555555557</c:v>
                </c:pt>
                <c:pt idx="11">
                  <c:v>1738.6342592592594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1788.912037037037</c:v>
                </c:pt>
                <c:pt idx="21">
                  <c:v>1717.0601851851852</c:v>
                </c:pt>
                <c:pt idx="22">
                  <c:v>1588.9351851851852</c:v>
                </c:pt>
                <c:pt idx="23">
                  <c:v>1413.75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1580</c:v>
                </c:pt>
                <c:pt idx="2">
                  <c:v>1372.2453703703704</c:v>
                </c:pt>
                <c:pt idx="3">
                  <c:v>1197.0601851851852</c:v>
                </c:pt>
                <c:pt idx="4">
                  <c:v>1068.9351851851852</c:v>
                </c:pt>
                <c:pt idx="5">
                  <c:v>997.08333333333337</c:v>
                </c:pt>
                <c:pt idx="6">
                  <c:v>985.99537037037044</c:v>
                </c:pt>
                <c:pt idx="7">
                  <c:v>1035.9953703703704</c:v>
                </c:pt>
                <c:pt idx="8">
                  <c:v>1143.7962962962965</c:v>
                </c:pt>
                <c:pt idx="9">
                  <c:v>1303.0555555555557</c:v>
                </c:pt>
                <c:pt idx="10">
                  <c:v>1504.9305555555557</c:v>
                </c:pt>
                <c:pt idx="11">
                  <c:v>1738.6342592592594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1788.912037037037</c:v>
                </c:pt>
                <c:pt idx="21">
                  <c:v>1717.0601851851852</c:v>
                </c:pt>
                <c:pt idx="22">
                  <c:v>1588.9351851851852</c:v>
                </c:pt>
                <c:pt idx="23">
                  <c:v>1413.75</c:v>
                </c:pt>
                <c:pt idx="24">
                  <c:v>1205.9953703703704</c:v>
                </c:pt>
                <c:pt idx="25">
                  <c:v>985.99537037037044</c:v>
                </c:pt>
                <c:pt idx="26">
                  <c:v>778.24074074074076</c:v>
                </c:pt>
                <c:pt idx="27">
                  <c:v>603.05555555555554</c:v>
                </c:pt>
                <c:pt idx="28">
                  <c:v>474.93055555555554</c:v>
                </c:pt>
                <c:pt idx="29">
                  <c:v>403.0787037037037</c:v>
                </c:pt>
                <c:pt idx="30">
                  <c:v>391.99074074074076</c:v>
                </c:pt>
                <c:pt idx="31">
                  <c:v>441.9907407407407</c:v>
                </c:pt>
                <c:pt idx="32">
                  <c:v>549.79166666666674</c:v>
                </c:pt>
                <c:pt idx="33">
                  <c:v>709.05092592592598</c:v>
                </c:pt>
                <c:pt idx="34">
                  <c:v>910.92592592592598</c:v>
                </c:pt>
                <c:pt idx="35">
                  <c:v>1144.6296296296296</c:v>
                </c:pt>
                <c:pt idx="36">
                  <c:v>1397.9861111111111</c:v>
                </c:pt>
                <c:pt idx="37">
                  <c:v>1657.9861111111111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1788.912037037037</c:v>
                </c:pt>
                <c:pt idx="45">
                  <c:v>1717.0601851851852</c:v>
                </c:pt>
                <c:pt idx="46">
                  <c:v>1588.9351851851852</c:v>
                </c:pt>
                <c:pt idx="47">
                  <c:v>1413.75</c:v>
                </c:pt>
                <c:pt idx="48">
                  <c:v>1205.9953703703704</c:v>
                </c:pt>
                <c:pt idx="49">
                  <c:v>985.99537037037044</c:v>
                </c:pt>
                <c:pt idx="50">
                  <c:v>778.24074074074076</c:v>
                </c:pt>
                <c:pt idx="51">
                  <c:v>603.05555555555554</c:v>
                </c:pt>
                <c:pt idx="52">
                  <c:v>474.93055555555554</c:v>
                </c:pt>
                <c:pt idx="53">
                  <c:v>403.0787037037037</c:v>
                </c:pt>
                <c:pt idx="54">
                  <c:v>391.99074074074076</c:v>
                </c:pt>
                <c:pt idx="55">
                  <c:v>441.9907407407407</c:v>
                </c:pt>
                <c:pt idx="56">
                  <c:v>549.79166666666674</c:v>
                </c:pt>
                <c:pt idx="57">
                  <c:v>709.05092592592598</c:v>
                </c:pt>
                <c:pt idx="58">
                  <c:v>910.92592592592598</c:v>
                </c:pt>
                <c:pt idx="59">
                  <c:v>1144.6296296296296</c:v>
                </c:pt>
                <c:pt idx="60">
                  <c:v>1397.9861111111111</c:v>
                </c:pt>
                <c:pt idx="61">
                  <c:v>1657.9861111111111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1788.912037037037</c:v>
                </c:pt>
                <c:pt idx="69">
                  <c:v>1717.0601851851852</c:v>
                </c:pt>
                <c:pt idx="70">
                  <c:v>1588.9351851851852</c:v>
                </c:pt>
                <c:pt idx="71">
                  <c:v>1413.75</c:v>
                </c:pt>
                <c:pt idx="72">
                  <c:v>1205.9953703703704</c:v>
                </c:pt>
                <c:pt idx="73">
                  <c:v>985.99537037037044</c:v>
                </c:pt>
                <c:pt idx="74">
                  <c:v>778.24074074074076</c:v>
                </c:pt>
                <c:pt idx="75">
                  <c:v>603.05555555555554</c:v>
                </c:pt>
                <c:pt idx="76">
                  <c:v>474.93055555555554</c:v>
                </c:pt>
                <c:pt idx="77">
                  <c:v>403.0787037037037</c:v>
                </c:pt>
                <c:pt idx="78">
                  <c:v>391.99074074074076</c:v>
                </c:pt>
                <c:pt idx="79">
                  <c:v>441.9907407407407</c:v>
                </c:pt>
                <c:pt idx="80">
                  <c:v>549.79166666666674</c:v>
                </c:pt>
                <c:pt idx="81">
                  <c:v>709.05092592592598</c:v>
                </c:pt>
                <c:pt idx="82">
                  <c:v>910.92592592592598</c:v>
                </c:pt>
                <c:pt idx="83">
                  <c:v>1144.6296296296296</c:v>
                </c:pt>
                <c:pt idx="84">
                  <c:v>1397.9861111111111</c:v>
                </c:pt>
                <c:pt idx="85">
                  <c:v>1657.9861111111111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1788.912037037037</c:v>
                </c:pt>
                <c:pt idx="93">
                  <c:v>1717.0601851851852</c:v>
                </c:pt>
                <c:pt idx="94">
                  <c:v>1588.9351851851852</c:v>
                </c:pt>
                <c:pt idx="95">
                  <c:v>1413.75</c:v>
                </c:pt>
                <c:pt idx="96">
                  <c:v>1205.9953703703704</c:v>
                </c:pt>
                <c:pt idx="97">
                  <c:v>985.99537037037044</c:v>
                </c:pt>
                <c:pt idx="98">
                  <c:v>778.24074074074076</c:v>
                </c:pt>
                <c:pt idx="99">
                  <c:v>603.05555555555554</c:v>
                </c:pt>
                <c:pt idx="100">
                  <c:v>474.93055555555554</c:v>
                </c:pt>
                <c:pt idx="101">
                  <c:v>403.0787037037037</c:v>
                </c:pt>
                <c:pt idx="102">
                  <c:v>391.99074074074076</c:v>
                </c:pt>
                <c:pt idx="103">
                  <c:v>441.9907407407407</c:v>
                </c:pt>
                <c:pt idx="104">
                  <c:v>549.79166666666674</c:v>
                </c:pt>
                <c:pt idx="105">
                  <c:v>709.05092592592598</c:v>
                </c:pt>
                <c:pt idx="106">
                  <c:v>910.92592592592598</c:v>
                </c:pt>
                <c:pt idx="107">
                  <c:v>1144.6296296296296</c:v>
                </c:pt>
                <c:pt idx="108">
                  <c:v>1397.9861111111111</c:v>
                </c:pt>
                <c:pt idx="109">
                  <c:v>1657.9861111111111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1788.912037037037</c:v>
                </c:pt>
                <c:pt idx="117">
                  <c:v>1717.0601851851852</c:v>
                </c:pt>
                <c:pt idx="118">
                  <c:v>1588.9351851851852</c:v>
                </c:pt>
                <c:pt idx="119">
                  <c:v>1413.75</c:v>
                </c:pt>
                <c:pt idx="120">
                  <c:v>1205.9953703703704</c:v>
                </c:pt>
                <c:pt idx="121">
                  <c:v>985.99537037037044</c:v>
                </c:pt>
                <c:pt idx="122">
                  <c:v>778.24074074074076</c:v>
                </c:pt>
                <c:pt idx="123">
                  <c:v>603.05555555555554</c:v>
                </c:pt>
                <c:pt idx="124">
                  <c:v>474.93055555555554</c:v>
                </c:pt>
                <c:pt idx="125">
                  <c:v>403.0787037037037</c:v>
                </c:pt>
                <c:pt idx="126">
                  <c:v>391.99074074074076</c:v>
                </c:pt>
                <c:pt idx="127">
                  <c:v>441.9907407407407</c:v>
                </c:pt>
                <c:pt idx="128">
                  <c:v>549.79166666666674</c:v>
                </c:pt>
                <c:pt idx="129">
                  <c:v>709.05092592592598</c:v>
                </c:pt>
                <c:pt idx="130">
                  <c:v>910.92592592592598</c:v>
                </c:pt>
                <c:pt idx="131">
                  <c:v>1144.6296296296296</c:v>
                </c:pt>
                <c:pt idx="132">
                  <c:v>1397.9861111111111</c:v>
                </c:pt>
                <c:pt idx="133">
                  <c:v>1657.9861111111111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1788.912037037037</c:v>
                </c:pt>
                <c:pt idx="141">
                  <c:v>1717.0601851851852</c:v>
                </c:pt>
                <c:pt idx="142">
                  <c:v>1588.9351851851852</c:v>
                </c:pt>
                <c:pt idx="143">
                  <c:v>1413.75</c:v>
                </c:pt>
                <c:pt idx="144">
                  <c:v>1205.9953703703704</c:v>
                </c:pt>
                <c:pt idx="145">
                  <c:v>985.99537037037044</c:v>
                </c:pt>
                <c:pt idx="146">
                  <c:v>778.24074074074076</c:v>
                </c:pt>
                <c:pt idx="147">
                  <c:v>603.05555555555554</c:v>
                </c:pt>
                <c:pt idx="148">
                  <c:v>474.93055555555554</c:v>
                </c:pt>
                <c:pt idx="149">
                  <c:v>403.0787037037037</c:v>
                </c:pt>
                <c:pt idx="150">
                  <c:v>391.99074074074076</c:v>
                </c:pt>
                <c:pt idx="151">
                  <c:v>441.9907407407407</c:v>
                </c:pt>
                <c:pt idx="152">
                  <c:v>549.79166666666674</c:v>
                </c:pt>
                <c:pt idx="153">
                  <c:v>709.05092592592598</c:v>
                </c:pt>
                <c:pt idx="154">
                  <c:v>910.92592592592598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0" t="s">
        <v>170</v>
      </c>
      <c r="C2" s="100"/>
      <c r="D2" s="64">
        <f>SUM(D5:D22)</f>
        <v>534.23</v>
      </c>
      <c r="E2" s="63"/>
      <c r="F2" s="65"/>
      <c r="G2" s="100" t="s">
        <v>172</v>
      </c>
      <c r="H2" s="100"/>
      <c r="I2" s="100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171</v>
      </c>
      <c r="H4" s="5" t="s">
        <v>95</v>
      </c>
      <c r="I4" s="5" t="s">
        <v>0</v>
      </c>
      <c r="J4" s="5" t="s">
        <v>171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139</v>
      </c>
      <c r="C14" t="s">
        <v>163</v>
      </c>
      <c r="D14" s="1">
        <v>13</v>
      </c>
      <c r="G14" s="1"/>
    </row>
    <row r="15" spans="2:10" x14ac:dyDescent="0.3">
      <c r="B15" t="s">
        <v>139</v>
      </c>
      <c r="C15" t="s">
        <v>115</v>
      </c>
      <c r="D15" s="1">
        <v>20</v>
      </c>
      <c r="G15" s="1"/>
    </row>
    <row r="16" spans="2:10" x14ac:dyDescent="0.3">
      <c r="B16" t="s">
        <v>138</v>
      </c>
      <c r="C16" t="s">
        <v>136</v>
      </c>
      <c r="D16" s="1">
        <v>8.02</v>
      </c>
      <c r="F16" s="62"/>
      <c r="G16" s="1"/>
    </row>
    <row r="17" spans="2:7" x14ac:dyDescent="0.3">
      <c r="B17" t="s">
        <v>138</v>
      </c>
      <c r="C17" t="s">
        <v>137</v>
      </c>
      <c r="D17" s="1">
        <v>1.49</v>
      </c>
      <c r="F17" s="62"/>
      <c r="G17" s="1"/>
    </row>
    <row r="18" spans="2:7" x14ac:dyDescent="0.3">
      <c r="B18" t="s">
        <v>1</v>
      </c>
      <c r="C18" t="s">
        <v>164</v>
      </c>
      <c r="D18" s="1">
        <v>57</v>
      </c>
      <c r="F18" s="62"/>
      <c r="G18" s="1"/>
    </row>
    <row r="19" spans="2:7" x14ac:dyDescent="0.3">
      <c r="B19" t="s">
        <v>96</v>
      </c>
      <c r="C19" t="s">
        <v>165</v>
      </c>
      <c r="D19" s="1">
        <v>144</v>
      </c>
      <c r="E19" s="1"/>
      <c r="G19" s="1"/>
    </row>
    <row r="20" spans="2:7" x14ac:dyDescent="0.3">
      <c r="B20" t="s">
        <v>314</v>
      </c>
      <c r="C20" t="s">
        <v>315</v>
      </c>
      <c r="D20" s="1">
        <v>15.25</v>
      </c>
      <c r="E20" s="1"/>
      <c r="G20" s="1"/>
    </row>
    <row r="21" spans="2:7" x14ac:dyDescent="0.3">
      <c r="B21" t="s">
        <v>139</v>
      </c>
      <c r="C21" t="s">
        <v>316</v>
      </c>
      <c r="D21" s="1">
        <v>18.48</v>
      </c>
      <c r="E21" s="1"/>
      <c r="G21" s="1"/>
    </row>
    <row r="22" spans="2:7" x14ac:dyDescent="0.3">
      <c r="B22" t="s">
        <v>139</v>
      </c>
      <c r="C22" t="s">
        <v>317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G22"/>
  <sheetViews>
    <sheetView tabSelected="1" workbookViewId="0">
      <selection activeCell="B14" sqref="B14"/>
    </sheetView>
  </sheetViews>
  <sheetFormatPr baseColWidth="10" defaultRowHeight="14.4" x14ac:dyDescent="0.3"/>
  <sheetData>
    <row r="1" spans="1:7" x14ac:dyDescent="0.3">
      <c r="A1" t="s">
        <v>318</v>
      </c>
    </row>
    <row r="3" spans="1:7" x14ac:dyDescent="0.3">
      <c r="A3" t="s">
        <v>319</v>
      </c>
      <c r="F3" t="s">
        <v>10</v>
      </c>
    </row>
    <row r="4" spans="1:7" x14ac:dyDescent="0.3">
      <c r="A4" t="s">
        <v>320</v>
      </c>
      <c r="B4">
        <v>34</v>
      </c>
      <c r="F4" t="s">
        <v>322</v>
      </c>
      <c r="G4">
        <v>34</v>
      </c>
    </row>
    <row r="5" spans="1:7" x14ac:dyDescent="0.3">
      <c r="A5" t="s">
        <v>321</v>
      </c>
      <c r="B5">
        <v>13</v>
      </c>
    </row>
    <row r="6" spans="1:7" x14ac:dyDescent="0.3">
      <c r="A6" t="s">
        <v>323</v>
      </c>
      <c r="B6">
        <v>9</v>
      </c>
    </row>
    <row r="7" spans="1:7" x14ac:dyDescent="0.3">
      <c r="A7" t="s">
        <v>324</v>
      </c>
    </row>
    <row r="11" spans="1:7" x14ac:dyDescent="0.3">
      <c r="A11" t="s">
        <v>325</v>
      </c>
    </row>
    <row r="12" spans="1:7" x14ac:dyDescent="0.3">
      <c r="B12" t="s">
        <v>326</v>
      </c>
    </row>
    <row r="13" spans="1:7" x14ac:dyDescent="0.3">
      <c r="A13">
        <v>1</v>
      </c>
      <c r="B13" t="s">
        <v>339</v>
      </c>
    </row>
    <row r="14" spans="1:7" x14ac:dyDescent="0.3">
      <c r="A14">
        <v>2</v>
      </c>
      <c r="B14" t="s">
        <v>333</v>
      </c>
    </row>
    <row r="15" spans="1:7" x14ac:dyDescent="0.3">
      <c r="A15">
        <v>3</v>
      </c>
      <c r="B15" t="s">
        <v>334</v>
      </c>
    </row>
    <row r="16" spans="1:7" x14ac:dyDescent="0.3">
      <c r="A16">
        <v>4</v>
      </c>
      <c r="B16" t="s">
        <v>327</v>
      </c>
    </row>
    <row r="17" spans="1:2" x14ac:dyDescent="0.3">
      <c r="A17">
        <v>5</v>
      </c>
      <c r="B17" t="s">
        <v>133</v>
      </c>
    </row>
    <row r="18" spans="1:2" x14ac:dyDescent="0.3">
      <c r="A18">
        <v>6</v>
      </c>
      <c r="B18" t="s">
        <v>328</v>
      </c>
    </row>
    <row r="19" spans="1:2" x14ac:dyDescent="0.3">
      <c r="A19">
        <v>7</v>
      </c>
      <c r="B19" t="s">
        <v>329</v>
      </c>
    </row>
    <row r="20" spans="1:2" x14ac:dyDescent="0.3">
      <c r="A20">
        <v>8</v>
      </c>
      <c r="B20" t="s">
        <v>330</v>
      </c>
    </row>
    <row r="21" spans="1:2" x14ac:dyDescent="0.3">
      <c r="A21">
        <v>9</v>
      </c>
      <c r="B21" t="s">
        <v>331</v>
      </c>
    </row>
    <row r="22" spans="1:2" x14ac:dyDescent="0.3">
      <c r="A22">
        <v>10</v>
      </c>
      <c r="B22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M3" sqref="M3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224</v>
      </c>
      <c r="M1" s="13" t="s">
        <v>228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225</v>
      </c>
      <c r="L3" t="s">
        <v>226</v>
      </c>
      <c r="M3" t="s">
        <v>230</v>
      </c>
      <c r="N3" t="s">
        <v>229</v>
      </c>
      <c r="P3" t="s">
        <v>231</v>
      </c>
      <c r="X3" s="73"/>
    </row>
    <row r="4" spans="1:24" x14ac:dyDescent="0.3">
      <c r="A4" t="s">
        <v>221</v>
      </c>
      <c r="B4">
        <v>200</v>
      </c>
      <c r="C4">
        <v>5</v>
      </c>
      <c r="D4">
        <v>10</v>
      </c>
      <c r="E4">
        <v>4</v>
      </c>
      <c r="F4" s="6">
        <f>(E4*D4)/3600</f>
        <v>1.1111111111111112E-2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220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222</v>
      </c>
      <c r="B5">
        <v>200</v>
      </c>
      <c r="C5">
        <v>5</v>
      </c>
      <c r="D5">
        <v>40</v>
      </c>
      <c r="E5">
        <v>4</v>
      </c>
      <c r="F5" s="6">
        <f>(E5*D5)/3600</f>
        <v>4.4444444444444446E-2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220</v>
      </c>
      <c r="O5" s="7">
        <f>P4-N4+M4</f>
        <v>1580</v>
      </c>
      <c r="P5" s="7">
        <f t="shared" ref="P5:P27" si="3">MAX(0, MIN(O5,O$4))</f>
        <v>1580</v>
      </c>
      <c r="X5" s="73"/>
    </row>
    <row r="6" spans="1:24" x14ac:dyDescent="0.3">
      <c r="A6" t="s">
        <v>223</v>
      </c>
      <c r="B6">
        <v>200</v>
      </c>
      <c r="C6">
        <v>5</v>
      </c>
      <c r="D6">
        <v>1</v>
      </c>
      <c r="E6">
        <f>3600-D4*E4-D5*E5</f>
        <v>3400</v>
      </c>
      <c r="F6" s="6">
        <f>(E6*D6)/3600</f>
        <v>0.94444444444444442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220</v>
      </c>
      <c r="O6" s="7">
        <f t="shared" ref="O6:O69" si="5">P5-N5+M5</f>
        <v>1372.2453703703704</v>
      </c>
      <c r="P6" s="7">
        <f t="shared" si="3"/>
        <v>1372.2453703703704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220</v>
      </c>
      <c r="O7" s="7">
        <f t="shared" si="5"/>
        <v>1197.0601851851852</v>
      </c>
      <c r="P7" s="7">
        <f t="shared" si="3"/>
        <v>1197.0601851851852</v>
      </c>
      <c r="X7" s="73"/>
    </row>
    <row r="8" spans="1:24" x14ac:dyDescent="0.3">
      <c r="F8" s="6">
        <f t="shared" ref="F8" si="6">(E8*D8)/3600</f>
        <v>0</v>
      </c>
      <c r="H8" s="99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220</v>
      </c>
      <c r="O8" s="7">
        <f t="shared" si="5"/>
        <v>1068.9351851851852</v>
      </c>
      <c r="P8" s="7">
        <f t="shared" si="3"/>
        <v>1068.9351851851852</v>
      </c>
      <c r="X8" s="73"/>
    </row>
    <row r="9" spans="1:24" x14ac:dyDescent="0.3">
      <c r="A9" t="s">
        <v>232</v>
      </c>
      <c r="B9" s="60">
        <f>SUMPRODUCT(B4:B8,F4:F8)*0.1</f>
        <v>20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220</v>
      </c>
      <c r="O9" s="7">
        <f t="shared" si="5"/>
        <v>997.08333333333337</v>
      </c>
      <c r="P9" s="7">
        <f t="shared" si="3"/>
        <v>997.08333333333337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220</v>
      </c>
      <c r="O10" s="7">
        <f t="shared" si="5"/>
        <v>985.99537037037044</v>
      </c>
      <c r="P10" s="7">
        <f t="shared" si="3"/>
        <v>985.99537037037044</v>
      </c>
      <c r="X10" s="73"/>
    </row>
    <row r="11" spans="1:24" x14ac:dyDescent="0.3">
      <c r="A11" t="s">
        <v>227</v>
      </c>
      <c r="B11" s="60">
        <f>SUMPRODUCT(B4:B9,F4:F9)</f>
        <v>220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220</v>
      </c>
      <c r="O11" s="7">
        <f t="shared" si="5"/>
        <v>1035.9953703703704</v>
      </c>
      <c r="P11" s="7">
        <f t="shared" si="3"/>
        <v>1035.9953703703704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220</v>
      </c>
      <c r="O12" s="7">
        <f t="shared" si="5"/>
        <v>1143.7962962962965</v>
      </c>
      <c r="P12" s="7">
        <f t="shared" si="3"/>
        <v>1143.7962962962965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220</v>
      </c>
      <c r="O13" s="7">
        <f t="shared" si="5"/>
        <v>1303.0555555555557</v>
      </c>
      <c r="P13" s="7">
        <f t="shared" si="3"/>
        <v>1303.0555555555557</v>
      </c>
      <c r="X13" s="73"/>
    </row>
    <row r="14" spans="1:24" x14ac:dyDescent="0.3">
      <c r="A14" t="s">
        <v>2</v>
      </c>
      <c r="B14">
        <v>1800</v>
      </c>
      <c r="C14">
        <v>5</v>
      </c>
      <c r="D14">
        <v>1</v>
      </c>
      <c r="E14">
        <f>D14*B14*C14/1000*3600/1000</f>
        <v>32.4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220</v>
      </c>
      <c r="O14" s="7">
        <f t="shared" si="5"/>
        <v>1504.9305555555557</v>
      </c>
      <c r="P14" s="7">
        <f t="shared" si="3"/>
        <v>1504.9305555555557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220</v>
      </c>
      <c r="O15" s="7">
        <f t="shared" si="5"/>
        <v>1738.6342592592594</v>
      </c>
      <c r="P15" s="7">
        <f t="shared" si="3"/>
        <v>1738.6342592592594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220</v>
      </c>
      <c r="O16" s="7">
        <f t="shared" si="5"/>
        <v>1991.9907407407409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220</v>
      </c>
      <c r="O17" s="7">
        <f t="shared" si="5"/>
        <v>2060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220</v>
      </c>
      <c r="O18" s="7">
        <f t="shared" si="5"/>
        <v>2053.3564814814813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220</v>
      </c>
      <c r="O19" s="7">
        <f t="shared" si="5"/>
        <v>2033.7037037037037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220</v>
      </c>
      <c r="O20" s="7">
        <f t="shared" si="5"/>
        <v>2001.875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220</v>
      </c>
      <c r="O21" s="7">
        <f t="shared" si="5"/>
        <v>1959.2592592592591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220</v>
      </c>
      <c r="O22" s="7">
        <f t="shared" si="5"/>
        <v>1907.8009259259261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220</v>
      </c>
      <c r="O23" s="7">
        <f t="shared" si="5"/>
        <v>1850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220</v>
      </c>
      <c r="O24" s="7">
        <f t="shared" si="5"/>
        <v>1788.912037037037</v>
      </c>
      <c r="P24" s="7">
        <f t="shared" si="3"/>
        <v>1788.912037037037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220</v>
      </c>
      <c r="O25" s="7">
        <f t="shared" si="5"/>
        <v>1717.0601851851852</v>
      </c>
      <c r="P25" s="7">
        <f t="shared" si="3"/>
        <v>1717.0601851851852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220</v>
      </c>
      <c r="O26" s="7">
        <f t="shared" si="5"/>
        <v>1588.9351851851852</v>
      </c>
      <c r="P26" s="7">
        <f t="shared" si="3"/>
        <v>1588.9351851851852</v>
      </c>
      <c r="X26" s="73"/>
    </row>
    <row r="27" spans="1:24" x14ac:dyDescent="0.3">
      <c r="A27" t="s">
        <v>235</v>
      </c>
      <c r="B27" s="75">
        <f>B11/1000*C4/1000</f>
        <v>1.1000000000000001E-3</v>
      </c>
      <c r="C27" t="s">
        <v>234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220</v>
      </c>
      <c r="O27" s="7">
        <f t="shared" si="5"/>
        <v>1413.75</v>
      </c>
      <c r="P27" s="7">
        <f t="shared" si="3"/>
        <v>1413.75</v>
      </c>
      <c r="X27" s="73"/>
    </row>
    <row r="28" spans="1:24" x14ac:dyDescent="0.3">
      <c r="A28" t="s">
        <v>233</v>
      </c>
      <c r="B28">
        <v>0.15459999999999999</v>
      </c>
      <c r="C28" t="s">
        <v>237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220</v>
      </c>
      <c r="O28" s="7">
        <f t="shared" si="5"/>
        <v>1205.9953703703704</v>
      </c>
      <c r="P28" s="7">
        <f t="shared" ref="P28:P46" si="10">MAX(0, MIN(O28,O$4))</f>
        <v>1205.9953703703704</v>
      </c>
      <c r="X28" s="73"/>
    </row>
    <row r="29" spans="1:24" x14ac:dyDescent="0.3">
      <c r="A29" t="s">
        <v>236</v>
      </c>
      <c r="B29" s="60">
        <f>B28*B27</f>
        <v>1.7006000000000001E-4</v>
      </c>
      <c r="C29" t="s">
        <v>237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220</v>
      </c>
      <c r="O29" s="7">
        <f t="shared" si="5"/>
        <v>985.99537037037044</v>
      </c>
      <c r="P29" s="7">
        <f t="shared" si="10"/>
        <v>985.99537037037044</v>
      </c>
      <c r="X29" s="73"/>
    </row>
    <row r="30" spans="1:24" x14ac:dyDescent="0.3">
      <c r="A30" t="s">
        <v>238</v>
      </c>
      <c r="B30" s="60">
        <f>B29*24</f>
        <v>4.0814400000000004E-3</v>
      </c>
      <c r="C30" t="s">
        <v>237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220</v>
      </c>
      <c r="O30" s="7">
        <f t="shared" si="5"/>
        <v>778.24074074074076</v>
      </c>
      <c r="P30" s="7">
        <f t="shared" si="10"/>
        <v>778.24074074074076</v>
      </c>
      <c r="X30" s="73"/>
    </row>
    <row r="31" spans="1:24" x14ac:dyDescent="0.3">
      <c r="A31" t="s">
        <v>239</v>
      </c>
      <c r="B31" s="60">
        <f>B30*365</f>
        <v>1.4897256000000001</v>
      </c>
      <c r="C31" t="s">
        <v>237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220</v>
      </c>
      <c r="O31" s="7">
        <f t="shared" si="5"/>
        <v>603.05555555555554</v>
      </c>
      <c r="P31" s="7">
        <f t="shared" si="10"/>
        <v>603.05555555555554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220</v>
      </c>
      <c r="O32" s="7">
        <f t="shared" si="5"/>
        <v>474.93055555555554</v>
      </c>
      <c r="P32" s="7">
        <f t="shared" si="10"/>
        <v>474.93055555555554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220</v>
      </c>
      <c r="O33" s="7">
        <f t="shared" si="5"/>
        <v>403.0787037037037</v>
      </c>
      <c r="P33" s="7">
        <f t="shared" si="10"/>
        <v>403.0787037037037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220</v>
      </c>
      <c r="O34" s="7">
        <f t="shared" si="5"/>
        <v>391.99074074074076</v>
      </c>
      <c r="P34" s="7">
        <f t="shared" si="10"/>
        <v>391.99074074074076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220</v>
      </c>
      <c r="O35" s="7">
        <f t="shared" si="5"/>
        <v>441.9907407407407</v>
      </c>
      <c r="P35" s="7">
        <f t="shared" si="10"/>
        <v>441.9907407407407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220</v>
      </c>
      <c r="O36" s="7">
        <f t="shared" si="5"/>
        <v>549.79166666666674</v>
      </c>
      <c r="P36" s="7">
        <f t="shared" si="10"/>
        <v>549.79166666666674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220</v>
      </c>
      <c r="O37" s="7">
        <f t="shared" si="5"/>
        <v>709.05092592592598</v>
      </c>
      <c r="P37" s="7">
        <f t="shared" si="10"/>
        <v>709.05092592592598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220</v>
      </c>
      <c r="O38" s="7">
        <f t="shared" si="5"/>
        <v>910.92592592592598</v>
      </c>
      <c r="P38" s="7">
        <f t="shared" si="10"/>
        <v>910.92592592592598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220</v>
      </c>
      <c r="O39" s="7">
        <f t="shared" si="5"/>
        <v>1144.6296296296296</v>
      </c>
      <c r="P39" s="7">
        <f t="shared" si="10"/>
        <v>1144.6296296296296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220</v>
      </c>
      <c r="O40" s="7">
        <f t="shared" si="5"/>
        <v>1397.9861111111111</v>
      </c>
      <c r="P40" s="7">
        <f t="shared" si="10"/>
        <v>1397.9861111111111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220</v>
      </c>
      <c r="O41" s="7">
        <f t="shared" si="5"/>
        <v>1657.9861111111111</v>
      </c>
      <c r="P41" s="7">
        <f t="shared" si="10"/>
        <v>1657.9861111111111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220</v>
      </c>
      <c r="O42" s="7">
        <f t="shared" si="5"/>
        <v>1911.3425925925926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220</v>
      </c>
      <c r="O43" s="7">
        <f t="shared" si="5"/>
        <v>2033.7037037037037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220</v>
      </c>
      <c r="O44" s="7">
        <f t="shared" si="5"/>
        <v>2001.875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220</v>
      </c>
      <c r="O45" s="7">
        <f t="shared" si="5"/>
        <v>1959.2592592592591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220</v>
      </c>
      <c r="O46" s="7">
        <f t="shared" si="5"/>
        <v>1907.8009259259261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220</v>
      </c>
      <c r="O47" s="7">
        <f t="shared" si="5"/>
        <v>1850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220</v>
      </c>
      <c r="O48" s="7">
        <f t="shared" si="5"/>
        <v>1788.912037037037</v>
      </c>
      <c r="P48" s="7">
        <f t="shared" si="14"/>
        <v>1788.912037037037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220</v>
      </c>
      <c r="O49" s="7">
        <f t="shared" si="5"/>
        <v>1717.0601851851852</v>
      </c>
      <c r="P49" s="7">
        <f t="shared" si="14"/>
        <v>1717.0601851851852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220</v>
      </c>
      <c r="O50" s="7">
        <f t="shared" si="5"/>
        <v>1588.9351851851852</v>
      </c>
      <c r="P50" s="7">
        <f t="shared" si="14"/>
        <v>1588.9351851851852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220</v>
      </c>
      <c r="O51" s="7">
        <f t="shared" si="5"/>
        <v>1413.75</v>
      </c>
      <c r="P51" s="7">
        <f t="shared" si="14"/>
        <v>1413.75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220</v>
      </c>
      <c r="O52" s="7">
        <f t="shared" si="5"/>
        <v>1205.9953703703704</v>
      </c>
      <c r="P52" s="7">
        <f t="shared" si="14"/>
        <v>1205.9953703703704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220</v>
      </c>
      <c r="O53" s="7">
        <f t="shared" si="5"/>
        <v>985.99537037037044</v>
      </c>
      <c r="P53" s="7">
        <f t="shared" si="14"/>
        <v>985.99537037037044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220</v>
      </c>
      <c r="O54" s="7">
        <f t="shared" si="5"/>
        <v>778.24074074074076</v>
      </c>
      <c r="P54" s="7">
        <f t="shared" si="14"/>
        <v>778.24074074074076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220</v>
      </c>
      <c r="O55" s="7">
        <f t="shared" si="5"/>
        <v>603.05555555555554</v>
      </c>
      <c r="P55" s="7">
        <f t="shared" si="14"/>
        <v>603.05555555555554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220</v>
      </c>
      <c r="O56" s="7">
        <f t="shared" si="5"/>
        <v>474.93055555555554</v>
      </c>
      <c r="P56" s="7">
        <f t="shared" si="14"/>
        <v>474.93055555555554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220</v>
      </c>
      <c r="O57" s="7">
        <f t="shared" si="5"/>
        <v>403.0787037037037</v>
      </c>
      <c r="P57" s="7">
        <f t="shared" si="14"/>
        <v>403.0787037037037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220</v>
      </c>
      <c r="O58" s="7">
        <f t="shared" si="5"/>
        <v>391.99074074074076</v>
      </c>
      <c r="P58" s="7">
        <f t="shared" si="14"/>
        <v>391.99074074074076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220</v>
      </c>
      <c r="O59" s="7">
        <f t="shared" si="5"/>
        <v>441.9907407407407</v>
      </c>
      <c r="P59" s="7">
        <f t="shared" si="14"/>
        <v>441.9907407407407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220</v>
      </c>
      <c r="O60" s="7">
        <f t="shared" si="5"/>
        <v>549.79166666666674</v>
      </c>
      <c r="P60" s="7">
        <f t="shared" si="14"/>
        <v>549.79166666666674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220</v>
      </c>
      <c r="O61" s="7">
        <f t="shared" si="5"/>
        <v>709.05092592592598</v>
      </c>
      <c r="P61" s="7">
        <f t="shared" si="14"/>
        <v>709.05092592592598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220</v>
      </c>
      <c r="O62" s="7">
        <f t="shared" si="5"/>
        <v>910.92592592592598</v>
      </c>
      <c r="P62" s="7">
        <f t="shared" si="14"/>
        <v>910.92592592592598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220</v>
      </c>
      <c r="O63" s="7">
        <f t="shared" si="5"/>
        <v>1144.6296296296296</v>
      </c>
      <c r="P63" s="7">
        <f t="shared" si="14"/>
        <v>1144.6296296296296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220</v>
      </c>
      <c r="O64" s="7">
        <f t="shared" si="5"/>
        <v>1397.9861111111111</v>
      </c>
      <c r="P64" s="7">
        <f t="shared" si="14"/>
        <v>1397.9861111111111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220</v>
      </c>
      <c r="O65" s="7">
        <f t="shared" si="5"/>
        <v>1657.9861111111111</v>
      </c>
      <c r="P65" s="7">
        <f t="shared" si="14"/>
        <v>1657.9861111111111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220</v>
      </c>
      <c r="O66" s="7">
        <f t="shared" si="5"/>
        <v>1911.3425925925926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220</v>
      </c>
      <c r="O67" s="7">
        <f t="shared" si="5"/>
        <v>2033.7037037037037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220</v>
      </c>
      <c r="O68" s="7">
        <f t="shared" si="5"/>
        <v>2001.875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220</v>
      </c>
      <c r="O69" s="7">
        <f t="shared" si="5"/>
        <v>1959.2592592592591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220</v>
      </c>
      <c r="O70" s="7">
        <f t="shared" ref="O70:O133" si="16">P69-N69+M69</f>
        <v>1907.8009259259261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220</v>
      </c>
      <c r="O71" s="7">
        <f t="shared" si="16"/>
        <v>1850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220</v>
      </c>
      <c r="O72" s="7">
        <f t="shared" si="16"/>
        <v>1788.912037037037</v>
      </c>
      <c r="P72" s="7">
        <f t="shared" si="14"/>
        <v>1788.912037037037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220</v>
      </c>
      <c r="O73" s="7">
        <f t="shared" si="16"/>
        <v>1717.0601851851852</v>
      </c>
      <c r="P73" s="7">
        <f t="shared" si="14"/>
        <v>1717.0601851851852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220</v>
      </c>
      <c r="O74" s="7">
        <f t="shared" si="16"/>
        <v>1588.9351851851852</v>
      </c>
      <c r="P74" s="7">
        <f t="shared" si="14"/>
        <v>1588.9351851851852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220</v>
      </c>
      <c r="O75" s="7">
        <f t="shared" si="16"/>
        <v>1413.75</v>
      </c>
      <c r="P75" s="7">
        <f t="shared" si="14"/>
        <v>1413.75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220</v>
      </c>
      <c r="O76" s="7">
        <f t="shared" si="16"/>
        <v>1205.9953703703704</v>
      </c>
      <c r="P76" s="7">
        <f t="shared" si="14"/>
        <v>1205.9953703703704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220</v>
      </c>
      <c r="O77" s="7">
        <f t="shared" si="16"/>
        <v>985.99537037037044</v>
      </c>
      <c r="P77" s="7">
        <f t="shared" si="14"/>
        <v>985.99537037037044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220</v>
      </c>
      <c r="O78" s="7">
        <f t="shared" si="16"/>
        <v>778.24074074074076</v>
      </c>
      <c r="P78" s="7">
        <f t="shared" si="14"/>
        <v>778.24074074074076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220</v>
      </c>
      <c r="O79" s="7">
        <f t="shared" si="16"/>
        <v>603.05555555555554</v>
      </c>
      <c r="P79" s="7">
        <f t="shared" si="14"/>
        <v>603.05555555555554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220</v>
      </c>
      <c r="O80" s="7">
        <f t="shared" si="16"/>
        <v>474.93055555555554</v>
      </c>
      <c r="P80" s="7">
        <f t="shared" si="14"/>
        <v>474.93055555555554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220</v>
      </c>
      <c r="O81" s="7">
        <f t="shared" si="16"/>
        <v>403.0787037037037</v>
      </c>
      <c r="P81" s="7">
        <f t="shared" si="14"/>
        <v>403.0787037037037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220</v>
      </c>
      <c r="O82" s="7">
        <f t="shared" si="16"/>
        <v>391.99074074074076</v>
      </c>
      <c r="P82" s="7">
        <f t="shared" si="14"/>
        <v>391.99074074074076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220</v>
      </c>
      <c r="O83" s="7">
        <f t="shared" si="16"/>
        <v>441.9907407407407</v>
      </c>
      <c r="P83" s="7">
        <f t="shared" si="14"/>
        <v>441.9907407407407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220</v>
      </c>
      <c r="O84" s="7">
        <f t="shared" si="16"/>
        <v>549.79166666666674</v>
      </c>
      <c r="P84" s="7">
        <f t="shared" si="14"/>
        <v>549.79166666666674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220</v>
      </c>
      <c r="O85" s="7">
        <f t="shared" si="16"/>
        <v>709.05092592592598</v>
      </c>
      <c r="P85" s="7">
        <f t="shared" si="14"/>
        <v>709.05092592592598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220</v>
      </c>
      <c r="O86" s="7">
        <f t="shared" si="16"/>
        <v>910.92592592592598</v>
      </c>
      <c r="P86" s="7">
        <f t="shared" si="14"/>
        <v>910.92592592592598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220</v>
      </c>
      <c r="O87" s="7">
        <f t="shared" si="16"/>
        <v>1144.6296296296296</v>
      </c>
      <c r="P87" s="7">
        <f t="shared" si="14"/>
        <v>1144.6296296296296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220</v>
      </c>
      <c r="O88" s="7">
        <f t="shared" si="16"/>
        <v>1397.9861111111111</v>
      </c>
      <c r="P88" s="7">
        <f t="shared" si="14"/>
        <v>1397.9861111111111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220</v>
      </c>
      <c r="O89" s="7">
        <f t="shared" si="16"/>
        <v>1657.9861111111111</v>
      </c>
      <c r="P89" s="7">
        <f t="shared" si="14"/>
        <v>1657.9861111111111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220</v>
      </c>
      <c r="O90" s="7">
        <f t="shared" si="16"/>
        <v>1911.3425925925926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220</v>
      </c>
      <c r="O91" s="7">
        <f t="shared" si="16"/>
        <v>2033.7037037037037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220</v>
      </c>
      <c r="O92" s="7">
        <f t="shared" si="16"/>
        <v>2001.875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220</v>
      </c>
      <c r="O93" s="7">
        <f t="shared" si="16"/>
        <v>1959.2592592592591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220</v>
      </c>
      <c r="O94" s="7">
        <f t="shared" si="16"/>
        <v>1907.8009259259261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220</v>
      </c>
      <c r="O95" s="7">
        <f t="shared" si="16"/>
        <v>1850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220</v>
      </c>
      <c r="O96" s="7">
        <f t="shared" si="16"/>
        <v>1788.912037037037</v>
      </c>
      <c r="P96" s="7">
        <f t="shared" si="14"/>
        <v>1788.912037037037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220</v>
      </c>
      <c r="O97" s="7">
        <f t="shared" si="16"/>
        <v>1717.0601851851852</v>
      </c>
      <c r="P97" s="7">
        <f t="shared" si="14"/>
        <v>1717.0601851851852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220</v>
      </c>
      <c r="O98" s="7">
        <f t="shared" si="16"/>
        <v>1588.9351851851852</v>
      </c>
      <c r="P98" s="7">
        <f t="shared" si="14"/>
        <v>1588.9351851851852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220</v>
      </c>
      <c r="O99" s="7">
        <f t="shared" si="16"/>
        <v>1413.75</v>
      </c>
      <c r="P99" s="7">
        <f t="shared" si="14"/>
        <v>1413.75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220</v>
      </c>
      <c r="O100" s="7">
        <f t="shared" si="16"/>
        <v>1205.9953703703704</v>
      </c>
      <c r="P100" s="7">
        <f t="shared" si="14"/>
        <v>1205.9953703703704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220</v>
      </c>
      <c r="O101" s="7">
        <f t="shared" si="16"/>
        <v>985.99537037037044</v>
      </c>
      <c r="P101" s="7">
        <f t="shared" si="14"/>
        <v>985.99537037037044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220</v>
      </c>
      <c r="O102" s="7">
        <f t="shared" si="16"/>
        <v>778.24074074074076</v>
      </c>
      <c r="P102" s="7">
        <f t="shared" si="14"/>
        <v>778.24074074074076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220</v>
      </c>
      <c r="O103" s="7">
        <f t="shared" si="16"/>
        <v>603.05555555555554</v>
      </c>
      <c r="P103" s="7">
        <f t="shared" si="14"/>
        <v>603.05555555555554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220</v>
      </c>
      <c r="O104" s="7">
        <f t="shared" si="16"/>
        <v>474.93055555555554</v>
      </c>
      <c r="P104" s="7">
        <f t="shared" si="14"/>
        <v>474.93055555555554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220</v>
      </c>
      <c r="O105" s="7">
        <f t="shared" si="16"/>
        <v>403.0787037037037</v>
      </c>
      <c r="P105" s="7">
        <f t="shared" si="14"/>
        <v>403.0787037037037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220</v>
      </c>
      <c r="O106" s="7">
        <f t="shared" si="16"/>
        <v>391.99074074074076</v>
      </c>
      <c r="P106" s="7">
        <f t="shared" si="14"/>
        <v>391.99074074074076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220</v>
      </c>
      <c r="O107" s="7">
        <f t="shared" si="16"/>
        <v>441.9907407407407</v>
      </c>
      <c r="P107" s="7">
        <f t="shared" si="14"/>
        <v>441.9907407407407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220</v>
      </c>
      <c r="O108" s="7">
        <f t="shared" si="16"/>
        <v>549.79166666666674</v>
      </c>
      <c r="P108" s="7">
        <f t="shared" si="14"/>
        <v>549.79166666666674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220</v>
      </c>
      <c r="O109" s="7">
        <f t="shared" si="16"/>
        <v>709.05092592592598</v>
      </c>
      <c r="P109" s="7">
        <f t="shared" si="14"/>
        <v>709.05092592592598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220</v>
      </c>
      <c r="O110" s="7">
        <f t="shared" si="16"/>
        <v>910.92592592592598</v>
      </c>
      <c r="P110" s="7">
        <f t="shared" si="14"/>
        <v>910.92592592592598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220</v>
      </c>
      <c r="O111" s="7">
        <f t="shared" si="16"/>
        <v>1144.6296296296296</v>
      </c>
      <c r="P111" s="7">
        <f t="shared" ref="P111:P158" si="20">MAX(0, MIN(O111,O$4))</f>
        <v>1144.6296296296296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220</v>
      </c>
      <c r="O112" s="7">
        <f t="shared" si="16"/>
        <v>1397.9861111111111</v>
      </c>
      <c r="P112" s="7">
        <f t="shared" si="20"/>
        <v>1397.9861111111111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220</v>
      </c>
      <c r="O113" s="7">
        <f t="shared" si="16"/>
        <v>1657.9861111111111</v>
      </c>
      <c r="P113" s="7">
        <f t="shared" si="20"/>
        <v>1657.9861111111111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220</v>
      </c>
      <c r="O114" s="7">
        <f t="shared" si="16"/>
        <v>1911.3425925925926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220</v>
      </c>
      <c r="O115" s="7">
        <f t="shared" si="16"/>
        <v>2033.7037037037037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220</v>
      </c>
      <c r="O116" s="7">
        <f t="shared" si="16"/>
        <v>2001.875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220</v>
      </c>
      <c r="O117" s="7">
        <f t="shared" si="16"/>
        <v>1959.2592592592591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220</v>
      </c>
      <c r="O118" s="7">
        <f t="shared" si="16"/>
        <v>1907.8009259259261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220</v>
      </c>
      <c r="O119" s="7">
        <f t="shared" si="16"/>
        <v>1850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220</v>
      </c>
      <c r="O120" s="7">
        <f t="shared" si="16"/>
        <v>1788.912037037037</v>
      </c>
      <c r="P120" s="7">
        <f t="shared" si="20"/>
        <v>1788.912037037037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220</v>
      </c>
      <c r="O121" s="7">
        <f t="shared" si="16"/>
        <v>1717.0601851851852</v>
      </c>
      <c r="P121" s="7">
        <f t="shared" si="20"/>
        <v>1717.0601851851852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220</v>
      </c>
      <c r="O122" s="7">
        <f t="shared" si="16"/>
        <v>1588.9351851851852</v>
      </c>
      <c r="P122" s="7">
        <f t="shared" si="20"/>
        <v>1588.9351851851852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220</v>
      </c>
      <c r="O123" s="7">
        <f t="shared" si="16"/>
        <v>1413.75</v>
      </c>
      <c r="P123" s="7">
        <f t="shared" si="20"/>
        <v>1413.75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220</v>
      </c>
      <c r="O124" s="7">
        <f t="shared" si="16"/>
        <v>1205.9953703703704</v>
      </c>
      <c r="P124" s="7">
        <f t="shared" si="20"/>
        <v>1205.9953703703704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220</v>
      </c>
      <c r="O125" s="7">
        <f t="shared" si="16"/>
        <v>985.99537037037044</v>
      </c>
      <c r="P125" s="7">
        <f t="shared" si="20"/>
        <v>985.99537037037044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220</v>
      </c>
      <c r="O126" s="7">
        <f t="shared" si="16"/>
        <v>778.24074074074076</v>
      </c>
      <c r="P126" s="7">
        <f t="shared" si="20"/>
        <v>778.24074074074076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220</v>
      </c>
      <c r="O127" s="7">
        <f t="shared" si="16"/>
        <v>603.05555555555554</v>
      </c>
      <c r="P127" s="7">
        <f t="shared" si="20"/>
        <v>603.05555555555554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220</v>
      </c>
      <c r="O128" s="7">
        <f t="shared" si="16"/>
        <v>474.93055555555554</v>
      </c>
      <c r="P128" s="7">
        <f t="shared" si="20"/>
        <v>474.93055555555554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220</v>
      </c>
      <c r="O129" s="7">
        <f t="shared" si="16"/>
        <v>403.0787037037037</v>
      </c>
      <c r="P129" s="7">
        <f t="shared" si="20"/>
        <v>403.0787037037037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220</v>
      </c>
      <c r="O130" s="7">
        <f t="shared" si="16"/>
        <v>391.99074074074076</v>
      </c>
      <c r="P130" s="7">
        <f t="shared" si="20"/>
        <v>391.99074074074076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220</v>
      </c>
      <c r="O131" s="7">
        <f t="shared" si="16"/>
        <v>441.9907407407407</v>
      </c>
      <c r="P131" s="7">
        <f t="shared" si="20"/>
        <v>441.9907407407407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220</v>
      </c>
      <c r="O132" s="7">
        <f t="shared" si="16"/>
        <v>549.79166666666674</v>
      </c>
      <c r="P132" s="7">
        <f t="shared" si="20"/>
        <v>549.79166666666674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220</v>
      </c>
      <c r="O133" s="7">
        <f t="shared" si="16"/>
        <v>709.05092592592598</v>
      </c>
      <c r="P133" s="7">
        <f t="shared" si="20"/>
        <v>709.05092592592598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220</v>
      </c>
      <c r="O134" s="7">
        <f t="shared" ref="O134:O158" si="22">P133-N133+M133</f>
        <v>910.92592592592598</v>
      </c>
      <c r="P134" s="7">
        <f t="shared" si="20"/>
        <v>910.92592592592598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220</v>
      </c>
      <c r="O135" s="7">
        <f t="shared" si="22"/>
        <v>1144.6296296296296</v>
      </c>
      <c r="P135" s="7">
        <f t="shared" si="20"/>
        <v>1144.6296296296296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220</v>
      </c>
      <c r="O136" s="7">
        <f t="shared" si="22"/>
        <v>1397.9861111111111</v>
      </c>
      <c r="P136" s="7">
        <f t="shared" si="20"/>
        <v>1397.9861111111111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220</v>
      </c>
      <c r="O137" s="7">
        <f t="shared" si="22"/>
        <v>1657.9861111111111</v>
      </c>
      <c r="P137" s="7">
        <f t="shared" si="20"/>
        <v>1657.9861111111111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220</v>
      </c>
      <c r="O138" s="7">
        <f t="shared" si="22"/>
        <v>1911.3425925925926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220</v>
      </c>
      <c r="O139" s="7">
        <f t="shared" si="22"/>
        <v>2033.7037037037037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220</v>
      </c>
      <c r="O140" s="7">
        <f t="shared" si="22"/>
        <v>2001.875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220</v>
      </c>
      <c r="O141" s="7">
        <f t="shared" si="22"/>
        <v>1959.2592592592591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220</v>
      </c>
      <c r="O142" s="7">
        <f t="shared" si="22"/>
        <v>1907.8009259259261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220</v>
      </c>
      <c r="O143" s="7">
        <f t="shared" si="22"/>
        <v>1850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220</v>
      </c>
      <c r="O144" s="7">
        <f t="shared" si="22"/>
        <v>1788.912037037037</v>
      </c>
      <c r="P144" s="7">
        <f t="shared" si="20"/>
        <v>1788.912037037037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220</v>
      </c>
      <c r="O145" s="7">
        <f t="shared" si="22"/>
        <v>1717.0601851851852</v>
      </c>
      <c r="P145" s="7">
        <f t="shared" si="20"/>
        <v>1717.0601851851852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220</v>
      </c>
      <c r="O146" s="7">
        <f t="shared" si="22"/>
        <v>1588.9351851851852</v>
      </c>
      <c r="P146" s="7">
        <f t="shared" si="20"/>
        <v>1588.9351851851852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220</v>
      </c>
      <c r="O147" s="7">
        <f t="shared" si="22"/>
        <v>1413.75</v>
      </c>
      <c r="P147" s="7">
        <f t="shared" si="20"/>
        <v>1413.75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220</v>
      </c>
      <c r="O148" s="7">
        <f t="shared" si="22"/>
        <v>1205.9953703703704</v>
      </c>
      <c r="P148" s="7">
        <f t="shared" si="20"/>
        <v>1205.9953703703704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220</v>
      </c>
      <c r="O149" s="7">
        <f t="shared" si="22"/>
        <v>985.99537037037044</v>
      </c>
      <c r="P149" s="7">
        <f t="shared" si="20"/>
        <v>985.99537037037044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220</v>
      </c>
      <c r="O150" s="7">
        <f t="shared" si="22"/>
        <v>778.24074074074076</v>
      </c>
      <c r="P150" s="7">
        <f t="shared" si="20"/>
        <v>778.24074074074076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220</v>
      </c>
      <c r="O151" s="7">
        <f t="shared" si="22"/>
        <v>603.05555555555554</v>
      </c>
      <c r="P151" s="7">
        <f t="shared" si="20"/>
        <v>603.05555555555554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220</v>
      </c>
      <c r="O152" s="7">
        <f t="shared" si="22"/>
        <v>474.93055555555554</v>
      </c>
      <c r="P152" s="7">
        <f t="shared" si="20"/>
        <v>474.93055555555554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220</v>
      </c>
      <c r="O153" s="7">
        <f t="shared" si="22"/>
        <v>403.0787037037037</v>
      </c>
      <c r="P153" s="7">
        <f t="shared" si="20"/>
        <v>403.0787037037037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220</v>
      </c>
      <c r="O154" s="7">
        <f t="shared" si="22"/>
        <v>391.99074074074076</v>
      </c>
      <c r="P154" s="7">
        <f t="shared" si="20"/>
        <v>391.99074074074076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220</v>
      </c>
      <c r="O155" s="7">
        <f t="shared" si="22"/>
        <v>441.9907407407407</v>
      </c>
      <c r="P155" s="7">
        <f t="shared" si="20"/>
        <v>441.9907407407407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220</v>
      </c>
      <c r="O156" s="7">
        <f t="shared" si="22"/>
        <v>549.79166666666674</v>
      </c>
      <c r="P156" s="7">
        <f t="shared" si="20"/>
        <v>549.79166666666674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220</v>
      </c>
      <c r="O157" s="7">
        <f t="shared" si="22"/>
        <v>709.05092592592598</v>
      </c>
      <c r="P157" s="7">
        <f t="shared" si="20"/>
        <v>709.05092592592598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220</v>
      </c>
      <c r="O158" s="7">
        <f t="shared" si="22"/>
        <v>910.92592592592598</v>
      </c>
      <c r="P158" s="7">
        <f t="shared" si="20"/>
        <v>910.92592592592598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204</v>
      </c>
      <c r="C1" s="72" t="s">
        <v>205</v>
      </c>
      <c r="D1" s="72" t="s">
        <v>197</v>
      </c>
      <c r="E1" s="72" t="s">
        <v>198</v>
      </c>
      <c r="F1" s="72" t="s">
        <v>199</v>
      </c>
      <c r="G1" s="72" t="s">
        <v>280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299</v>
      </c>
      <c r="H2" s="87" t="s">
        <v>10</v>
      </c>
    </row>
    <row r="3" spans="2:14" x14ac:dyDescent="0.3">
      <c r="B3" s="104" t="s">
        <v>200</v>
      </c>
      <c r="C3" s="101" t="s">
        <v>206</v>
      </c>
      <c r="D3" s="101" t="s">
        <v>202</v>
      </c>
      <c r="E3" s="76">
        <v>1</v>
      </c>
      <c r="F3" s="88" t="s">
        <v>24</v>
      </c>
      <c r="G3" s="76"/>
      <c r="H3" s="76"/>
      <c r="J3" s="101" t="s">
        <v>203</v>
      </c>
      <c r="K3" s="101" t="s">
        <v>208</v>
      </c>
      <c r="L3" s="101" t="s">
        <v>209</v>
      </c>
      <c r="M3" s="76">
        <v>1</v>
      </c>
      <c r="N3" s="76"/>
    </row>
    <row r="4" spans="2:14" x14ac:dyDescent="0.3">
      <c r="B4" s="105"/>
      <c r="C4" s="102"/>
      <c r="D4" s="102"/>
      <c r="E4" s="68">
        <v>2</v>
      </c>
      <c r="F4" s="89" t="s">
        <v>255</v>
      </c>
      <c r="G4" s="68"/>
      <c r="H4" s="68"/>
      <c r="J4" s="102"/>
      <c r="K4" s="102"/>
      <c r="L4" s="102"/>
      <c r="M4" s="68">
        <v>2</v>
      </c>
      <c r="N4" s="68"/>
    </row>
    <row r="5" spans="2:14" x14ac:dyDescent="0.3">
      <c r="B5" s="105"/>
      <c r="C5" s="102"/>
      <c r="D5" s="102"/>
      <c r="E5" s="68">
        <v>3</v>
      </c>
      <c r="F5" s="89" t="s">
        <v>162</v>
      </c>
      <c r="G5" s="68"/>
      <c r="H5" s="68"/>
      <c r="J5" s="102"/>
      <c r="K5" s="102"/>
      <c r="L5" s="102"/>
      <c r="M5" s="68">
        <v>3</v>
      </c>
      <c r="N5" s="68"/>
    </row>
    <row r="6" spans="2:14" ht="15" thickBot="1" x14ac:dyDescent="0.35">
      <c r="B6" s="106"/>
      <c r="C6" s="103"/>
      <c r="D6" s="103"/>
      <c r="E6" s="77">
        <v>4</v>
      </c>
      <c r="F6" s="90" t="s">
        <v>201</v>
      </c>
      <c r="G6" s="77"/>
      <c r="H6" s="77"/>
      <c r="J6" s="102"/>
      <c r="K6" s="102"/>
      <c r="L6" s="102"/>
      <c r="M6" s="68">
        <v>4</v>
      </c>
      <c r="N6" s="68"/>
    </row>
    <row r="7" spans="2:14" ht="15" thickBot="1" x14ac:dyDescent="0.35">
      <c r="B7" s="104" t="s">
        <v>200</v>
      </c>
      <c r="C7" s="101" t="s">
        <v>206</v>
      </c>
      <c r="D7" s="101" t="s">
        <v>181</v>
      </c>
      <c r="E7" s="76">
        <v>1</v>
      </c>
      <c r="F7" s="91" t="s">
        <v>183</v>
      </c>
      <c r="G7" s="76" t="s">
        <v>290</v>
      </c>
      <c r="H7" s="76"/>
      <c r="J7" s="103"/>
      <c r="K7" s="103"/>
      <c r="L7" s="103"/>
      <c r="M7" s="77">
        <v>5</v>
      </c>
      <c r="N7" s="77"/>
    </row>
    <row r="8" spans="2:14" x14ac:dyDescent="0.3">
      <c r="B8" s="105"/>
      <c r="C8" s="102"/>
      <c r="D8" s="102"/>
      <c r="E8" s="68">
        <v>2</v>
      </c>
      <c r="F8" s="89" t="s">
        <v>278</v>
      </c>
      <c r="G8" s="68" t="s">
        <v>298</v>
      </c>
      <c r="H8" s="68"/>
      <c r="J8" s="101" t="s">
        <v>203</v>
      </c>
      <c r="K8" s="101" t="s">
        <v>208</v>
      </c>
      <c r="L8" s="101" t="s">
        <v>210</v>
      </c>
      <c r="M8" s="76">
        <v>1</v>
      </c>
      <c r="N8" s="76" t="s">
        <v>201</v>
      </c>
    </row>
    <row r="9" spans="2:14" ht="15" thickBot="1" x14ac:dyDescent="0.35">
      <c r="B9" s="106"/>
      <c r="C9" s="103"/>
      <c r="D9" s="103"/>
      <c r="E9" s="77">
        <v>3</v>
      </c>
      <c r="F9" s="90" t="s">
        <v>201</v>
      </c>
      <c r="G9" s="77" t="s">
        <v>289</v>
      </c>
      <c r="H9" s="77"/>
      <c r="J9" s="102"/>
      <c r="K9" s="102"/>
      <c r="L9" s="102"/>
      <c r="M9" s="68">
        <v>2</v>
      </c>
      <c r="N9" s="84" t="s">
        <v>183</v>
      </c>
    </row>
    <row r="10" spans="2:14" ht="15" thickBot="1" x14ac:dyDescent="0.35">
      <c r="B10" s="104" t="s">
        <v>200</v>
      </c>
      <c r="C10" s="101" t="s">
        <v>206</v>
      </c>
      <c r="D10" s="101" t="s">
        <v>70</v>
      </c>
      <c r="E10" s="76">
        <v>1</v>
      </c>
      <c r="F10" s="92" t="s">
        <v>159</v>
      </c>
      <c r="G10" s="76" t="s">
        <v>282</v>
      </c>
      <c r="H10" s="76" t="s">
        <v>293</v>
      </c>
      <c r="J10" s="103"/>
      <c r="K10" s="103"/>
      <c r="L10" s="103"/>
      <c r="M10" s="77">
        <v>3</v>
      </c>
      <c r="N10" s="79" t="s">
        <v>277</v>
      </c>
    </row>
    <row r="11" spans="2:14" x14ac:dyDescent="0.3">
      <c r="B11" s="105"/>
      <c r="C11" s="102"/>
      <c r="D11" s="102"/>
      <c r="E11" s="68">
        <v>2</v>
      </c>
      <c r="F11" s="93" t="s">
        <v>160</v>
      </c>
      <c r="G11" s="68" t="s">
        <v>292</v>
      </c>
      <c r="H11" s="68" t="s">
        <v>284</v>
      </c>
      <c r="J11" s="101" t="s">
        <v>207</v>
      </c>
      <c r="K11" s="101" t="s">
        <v>211</v>
      </c>
      <c r="L11" s="101" t="s">
        <v>212</v>
      </c>
      <c r="M11">
        <v>1</v>
      </c>
      <c r="N11" s="78" t="s">
        <v>201</v>
      </c>
    </row>
    <row r="12" spans="2:14" ht="15" thickBot="1" x14ac:dyDescent="0.35">
      <c r="B12" s="105"/>
      <c r="C12" s="102"/>
      <c r="D12" s="102"/>
      <c r="E12" s="68">
        <v>3</v>
      </c>
      <c r="F12" s="94" t="s">
        <v>201</v>
      </c>
      <c r="G12" s="68" t="s">
        <v>289</v>
      </c>
      <c r="H12" s="68" t="s">
        <v>283</v>
      </c>
      <c r="J12" s="107"/>
      <c r="K12" s="107"/>
      <c r="L12" s="107"/>
      <c r="M12">
        <v>2</v>
      </c>
      <c r="N12" s="85" t="s">
        <v>183</v>
      </c>
    </row>
    <row r="13" spans="2:14" ht="15" thickBot="1" x14ac:dyDescent="0.35">
      <c r="B13" s="106"/>
      <c r="C13" s="103"/>
      <c r="D13" s="103"/>
      <c r="E13" s="77">
        <v>4</v>
      </c>
      <c r="F13" s="95" t="s">
        <v>183</v>
      </c>
      <c r="G13" s="77" t="s">
        <v>290</v>
      </c>
      <c r="H13" s="77" t="s">
        <v>294</v>
      </c>
      <c r="J13" s="101" t="s">
        <v>207</v>
      </c>
      <c r="K13" s="101" t="s">
        <v>211</v>
      </c>
      <c r="L13" s="101" t="s">
        <v>213</v>
      </c>
      <c r="M13" s="76">
        <v>1</v>
      </c>
      <c r="N13" s="76" t="s">
        <v>279</v>
      </c>
    </row>
    <row r="14" spans="2:14" x14ac:dyDescent="0.3">
      <c r="B14" s="104" t="s">
        <v>200</v>
      </c>
      <c r="C14" s="101" t="s">
        <v>206</v>
      </c>
      <c r="D14" s="101" t="s">
        <v>182</v>
      </c>
      <c r="E14" s="76">
        <v>1</v>
      </c>
      <c r="F14" s="92" t="s">
        <v>159</v>
      </c>
      <c r="G14" s="76" t="s">
        <v>282</v>
      </c>
      <c r="H14" s="76" t="s">
        <v>293</v>
      </c>
      <c r="J14" s="102"/>
      <c r="K14" s="102"/>
      <c r="L14" s="102"/>
      <c r="M14" s="68"/>
      <c r="N14" s="68"/>
    </row>
    <row r="15" spans="2:14" x14ac:dyDescent="0.3">
      <c r="B15" s="105"/>
      <c r="C15" s="102"/>
      <c r="D15" s="102"/>
      <c r="E15" s="68">
        <v>2</v>
      </c>
      <c r="F15" s="93" t="s">
        <v>160</v>
      </c>
      <c r="G15" s="68" t="s">
        <v>292</v>
      </c>
      <c r="H15" s="68" t="s">
        <v>284</v>
      </c>
      <c r="J15" s="102"/>
      <c r="K15" s="102"/>
      <c r="L15" s="102"/>
      <c r="M15" s="68"/>
      <c r="N15" s="68"/>
    </row>
    <row r="16" spans="2:14" x14ac:dyDescent="0.3">
      <c r="B16" s="105"/>
      <c r="C16" s="102"/>
      <c r="D16" s="102"/>
      <c r="E16" s="68">
        <v>3</v>
      </c>
      <c r="F16" s="94" t="s">
        <v>201</v>
      </c>
      <c r="G16" s="68" t="s">
        <v>289</v>
      </c>
      <c r="H16" s="68" t="s">
        <v>283</v>
      </c>
      <c r="J16" s="102"/>
      <c r="K16" s="102"/>
      <c r="L16" s="102"/>
      <c r="M16" s="68"/>
      <c r="N16" s="68"/>
    </row>
    <row r="17" spans="2:14" ht="15" thickBot="1" x14ac:dyDescent="0.35">
      <c r="B17" s="106"/>
      <c r="C17" s="103"/>
      <c r="D17" s="103"/>
      <c r="E17" s="77">
        <v>4</v>
      </c>
      <c r="F17" s="95" t="s">
        <v>183</v>
      </c>
      <c r="G17" s="77" t="s">
        <v>290</v>
      </c>
      <c r="H17" s="77" t="s">
        <v>294</v>
      </c>
      <c r="J17" s="102"/>
      <c r="K17" s="102"/>
      <c r="L17" s="102"/>
      <c r="M17" s="68"/>
      <c r="N17" s="68"/>
    </row>
    <row r="18" spans="2:14" x14ac:dyDescent="0.3">
      <c r="B18" s="104" t="s">
        <v>200</v>
      </c>
      <c r="C18" s="101" t="s">
        <v>206</v>
      </c>
      <c r="D18" s="101" t="s">
        <v>191</v>
      </c>
      <c r="E18" s="76">
        <v>1</v>
      </c>
      <c r="F18" s="92" t="s">
        <v>159</v>
      </c>
      <c r="G18" s="76" t="s">
        <v>282</v>
      </c>
      <c r="H18" s="76" t="s">
        <v>293</v>
      </c>
      <c r="J18" s="102"/>
      <c r="K18" s="102"/>
      <c r="L18" s="102"/>
      <c r="M18" s="68">
        <v>2</v>
      </c>
      <c r="N18" s="78" t="s">
        <v>279</v>
      </c>
    </row>
    <row r="19" spans="2:14" x14ac:dyDescent="0.3">
      <c r="B19" s="105"/>
      <c r="C19" s="102"/>
      <c r="D19" s="102"/>
      <c r="E19" s="68">
        <v>2</v>
      </c>
      <c r="F19" s="93" t="s">
        <v>160</v>
      </c>
      <c r="G19" s="68" t="s">
        <v>292</v>
      </c>
      <c r="H19" s="68" t="s">
        <v>284</v>
      </c>
    </row>
    <row r="20" spans="2:14" x14ac:dyDescent="0.3">
      <c r="B20" s="105"/>
      <c r="C20" s="102"/>
      <c r="D20" s="102"/>
      <c r="E20" s="68">
        <v>3</v>
      </c>
      <c r="F20" s="94" t="s">
        <v>201</v>
      </c>
      <c r="G20" s="68" t="s">
        <v>289</v>
      </c>
      <c r="H20" s="68" t="s">
        <v>283</v>
      </c>
    </row>
    <row r="21" spans="2:14" ht="15" thickBot="1" x14ac:dyDescent="0.35">
      <c r="B21" s="106"/>
      <c r="C21" s="103"/>
      <c r="D21" s="103"/>
      <c r="E21" s="77">
        <v>4</v>
      </c>
      <c r="F21" s="95" t="s">
        <v>277</v>
      </c>
      <c r="G21" s="77" t="s">
        <v>290</v>
      </c>
      <c r="H21" s="77" t="s">
        <v>294</v>
      </c>
    </row>
    <row r="22" spans="2:14" x14ac:dyDescent="0.3">
      <c r="B22" s="104" t="s">
        <v>200</v>
      </c>
      <c r="C22" s="101" t="s">
        <v>207</v>
      </c>
      <c r="D22" s="101" t="s">
        <v>276</v>
      </c>
      <c r="E22" s="76">
        <v>1</v>
      </c>
      <c r="F22" s="92" t="s">
        <v>159</v>
      </c>
      <c r="G22" s="76" t="s">
        <v>282</v>
      </c>
      <c r="H22" s="76"/>
    </row>
    <row r="23" spans="2:14" x14ac:dyDescent="0.3">
      <c r="B23" s="105"/>
      <c r="C23" s="102"/>
      <c r="D23" s="102"/>
      <c r="E23" s="68">
        <v>2</v>
      </c>
      <c r="F23" s="93" t="s">
        <v>160</v>
      </c>
      <c r="G23" s="68" t="s">
        <v>281</v>
      </c>
      <c r="H23" s="68"/>
    </row>
    <row r="24" spans="2:14" x14ac:dyDescent="0.3">
      <c r="B24" s="105"/>
      <c r="C24" s="102"/>
      <c r="D24" s="102"/>
      <c r="E24" s="68">
        <v>3</v>
      </c>
      <c r="F24" s="89" t="s">
        <v>24</v>
      </c>
      <c r="G24" s="68" t="s">
        <v>284</v>
      </c>
      <c r="H24" s="68"/>
    </row>
    <row r="25" spans="2:14" x14ac:dyDescent="0.3">
      <c r="B25" s="105"/>
      <c r="C25" s="102"/>
      <c r="D25" s="102"/>
      <c r="E25" s="68">
        <v>4</v>
      </c>
      <c r="F25" s="89" t="s">
        <v>255</v>
      </c>
      <c r="G25" s="68" t="s">
        <v>283</v>
      </c>
      <c r="H25" s="68"/>
    </row>
    <row r="26" spans="2:14" x14ac:dyDescent="0.3">
      <c r="B26" s="105"/>
      <c r="C26" s="102"/>
      <c r="D26" s="102"/>
      <c r="E26" s="68">
        <v>5</v>
      </c>
      <c r="F26" s="89" t="s">
        <v>162</v>
      </c>
      <c r="G26" s="68" t="s">
        <v>282</v>
      </c>
      <c r="H26" s="68"/>
    </row>
    <row r="27" spans="2:14" ht="15" thickBot="1" x14ac:dyDescent="0.35">
      <c r="B27" s="106"/>
      <c r="C27" s="103"/>
      <c r="D27" s="103"/>
      <c r="E27" s="77">
        <v>6</v>
      </c>
      <c r="F27" s="96" t="s">
        <v>278</v>
      </c>
      <c r="G27" s="77" t="s">
        <v>281</v>
      </c>
      <c r="H27" s="77"/>
    </row>
    <row r="28" spans="2:14" x14ac:dyDescent="0.3">
      <c r="B28" s="104" t="s">
        <v>200</v>
      </c>
      <c r="C28" s="101" t="s">
        <v>207</v>
      </c>
      <c r="D28" s="101" t="s">
        <v>184</v>
      </c>
      <c r="E28" s="76">
        <v>1</v>
      </c>
      <c r="F28" s="91" t="s">
        <v>183</v>
      </c>
      <c r="G28" s="76" t="s">
        <v>285</v>
      </c>
      <c r="H28" s="76"/>
    </row>
    <row r="29" spans="2:14" x14ac:dyDescent="0.3">
      <c r="B29" s="105"/>
      <c r="C29" s="102"/>
      <c r="D29" s="102"/>
      <c r="E29" s="68">
        <v>2</v>
      </c>
      <c r="F29" s="94" t="s">
        <v>201</v>
      </c>
      <c r="G29" s="68" t="s">
        <v>286</v>
      </c>
      <c r="H29" s="68"/>
    </row>
    <row r="30" spans="2:14" ht="15" thickBot="1" x14ac:dyDescent="0.35">
      <c r="B30" s="106"/>
      <c r="C30" s="103"/>
      <c r="D30" s="103"/>
      <c r="E30" s="77">
        <v>3</v>
      </c>
      <c r="F30" s="95" t="s">
        <v>277</v>
      </c>
      <c r="G30" s="77" t="s">
        <v>283</v>
      </c>
      <c r="H30" s="77"/>
    </row>
    <row r="34" spans="1:4" ht="15" thickBot="1" x14ac:dyDescent="0.35">
      <c r="B34" t="s">
        <v>287</v>
      </c>
      <c r="C34" t="s">
        <v>288</v>
      </c>
      <c r="D34" t="s">
        <v>206</v>
      </c>
    </row>
    <row r="35" spans="1:4" x14ac:dyDescent="0.3">
      <c r="A35" s="107" t="s">
        <v>70</v>
      </c>
      <c r="B35" s="82" t="s">
        <v>159</v>
      </c>
      <c r="C35" t="s">
        <v>291</v>
      </c>
      <c r="D35" t="s">
        <v>293</v>
      </c>
    </row>
    <row r="36" spans="1:4" x14ac:dyDescent="0.3">
      <c r="A36" s="107"/>
      <c r="B36" s="83" t="s">
        <v>160</v>
      </c>
      <c r="C36" t="s">
        <v>292</v>
      </c>
      <c r="D36" t="s">
        <v>284</v>
      </c>
    </row>
    <row r="37" spans="1:4" x14ac:dyDescent="0.3">
      <c r="A37" s="107"/>
      <c r="B37" s="80" t="s">
        <v>201</v>
      </c>
      <c r="C37" t="s">
        <v>289</v>
      </c>
      <c r="D37" t="s">
        <v>283</v>
      </c>
    </row>
    <row r="38" spans="1:4" ht="15" thickBot="1" x14ac:dyDescent="0.35">
      <c r="A38" s="107"/>
      <c r="B38" s="86" t="s">
        <v>183</v>
      </c>
      <c r="C38" t="s">
        <v>290</v>
      </c>
      <c r="D38" t="s">
        <v>294</v>
      </c>
    </row>
    <row r="39" spans="1:4" x14ac:dyDescent="0.3">
      <c r="A39" s="107" t="s">
        <v>191</v>
      </c>
      <c r="B39" s="82" t="s">
        <v>159</v>
      </c>
      <c r="C39" s="76" t="s">
        <v>291</v>
      </c>
      <c r="D39" s="76" t="s">
        <v>293</v>
      </c>
    </row>
    <row r="40" spans="1:4" x14ac:dyDescent="0.3">
      <c r="A40" s="107"/>
      <c r="B40" s="83" t="s">
        <v>160</v>
      </c>
      <c r="C40" t="s">
        <v>292</v>
      </c>
      <c r="D40" t="s">
        <v>284</v>
      </c>
    </row>
    <row r="41" spans="1:4" x14ac:dyDescent="0.3">
      <c r="A41" s="107"/>
      <c r="B41" s="80" t="s">
        <v>201</v>
      </c>
      <c r="C41" t="s">
        <v>289</v>
      </c>
      <c r="D41" t="s">
        <v>283</v>
      </c>
    </row>
    <row r="42" spans="1:4" ht="15" thickBot="1" x14ac:dyDescent="0.35">
      <c r="A42" s="107"/>
      <c r="B42" s="81" t="s">
        <v>277</v>
      </c>
      <c r="C42" t="s">
        <v>290</v>
      </c>
      <c r="D42" t="s">
        <v>294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A7"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185</v>
      </c>
    </row>
    <row r="3" spans="1:12" x14ac:dyDescent="0.35">
      <c r="A3" s="26">
        <v>0</v>
      </c>
      <c r="B3" s="27"/>
      <c r="C3" s="28"/>
      <c r="D3" s="29"/>
      <c r="G3" s="69">
        <v>0</v>
      </c>
      <c r="J3" s="107" t="s">
        <v>161</v>
      </c>
      <c r="K3" t="s">
        <v>189</v>
      </c>
      <c r="L3" t="s">
        <v>190</v>
      </c>
    </row>
    <row r="4" spans="1:12" x14ac:dyDescent="0.35">
      <c r="A4" s="23">
        <v>1</v>
      </c>
      <c r="B4" s="20"/>
      <c r="C4" s="16"/>
      <c r="D4" s="17"/>
      <c r="G4" s="69">
        <v>1</v>
      </c>
      <c r="J4" s="107"/>
      <c r="K4" t="s">
        <v>191</v>
      </c>
      <c r="L4" t="s">
        <v>193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07"/>
      <c r="K5" t="s">
        <v>70</v>
      </c>
      <c r="L5" t="s">
        <v>192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07"/>
      <c r="K6" t="s">
        <v>182</v>
      </c>
      <c r="L6" t="s">
        <v>194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188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181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313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157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156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158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195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196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159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160</v>
      </c>
    </row>
    <row r="24" spans="1:8" x14ac:dyDescent="0.35">
      <c r="A24" s="14"/>
      <c r="G24" s="71" t="s">
        <v>154</v>
      </c>
      <c r="H24" t="s">
        <v>186</v>
      </c>
    </row>
    <row r="25" spans="1:8" x14ac:dyDescent="0.35">
      <c r="G25" s="71" t="s">
        <v>155</v>
      </c>
      <c r="H25" t="s">
        <v>187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topLeftCell="A3" workbookViewId="0">
      <selection activeCell="A23" sqref="A23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109" t="s">
        <v>117</v>
      </c>
      <c r="C3" s="109"/>
      <c r="D3" s="109"/>
      <c r="E3" s="109"/>
      <c r="F3" s="109"/>
      <c r="K3" s="4" t="s">
        <v>19</v>
      </c>
    </row>
    <row r="4" spans="1:12" x14ac:dyDescent="0.3">
      <c r="B4" t="s">
        <v>118</v>
      </c>
      <c r="C4">
        <v>62</v>
      </c>
      <c r="D4" t="s">
        <v>119</v>
      </c>
      <c r="K4" t="s">
        <v>20</v>
      </c>
      <c r="L4">
        <v>208</v>
      </c>
    </row>
    <row r="5" spans="1:12" x14ac:dyDescent="0.3">
      <c r="B5" t="s">
        <v>120</v>
      </c>
      <c r="C5">
        <v>61</v>
      </c>
      <c r="D5" t="s">
        <v>121</v>
      </c>
      <c r="K5" t="s">
        <v>22</v>
      </c>
      <c r="L5">
        <v>0</v>
      </c>
    </row>
    <row r="6" spans="1:12" x14ac:dyDescent="0.3">
      <c r="K6" t="s">
        <v>21</v>
      </c>
      <c r="L6">
        <v>1</v>
      </c>
    </row>
    <row r="7" spans="1:12" ht="18" x14ac:dyDescent="0.35">
      <c r="A7" s="109" t="s">
        <v>126</v>
      </c>
      <c r="B7" s="109"/>
      <c r="C7" s="109"/>
      <c r="D7" t="s">
        <v>135</v>
      </c>
    </row>
    <row r="8" spans="1:12" x14ac:dyDescent="0.3">
      <c r="A8" t="s">
        <v>127</v>
      </c>
      <c r="B8">
        <v>2</v>
      </c>
      <c r="C8" t="s">
        <v>128</v>
      </c>
    </row>
    <row r="9" spans="1:12" x14ac:dyDescent="0.3">
      <c r="A9" t="s">
        <v>129</v>
      </c>
      <c r="B9">
        <v>4</v>
      </c>
      <c r="C9" t="s">
        <v>128</v>
      </c>
      <c r="D9" t="s">
        <v>130</v>
      </c>
    </row>
    <row r="10" spans="1:12" ht="18" x14ac:dyDescent="0.35">
      <c r="K10" s="5"/>
    </row>
    <row r="12" spans="1:12" ht="15.6" x14ac:dyDescent="0.3">
      <c r="A12" s="42" t="s">
        <v>125</v>
      </c>
      <c r="B12" s="42" t="s">
        <v>122</v>
      </c>
      <c r="C12" s="42" t="s">
        <v>123</v>
      </c>
      <c r="D12" s="42" t="s">
        <v>124</v>
      </c>
      <c r="F12" s="42" t="s">
        <v>149</v>
      </c>
    </row>
    <row r="13" spans="1:12" x14ac:dyDescent="0.3">
      <c r="A13" t="s">
        <v>131</v>
      </c>
      <c r="B13">
        <v>0</v>
      </c>
      <c r="C13">
        <v>3</v>
      </c>
      <c r="D13" t="s">
        <v>175</v>
      </c>
      <c r="F13" t="s">
        <v>150</v>
      </c>
      <c r="G13" s="59" t="s">
        <v>151</v>
      </c>
    </row>
    <row r="14" spans="1:12" ht="14.4" customHeight="1" x14ac:dyDescent="0.3">
      <c r="A14" t="s">
        <v>132</v>
      </c>
      <c r="B14">
        <f>C13+1</f>
        <v>4</v>
      </c>
      <c r="C14">
        <f>B14+3</f>
        <v>7</v>
      </c>
      <c r="D14" t="s">
        <v>176</v>
      </c>
      <c r="F14" t="s">
        <v>152</v>
      </c>
      <c r="G14" s="59" t="s">
        <v>153</v>
      </c>
      <c r="J14" s="66"/>
    </row>
    <row r="15" spans="1:12" ht="14.4" customHeight="1" x14ac:dyDescent="0.3">
      <c r="A15" t="s">
        <v>133</v>
      </c>
      <c r="B15">
        <f t="shared" ref="B15:B19" si="0">C14+1</f>
        <v>8</v>
      </c>
      <c r="C15">
        <f t="shared" ref="C15:C19" si="1">B15+3</f>
        <v>11</v>
      </c>
      <c r="D15" t="s">
        <v>177</v>
      </c>
      <c r="J15" s="66"/>
    </row>
    <row r="16" spans="1:12" ht="14.4" customHeight="1" x14ac:dyDescent="0.3">
      <c r="A16" t="s">
        <v>215</v>
      </c>
      <c r="B16">
        <f t="shared" si="0"/>
        <v>12</v>
      </c>
      <c r="C16">
        <f t="shared" si="1"/>
        <v>15</v>
      </c>
      <c r="D16" t="s">
        <v>178</v>
      </c>
      <c r="J16" s="66"/>
    </row>
    <row r="17" spans="1:11" ht="14.4" customHeight="1" x14ac:dyDescent="0.3">
      <c r="A17" t="s">
        <v>58</v>
      </c>
      <c r="B17">
        <f t="shared" si="0"/>
        <v>16</v>
      </c>
      <c r="C17">
        <f t="shared" si="1"/>
        <v>19</v>
      </c>
      <c r="D17" t="s">
        <v>58</v>
      </c>
      <c r="J17" s="66"/>
    </row>
    <row r="18" spans="1:11" ht="14.4" customHeight="1" x14ac:dyDescent="0.3">
      <c r="A18" t="s">
        <v>216</v>
      </c>
      <c r="B18">
        <f t="shared" si="0"/>
        <v>20</v>
      </c>
      <c r="C18">
        <f t="shared" si="1"/>
        <v>23</v>
      </c>
      <c r="D18" t="s">
        <v>178</v>
      </c>
      <c r="J18" s="66"/>
    </row>
    <row r="19" spans="1:11" x14ac:dyDescent="0.3">
      <c r="A19" t="s">
        <v>219</v>
      </c>
      <c r="B19">
        <f t="shared" si="0"/>
        <v>24</v>
      </c>
      <c r="C19">
        <f t="shared" si="1"/>
        <v>27</v>
      </c>
      <c r="D19" t="s">
        <v>295</v>
      </c>
    </row>
    <row r="20" spans="1:11" x14ac:dyDescent="0.3">
      <c r="A20" t="s">
        <v>218</v>
      </c>
      <c r="B20">
        <f t="shared" ref="B20:B26" si="2">C19+1</f>
        <v>28</v>
      </c>
      <c r="C20">
        <f t="shared" ref="C20:C26" si="3">B20+3</f>
        <v>31</v>
      </c>
      <c r="D20" t="s">
        <v>134</v>
      </c>
    </row>
    <row r="21" spans="1:11" x14ac:dyDescent="0.3">
      <c r="A21" t="s">
        <v>220</v>
      </c>
      <c r="B21">
        <f t="shared" si="2"/>
        <v>32</v>
      </c>
      <c r="C21">
        <f t="shared" si="3"/>
        <v>35</v>
      </c>
      <c r="D21" t="s">
        <v>180</v>
      </c>
    </row>
    <row r="22" spans="1:11" x14ac:dyDescent="0.3">
      <c r="A22" t="s">
        <v>312</v>
      </c>
      <c r="B22">
        <f t="shared" si="2"/>
        <v>36</v>
      </c>
      <c r="C22">
        <f t="shared" si="3"/>
        <v>39</v>
      </c>
      <c r="D22" t="s">
        <v>217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108" t="s">
        <v>116</v>
      </c>
    </row>
    <row r="25" spans="1:11" x14ac:dyDescent="0.3">
      <c r="B25">
        <f t="shared" si="2"/>
        <v>48</v>
      </c>
      <c r="C25">
        <f t="shared" si="3"/>
        <v>51</v>
      </c>
      <c r="K25" s="108"/>
    </row>
    <row r="26" spans="1:11" x14ac:dyDescent="0.3">
      <c r="A26" t="s">
        <v>148</v>
      </c>
      <c r="B26">
        <f t="shared" si="2"/>
        <v>52</v>
      </c>
      <c r="C26">
        <f t="shared" si="3"/>
        <v>55</v>
      </c>
      <c r="D26" t="s">
        <v>179</v>
      </c>
      <c r="K26" s="108"/>
    </row>
    <row r="27" spans="1:11" x14ac:dyDescent="0.3">
      <c r="A27" t="s">
        <v>147</v>
      </c>
      <c r="B27">
        <f t="shared" ref="B27" si="4">C26+1</f>
        <v>56</v>
      </c>
      <c r="C27">
        <f t="shared" ref="C27" si="5">B27+3</f>
        <v>59</v>
      </c>
      <c r="D27" t="s">
        <v>180</v>
      </c>
      <c r="K27" s="108"/>
    </row>
    <row r="28" spans="1:11" x14ac:dyDescent="0.3">
      <c r="K28" s="108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A25" sqref="A25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0" t="s">
        <v>270</v>
      </c>
      <c r="B1" s="110"/>
      <c r="D1" t="s">
        <v>275</v>
      </c>
      <c r="E1" t="str">
        <f>_xlfn.CONCAT(K4:K18)</f>
        <v>00F005460140027B0320028928500BB8006402BC000000000000002503E8</v>
      </c>
    </row>
    <row r="3" spans="1:11" x14ac:dyDescent="0.3">
      <c r="B3" t="s">
        <v>260</v>
      </c>
      <c r="C3" t="s">
        <v>261</v>
      </c>
      <c r="E3" t="s">
        <v>267</v>
      </c>
      <c r="F3" t="s">
        <v>271</v>
      </c>
      <c r="G3" t="s">
        <v>272</v>
      </c>
      <c r="H3" t="s">
        <v>273</v>
      </c>
      <c r="I3" t="s">
        <v>274</v>
      </c>
    </row>
    <row r="4" spans="1:11" x14ac:dyDescent="0.3">
      <c r="A4" t="s">
        <v>240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241</v>
      </c>
      <c r="B5">
        <f>B4+4</f>
        <v>4</v>
      </c>
      <c r="C5">
        <f>C4+4</f>
        <v>7</v>
      </c>
      <c r="D5" t="s">
        <v>255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242</v>
      </c>
      <c r="B6">
        <f t="shared" ref="B6:B16" si="4">B5+4</f>
        <v>8</v>
      </c>
      <c r="C6">
        <f t="shared" ref="C6:C16" si="5">C5+4</f>
        <v>11</v>
      </c>
      <c r="D6" t="s">
        <v>256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243</v>
      </c>
      <c r="B7">
        <f t="shared" si="4"/>
        <v>12</v>
      </c>
      <c r="C7">
        <f t="shared" si="5"/>
        <v>15</v>
      </c>
      <c r="D7" t="s">
        <v>257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244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245</v>
      </c>
      <c r="B9">
        <f t="shared" si="4"/>
        <v>20</v>
      </c>
      <c r="C9">
        <f t="shared" si="5"/>
        <v>23</v>
      </c>
      <c r="D9" t="s">
        <v>258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246</v>
      </c>
      <c r="B10">
        <f t="shared" si="4"/>
        <v>24</v>
      </c>
      <c r="C10">
        <f t="shared" si="5"/>
        <v>27</v>
      </c>
      <c r="D10" t="s">
        <v>219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247</v>
      </c>
      <c r="B11">
        <f t="shared" si="4"/>
        <v>28</v>
      </c>
      <c r="C11">
        <f t="shared" si="5"/>
        <v>31</v>
      </c>
      <c r="D11" t="s">
        <v>218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248</v>
      </c>
      <c r="B12">
        <f t="shared" si="4"/>
        <v>32</v>
      </c>
      <c r="C12">
        <f t="shared" si="5"/>
        <v>35</v>
      </c>
      <c r="D12" t="s">
        <v>214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249</v>
      </c>
      <c r="B13">
        <f t="shared" si="4"/>
        <v>36</v>
      </c>
      <c r="C13">
        <f t="shared" si="5"/>
        <v>39</v>
      </c>
      <c r="D13" t="s">
        <v>259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250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251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252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253</v>
      </c>
      <c r="B17">
        <f>B16+4</f>
        <v>52</v>
      </c>
      <c r="C17">
        <f>C16+4</f>
        <v>55</v>
      </c>
      <c r="D17" t="s">
        <v>266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254</v>
      </c>
      <c r="B18">
        <f>B17+4</f>
        <v>56</v>
      </c>
      <c r="C18">
        <f>C17+4</f>
        <v>59</v>
      </c>
      <c r="D18" t="s">
        <v>265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0" t="s">
        <v>268</v>
      </c>
      <c r="B22" s="110"/>
      <c r="C22" t="s">
        <v>269</v>
      </c>
      <c r="D22" t="s">
        <v>296</v>
      </c>
    </row>
    <row r="24" spans="1:11" x14ac:dyDescent="0.3">
      <c r="B24" t="s">
        <v>260</v>
      </c>
      <c r="C24" t="s">
        <v>261</v>
      </c>
      <c r="E24" t="s">
        <v>267</v>
      </c>
      <c r="F24" t="s">
        <v>262</v>
      </c>
      <c r="G24" t="s">
        <v>263</v>
      </c>
      <c r="H24" t="s">
        <v>264</v>
      </c>
    </row>
    <row r="25" spans="1:11" x14ac:dyDescent="0.3">
      <c r="A25" t="s">
        <v>240</v>
      </c>
      <c r="B25">
        <v>0</v>
      </c>
      <c r="C25">
        <v>3</v>
      </c>
      <c r="D25" t="s">
        <v>24</v>
      </c>
      <c r="E25" t="b">
        <v>0</v>
      </c>
      <c r="F25" t="s">
        <v>297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241</v>
      </c>
      <c r="B26">
        <f>B25+4</f>
        <v>4</v>
      </c>
      <c r="C26">
        <f>C25+4</f>
        <v>7</v>
      </c>
      <c r="D26" t="s">
        <v>255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242</v>
      </c>
      <c r="B27">
        <f t="shared" ref="B27:B37" si="21">B26+4</f>
        <v>8</v>
      </c>
      <c r="C27">
        <f t="shared" ref="C27:C37" si="22">C26+4</f>
        <v>11</v>
      </c>
      <c r="D27" t="s">
        <v>256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243</v>
      </c>
      <c r="B28">
        <f t="shared" si="21"/>
        <v>12</v>
      </c>
      <c r="C28">
        <f t="shared" si="22"/>
        <v>15</v>
      </c>
      <c r="D28" t="s">
        <v>257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244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245</v>
      </c>
      <c r="B30">
        <f t="shared" si="21"/>
        <v>20</v>
      </c>
      <c r="C30">
        <f t="shared" si="22"/>
        <v>23</v>
      </c>
      <c r="D30" t="s">
        <v>258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246</v>
      </c>
      <c r="B31">
        <f t="shared" si="21"/>
        <v>24</v>
      </c>
      <c r="C31">
        <f t="shared" si="22"/>
        <v>27</v>
      </c>
      <c r="D31" t="s">
        <v>219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247</v>
      </c>
      <c r="B32">
        <f t="shared" si="21"/>
        <v>28</v>
      </c>
      <c r="C32">
        <f t="shared" si="22"/>
        <v>31</v>
      </c>
      <c r="D32" t="s">
        <v>218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248</v>
      </c>
      <c r="B33">
        <f t="shared" si="21"/>
        <v>32</v>
      </c>
      <c r="C33">
        <f t="shared" si="22"/>
        <v>35</v>
      </c>
      <c r="D33" t="s">
        <v>214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249</v>
      </c>
      <c r="B34">
        <f t="shared" si="21"/>
        <v>36</v>
      </c>
      <c r="C34">
        <f t="shared" si="22"/>
        <v>39</v>
      </c>
      <c r="D34" t="s">
        <v>259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250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251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252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253</v>
      </c>
      <c r="B38">
        <f t="shared" ref="B38:C40" si="23">B37+4</f>
        <v>52</v>
      </c>
      <c r="C38">
        <f t="shared" si="23"/>
        <v>55</v>
      </c>
      <c r="D38" t="s">
        <v>266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254</v>
      </c>
      <c r="B39">
        <f t="shared" si="23"/>
        <v>56</v>
      </c>
      <c r="C39">
        <f t="shared" si="23"/>
        <v>59</v>
      </c>
      <c r="D39" t="s">
        <v>265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166</v>
      </c>
    </row>
    <row r="4" spans="10:11" x14ac:dyDescent="0.3">
      <c r="J4">
        <v>1</v>
      </c>
      <c r="K4" t="s">
        <v>173</v>
      </c>
    </row>
    <row r="5" spans="10:11" x14ac:dyDescent="0.3">
      <c r="J5">
        <v>2</v>
      </c>
      <c r="K5" t="s">
        <v>169</v>
      </c>
    </row>
    <row r="6" spans="10:11" x14ac:dyDescent="0.3">
      <c r="J6">
        <v>3</v>
      </c>
      <c r="K6" t="s">
        <v>167</v>
      </c>
    </row>
    <row r="7" spans="10:11" x14ac:dyDescent="0.3">
      <c r="J7">
        <v>4</v>
      </c>
      <c r="K7" t="s">
        <v>168</v>
      </c>
    </row>
    <row r="8" spans="10:11" x14ac:dyDescent="0.3">
      <c r="J8">
        <v>5</v>
      </c>
      <c r="K8" t="s">
        <v>174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9.2337725934236985E-3</v>
      </c>
      <c r="G6" t="s">
        <v>31</v>
      </c>
    </row>
    <row r="7" spans="1:11" x14ac:dyDescent="0.3">
      <c r="A7">
        <v>1</v>
      </c>
      <c r="B7">
        <v>0</v>
      </c>
      <c r="F7">
        <f ca="1">1/F6</f>
        <v>108.29809700015798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9.1854800775527188E-3</v>
      </c>
      <c r="C8">
        <f ca="1">B8-B7</f>
        <v>9.1854800775527188E-3</v>
      </c>
      <c r="E8" t="s">
        <v>37</v>
      </c>
      <c r="F8" s="6">
        <f ca="1">(F7-B2)/B2</f>
        <v>8.2980970001579807E-2</v>
      </c>
    </row>
    <row r="9" spans="1:11" x14ac:dyDescent="0.3">
      <c r="A9">
        <v>3</v>
      </c>
      <c r="B9">
        <f t="shared" ca="1" si="0"/>
        <v>2.1739425256319812E-2</v>
      </c>
      <c r="C9">
        <f ca="1">B9-B8</f>
        <v>1.2553945178767094E-2</v>
      </c>
    </row>
    <row r="10" spans="1:11" x14ac:dyDescent="0.3">
      <c r="A10">
        <v>4</v>
      </c>
      <c r="B10">
        <f t="shared" ca="1" si="0"/>
        <v>2.9948942842581851E-2</v>
      </c>
      <c r="C10">
        <f t="shared" ref="C10:C26" ca="1" si="1">B10-B9</f>
        <v>8.2095175862620384E-3</v>
      </c>
    </row>
    <row r="11" spans="1:11" x14ac:dyDescent="0.3">
      <c r="A11">
        <v>5</v>
      </c>
      <c r="B11">
        <f t="shared" ca="1" si="0"/>
        <v>3.9321747012156065E-2</v>
      </c>
      <c r="C11">
        <f t="shared" ca="1" si="1"/>
        <v>9.3728041695742143E-3</v>
      </c>
    </row>
    <row r="12" spans="1:11" x14ac:dyDescent="0.3">
      <c r="A12">
        <v>6</v>
      </c>
      <c r="B12">
        <f t="shared" ca="1" si="0"/>
        <v>4.6337943696107595E-2</v>
      </c>
      <c r="C12">
        <f t="shared" ca="1" si="1"/>
        <v>7.0161966839515297E-3</v>
      </c>
    </row>
    <row r="13" spans="1:11" x14ac:dyDescent="0.3">
      <c r="A13">
        <v>7</v>
      </c>
      <c r="B13">
        <f t="shared" ca="1" si="0"/>
        <v>5.4265918359501494E-2</v>
      </c>
      <c r="C13">
        <f t="shared" ca="1" si="1"/>
        <v>7.9279746633938997E-3</v>
      </c>
    </row>
    <row r="14" spans="1:11" x14ac:dyDescent="0.3">
      <c r="A14">
        <v>8</v>
      </c>
      <c r="B14">
        <f t="shared" ca="1" si="0"/>
        <v>6.6051896064884652E-2</v>
      </c>
      <c r="C14">
        <f t="shared" ca="1" si="1"/>
        <v>1.1785977705383158E-2</v>
      </c>
    </row>
    <row r="15" spans="1:11" x14ac:dyDescent="0.3">
      <c r="A15">
        <v>9</v>
      </c>
      <c r="B15">
        <f t="shared" ca="1" si="0"/>
        <v>7.4667706821522406E-2</v>
      </c>
      <c r="C15">
        <f t="shared" ca="1" si="1"/>
        <v>8.615810756637754E-3</v>
      </c>
    </row>
    <row r="16" spans="1:11" x14ac:dyDescent="0.3">
      <c r="A16">
        <v>10</v>
      </c>
      <c r="B16">
        <f t="shared" ca="1" si="0"/>
        <v>8.5969731197766255E-2</v>
      </c>
      <c r="C16">
        <f t="shared" ca="1" si="1"/>
        <v>1.1302024376243849E-2</v>
      </c>
    </row>
    <row r="17" spans="1:3" x14ac:dyDescent="0.3">
      <c r="A17">
        <v>11</v>
      </c>
      <c r="B17">
        <f t="shared" ca="1" si="0"/>
        <v>9.449048212042141E-2</v>
      </c>
      <c r="C17">
        <f t="shared" ca="1" si="1"/>
        <v>8.5207509226551542E-3</v>
      </c>
    </row>
    <row r="18" spans="1:3" x14ac:dyDescent="0.3">
      <c r="A18">
        <v>12</v>
      </c>
      <c r="B18">
        <f t="shared" ca="1" si="0"/>
        <v>0.10234211714262512</v>
      </c>
      <c r="C18">
        <f t="shared" ca="1" si="1"/>
        <v>7.8516350222037068E-3</v>
      </c>
    </row>
    <row r="19" spans="1:3" x14ac:dyDescent="0.3">
      <c r="A19">
        <v>13</v>
      </c>
      <c r="B19">
        <f t="shared" ca="1" si="0"/>
        <v>0.11318199246440847</v>
      </c>
      <c r="C19">
        <f t="shared" ca="1" si="1"/>
        <v>1.0839875321783349E-2</v>
      </c>
    </row>
    <row r="20" spans="1:3" x14ac:dyDescent="0.3">
      <c r="A20">
        <v>14</v>
      </c>
      <c r="B20">
        <f t="shared" ca="1" si="0"/>
        <v>0.12075904804119512</v>
      </c>
      <c r="C20">
        <f t="shared" ca="1" si="1"/>
        <v>7.5770555767866593E-3</v>
      </c>
    </row>
    <row r="21" spans="1:3" x14ac:dyDescent="0.3">
      <c r="A21">
        <v>15</v>
      </c>
      <c r="B21">
        <f t="shared" ca="1" si="0"/>
        <v>0.13178482722918375</v>
      </c>
      <c r="C21">
        <f t="shared" ca="1" si="1"/>
        <v>1.1025779187988624E-2</v>
      </c>
    </row>
    <row r="22" spans="1:3" x14ac:dyDescent="0.3">
      <c r="A22">
        <v>16</v>
      </c>
      <c r="B22">
        <f t="shared" ca="1" si="0"/>
        <v>0.14377032575209137</v>
      </c>
      <c r="C22">
        <f t="shared" ca="1" si="1"/>
        <v>1.1985498522907617E-2</v>
      </c>
    </row>
    <row r="23" spans="1:3" x14ac:dyDescent="0.3">
      <c r="A23">
        <v>17</v>
      </c>
      <c r="B23">
        <f t="shared" ca="1" si="0"/>
        <v>0.15200600384033527</v>
      </c>
      <c r="C23">
        <f t="shared" ca="1" si="1"/>
        <v>8.2356780882439085E-3</v>
      </c>
    </row>
    <row r="24" spans="1:3" x14ac:dyDescent="0.3">
      <c r="A24">
        <v>18</v>
      </c>
      <c r="B24">
        <f t="shared" ca="1" si="0"/>
        <v>0.16031258573338236</v>
      </c>
      <c r="C24">
        <f t="shared" ca="1" si="1"/>
        <v>8.306581893047088E-3</v>
      </c>
    </row>
    <row r="25" spans="1:3" x14ac:dyDescent="0.3">
      <c r="A25">
        <v>19</v>
      </c>
      <c r="B25">
        <f t="shared" ca="1" si="0"/>
        <v>0.16737908401408189</v>
      </c>
      <c r="C25">
        <f t="shared" ca="1" si="1"/>
        <v>7.0664982806995236E-3</v>
      </c>
    </row>
    <row r="26" spans="1:3" x14ac:dyDescent="0.3">
      <c r="A26">
        <v>20</v>
      </c>
      <c r="B26">
        <f t="shared" ca="1" si="0"/>
        <v>0.17544167927505028</v>
      </c>
      <c r="C26">
        <f t="shared" ca="1" si="1"/>
        <v>8.0625952609683915E-3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335</v>
      </c>
      <c r="V2" t="s">
        <v>337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111" t="s">
        <v>338</v>
      </c>
      <c r="Z3" t="s">
        <v>340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336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141</v>
      </c>
      <c r="B1" s="44" t="s">
        <v>145</v>
      </c>
      <c r="C1" s="45" t="s">
        <v>140</v>
      </c>
      <c r="D1" s="46"/>
      <c r="F1" s="48" t="s">
        <v>142</v>
      </c>
      <c r="G1" s="49"/>
      <c r="H1" s="46" t="s">
        <v>143</v>
      </c>
      <c r="J1" s="47" t="s">
        <v>144</v>
      </c>
      <c r="K1" s="47" t="s">
        <v>37</v>
      </c>
      <c r="L1" s="47" t="s">
        <v>146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300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301</v>
      </c>
      <c r="S3" s="46">
        <v>500</v>
      </c>
      <c r="W3" s="46" t="s">
        <v>310</v>
      </c>
      <c r="X3" s="46" t="s">
        <v>311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302</v>
      </c>
      <c r="S4" s="97">
        <v>10</v>
      </c>
      <c r="T4" s="46" t="s">
        <v>309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303</v>
      </c>
      <c r="S5" s="46">
        <v>5</v>
      </c>
      <c r="T5" s="46" t="s">
        <v>179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305</v>
      </c>
      <c r="S6" s="98">
        <f>S3*S5/1023</f>
        <v>2.4437927663734116</v>
      </c>
      <c r="T6" s="46" t="s">
        <v>179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306</v>
      </c>
      <c r="S8" s="97">
        <f>S4/((S5/S6)-1)</f>
        <v>9.5602294455066943</v>
      </c>
      <c r="T8" s="46" t="s">
        <v>304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307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308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143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144</v>
      </c>
      <c r="S12" s="98">
        <f>1/S11-273.15</f>
        <v>24.03956960185991</v>
      </c>
      <c r="T12" s="46" t="s">
        <v>180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2020-03-29T19:03:12Z</dcterms:modified>
</cp:coreProperties>
</file>