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ce cloud\OneDrive\Documents\5.Bricolage\5.StationMeteo\StationMeteo\"/>
    </mc:Choice>
  </mc:AlternateContent>
  <xr:revisionPtr revIDLastSave="0" documentId="13_ncr:1_{5F98DBA7-53B2-4003-8019-AB278A2AE038}" xr6:coauthVersionLast="45" xr6:coauthVersionMax="45" xr10:uidLastSave="{00000000-0000-0000-0000-000000000000}"/>
  <bookViews>
    <workbookView xWindow="-108" yWindow="-108" windowWidth="23256" windowHeight="12576" firstSheet="3" activeTab="5" xr2:uid="{700A1A7B-3F76-47D1-986E-B358D29F4025}"/>
  </bookViews>
  <sheets>
    <sheet name="Achat" sheetId="11" r:id="rId1"/>
    <sheet name="Passage en feather ada" sheetId="20" r:id="rId2"/>
    <sheet name="conso" sheetId="3" r:id="rId3"/>
    <sheet name="Liste connecteur" sheetId="19" r:id="rId4"/>
    <sheet name="Pin des Arduino" sheetId="4" r:id="rId5"/>
    <sheet name="Radio" sheetId="9" r:id="rId6"/>
    <sheet name="Codage-décodage Radio" sheetId="15" r:id="rId7"/>
    <sheet name="Ordre execution tache" sheetId="17" r:id="rId8"/>
    <sheet name="Test mesure frequence" sheetId="5" r:id="rId9"/>
    <sheet name="Direction Vent" sheetId="6" r:id="rId10"/>
    <sheet name="dew frost point" sheetId="12" r:id="rId11"/>
    <sheet name="thermistance etalonnage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9" l="1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6" i="9"/>
  <c r="O244" i="9"/>
  <c r="O245" i="9"/>
  <c r="P245" i="9" s="1"/>
  <c r="O231" i="9"/>
  <c r="O232" i="9"/>
  <c r="O233" i="9"/>
  <c r="O234" i="9"/>
  <c r="O235" i="9"/>
  <c r="O236" i="9"/>
  <c r="O237" i="9"/>
  <c r="O238" i="9"/>
  <c r="O239" i="9"/>
  <c r="O240" i="9"/>
  <c r="O241" i="9"/>
  <c r="O242" i="9"/>
  <c r="O243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P35" i="9" s="1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P125" i="9" s="1"/>
  <c r="O126" i="9"/>
  <c r="P126" i="9" s="1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6" i="9"/>
  <c r="P6" i="9" s="1"/>
  <c r="L8" i="20"/>
  <c r="P227" i="9" l="1"/>
  <c r="P186" i="9"/>
  <c r="P185" i="9"/>
  <c r="P156" i="9"/>
  <c r="P116" i="9"/>
  <c r="P66" i="9"/>
  <c r="P65" i="9"/>
  <c r="P176" i="9"/>
  <c r="P96" i="9"/>
  <c r="P216" i="9"/>
  <c r="P76" i="9"/>
  <c r="P36" i="9"/>
  <c r="P171" i="9"/>
  <c r="P155" i="9"/>
  <c r="P201" i="9"/>
  <c r="P81" i="9"/>
  <c r="P95" i="9"/>
  <c r="P215" i="9"/>
  <c r="P86" i="9"/>
  <c r="P205" i="9"/>
  <c r="P197" i="9"/>
  <c r="P219" i="9"/>
  <c r="P213" i="9"/>
  <c r="P242" i="9"/>
  <c r="P234" i="9"/>
  <c r="P166" i="9"/>
  <c r="P146" i="9"/>
  <c r="P106" i="9"/>
  <c r="P26" i="9"/>
  <c r="P217" i="9"/>
  <c r="P240" i="9"/>
  <c r="P136" i="9"/>
  <c r="P56" i="9"/>
  <c r="P16" i="9"/>
  <c r="P208" i="9"/>
  <c r="P46" i="9"/>
  <c r="P207" i="9"/>
  <c r="P237" i="9"/>
  <c r="P160" i="9"/>
  <c r="P120" i="9"/>
  <c r="P64" i="9"/>
  <c r="P150" i="9"/>
  <c r="P110" i="9"/>
  <c r="P78" i="9"/>
  <c r="P54" i="9"/>
  <c r="P30" i="9"/>
  <c r="P14" i="9"/>
  <c r="P189" i="9"/>
  <c r="P141" i="9"/>
  <c r="P21" i="9"/>
  <c r="P229" i="9"/>
  <c r="P220" i="9"/>
  <c r="P184" i="9"/>
  <c r="P144" i="9"/>
  <c r="P104" i="9"/>
  <c r="P190" i="9"/>
  <c r="P158" i="9"/>
  <c r="P94" i="9"/>
  <c r="P70" i="9"/>
  <c r="P38" i="9"/>
  <c r="P22" i="9"/>
  <c r="P188" i="9"/>
  <c r="P180" i="9"/>
  <c r="P172" i="9"/>
  <c r="P164" i="9"/>
  <c r="P148" i="9"/>
  <c r="P140" i="9"/>
  <c r="P132" i="9"/>
  <c r="P124" i="9"/>
  <c r="P108" i="9"/>
  <c r="P100" i="9"/>
  <c r="P92" i="9"/>
  <c r="P84" i="9"/>
  <c r="P68" i="9"/>
  <c r="P60" i="9"/>
  <c r="P52" i="9"/>
  <c r="P44" i="9"/>
  <c r="P28" i="9"/>
  <c r="P20" i="9"/>
  <c r="P12" i="9"/>
  <c r="P168" i="9"/>
  <c r="P40" i="9"/>
  <c r="P111" i="9"/>
  <c r="P174" i="9"/>
  <c r="P118" i="9"/>
  <c r="P51" i="9"/>
  <c r="P152" i="9"/>
  <c r="P112" i="9"/>
  <c r="P72" i="9"/>
  <c r="P182" i="9"/>
  <c r="P142" i="9"/>
  <c r="P102" i="9"/>
  <c r="P202" i="9"/>
  <c r="P194" i="9"/>
  <c r="P178" i="9"/>
  <c r="P170" i="9"/>
  <c r="P162" i="9"/>
  <c r="P154" i="9"/>
  <c r="P138" i="9"/>
  <c r="P130" i="9"/>
  <c r="P122" i="9"/>
  <c r="P114" i="9"/>
  <c r="P98" i="9"/>
  <c r="P90" i="9"/>
  <c r="P82" i="9"/>
  <c r="P74" i="9"/>
  <c r="P58" i="9"/>
  <c r="P50" i="9"/>
  <c r="P42" i="9"/>
  <c r="P34" i="9"/>
  <c r="P18" i="9"/>
  <c r="P10" i="9"/>
  <c r="P232" i="9"/>
  <c r="P88" i="9"/>
  <c r="P32" i="9"/>
  <c r="P24" i="9"/>
  <c r="P8" i="9"/>
  <c r="P225" i="9"/>
  <c r="P231" i="9"/>
  <c r="P200" i="9"/>
  <c r="P48" i="9"/>
  <c r="P192" i="9"/>
  <c r="P128" i="9"/>
  <c r="P80" i="9"/>
  <c r="P198" i="9"/>
  <c r="P134" i="9"/>
  <c r="P62" i="9"/>
  <c r="P193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73" i="9"/>
  <c r="P57" i="9"/>
  <c r="P49" i="9"/>
  <c r="P41" i="9"/>
  <c r="P33" i="9"/>
  <c r="P25" i="9"/>
  <c r="P17" i="9"/>
  <c r="P9" i="9"/>
  <c r="P226" i="9"/>
  <c r="P214" i="9"/>
  <c r="P239" i="9"/>
  <c r="P233" i="9"/>
  <c r="P238" i="9"/>
  <c r="P199" i="9"/>
  <c r="P191" i="9"/>
  <c r="P183" i="9"/>
  <c r="P175" i="9"/>
  <c r="P167" i="9"/>
  <c r="P159" i="9"/>
  <c r="P151" i="9"/>
  <c r="P143" i="9"/>
  <c r="P135" i="9"/>
  <c r="P127" i="9"/>
  <c r="P119" i="9"/>
  <c r="P103" i="9"/>
  <c r="P87" i="9"/>
  <c r="P79" i="9"/>
  <c r="P71" i="9"/>
  <c r="P63" i="9"/>
  <c r="P55" i="9"/>
  <c r="P47" i="9"/>
  <c r="P39" i="9"/>
  <c r="P31" i="9"/>
  <c r="P23" i="9"/>
  <c r="P15" i="9"/>
  <c r="P7" i="9"/>
  <c r="P224" i="9"/>
  <c r="P218" i="9"/>
  <c r="P212" i="9"/>
  <c r="P206" i="9"/>
  <c r="P181" i="9"/>
  <c r="P173" i="9"/>
  <c r="P165" i="9"/>
  <c r="P157" i="9"/>
  <c r="P149" i="9"/>
  <c r="P133" i="9"/>
  <c r="P117" i="9"/>
  <c r="P109" i="9"/>
  <c r="P101" i="9"/>
  <c r="P93" i="9"/>
  <c r="P85" i="9"/>
  <c r="P77" i="9"/>
  <c r="P69" i="9"/>
  <c r="P61" i="9"/>
  <c r="P53" i="9"/>
  <c r="P45" i="9"/>
  <c r="P37" i="9"/>
  <c r="P29" i="9"/>
  <c r="P13" i="9"/>
  <c r="P223" i="9"/>
  <c r="P211" i="9"/>
  <c r="P236" i="9"/>
  <c r="P244" i="9"/>
  <c r="P204" i="9"/>
  <c r="P228" i="9"/>
  <c r="P222" i="9"/>
  <c r="P210" i="9"/>
  <c r="P235" i="9"/>
  <c r="O3" i="9"/>
  <c r="P196" i="9"/>
  <c r="P203" i="9"/>
  <c r="P195" i="9"/>
  <c r="P187" i="9"/>
  <c r="P179" i="9"/>
  <c r="P163" i="9"/>
  <c r="P147" i="9"/>
  <c r="P139" i="9"/>
  <c r="P131" i="9"/>
  <c r="P123" i="9"/>
  <c r="P115" i="9"/>
  <c r="P107" i="9"/>
  <c r="P99" i="9"/>
  <c r="P91" i="9"/>
  <c r="P83" i="9"/>
  <c r="P75" i="9"/>
  <c r="P67" i="9"/>
  <c r="P59" i="9"/>
  <c r="P43" i="9"/>
  <c r="P27" i="9"/>
  <c r="P19" i="9"/>
  <c r="P11" i="9"/>
  <c r="P221" i="9"/>
  <c r="P209" i="9"/>
  <c r="P241" i="9"/>
  <c r="P243" i="9"/>
  <c r="P230" i="9"/>
  <c r="E1" i="15"/>
  <c r="B15" i="9"/>
  <c r="C15" i="9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B16" i="9"/>
  <c r="B17" i="9"/>
  <c r="B18" i="9" s="1"/>
  <c r="B19" i="9" s="1"/>
  <c r="B20" i="9" s="1"/>
  <c r="B21" i="9" s="1"/>
  <c r="B22" i="9" s="1"/>
  <c r="B23" i="9" s="1"/>
  <c r="B24" i="9" s="1"/>
  <c r="B25" i="9" s="1"/>
  <c r="B26" i="9" s="1"/>
  <c r="C14" i="9"/>
  <c r="B14" i="9"/>
  <c r="P3" i="9" l="1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4" i="6"/>
  <c r="O22" i="6"/>
  <c r="J4" i="6"/>
  <c r="D2" i="11" l="1"/>
  <c r="E6" i="3" l="1"/>
  <c r="K47" i="3"/>
  <c r="L47" i="3" s="1"/>
  <c r="M47" i="3" s="1"/>
  <c r="K48" i="3"/>
  <c r="K28" i="3"/>
  <c r="K29" i="3" s="1"/>
  <c r="L28" i="3"/>
  <c r="M28" i="3" s="1"/>
  <c r="K49" i="3" l="1"/>
  <c r="L48" i="3"/>
  <c r="M48" i="3" s="1"/>
  <c r="K30" i="3"/>
  <c r="L29" i="3"/>
  <c r="M29" i="3" s="1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X92" i="14"/>
  <c r="X93" i="14"/>
  <c r="X94" i="14"/>
  <c r="X95" i="14"/>
  <c r="X96" i="14"/>
  <c r="X97" i="14"/>
  <c r="X98" i="14"/>
  <c r="X99" i="14"/>
  <c r="X100" i="14"/>
  <c r="X101" i="14"/>
  <c r="X102" i="14"/>
  <c r="X103" i="14"/>
  <c r="X104" i="14"/>
  <c r="X105" i="14"/>
  <c r="X106" i="14"/>
  <c r="X107" i="14"/>
  <c r="X108" i="14"/>
  <c r="X109" i="14"/>
  <c r="X110" i="14"/>
  <c r="X111" i="14"/>
  <c r="X112" i="14"/>
  <c r="X113" i="14"/>
  <c r="X114" i="14"/>
  <c r="X115" i="14"/>
  <c r="X116" i="14"/>
  <c r="X117" i="14"/>
  <c r="X118" i="14"/>
  <c r="X119" i="14"/>
  <c r="X120" i="14"/>
  <c r="X121" i="14"/>
  <c r="X122" i="14"/>
  <c r="X123" i="14"/>
  <c r="X124" i="14"/>
  <c r="X125" i="14"/>
  <c r="X126" i="14"/>
  <c r="X127" i="14"/>
  <c r="X128" i="14"/>
  <c r="X129" i="14"/>
  <c r="X130" i="14"/>
  <c r="X131" i="14"/>
  <c r="X132" i="14"/>
  <c r="X133" i="14"/>
  <c r="X134" i="14"/>
  <c r="X135" i="14"/>
  <c r="X136" i="14"/>
  <c r="X137" i="14"/>
  <c r="X138" i="14"/>
  <c r="X139" i="14"/>
  <c r="X140" i="14"/>
  <c r="X141" i="14"/>
  <c r="X142" i="14"/>
  <c r="X143" i="14"/>
  <c r="X144" i="14"/>
  <c r="X145" i="14"/>
  <c r="X146" i="14"/>
  <c r="X147" i="14"/>
  <c r="X148" i="14"/>
  <c r="X149" i="14"/>
  <c r="X150" i="14"/>
  <c r="X151" i="14"/>
  <c r="X152" i="14"/>
  <c r="X153" i="14"/>
  <c r="X154" i="14"/>
  <c r="X155" i="14"/>
  <c r="X156" i="14"/>
  <c r="X157" i="14"/>
  <c r="X158" i="14"/>
  <c r="X159" i="14"/>
  <c r="X160" i="14"/>
  <c r="X161" i="14"/>
  <c r="X162" i="14"/>
  <c r="X163" i="14"/>
  <c r="X164" i="14"/>
  <c r="X165" i="14"/>
  <c r="X166" i="14"/>
  <c r="X167" i="14"/>
  <c r="X168" i="14"/>
  <c r="X169" i="14"/>
  <c r="X170" i="14"/>
  <c r="X171" i="14"/>
  <c r="X172" i="14"/>
  <c r="X173" i="14"/>
  <c r="X174" i="14"/>
  <c r="X175" i="14"/>
  <c r="X176" i="14"/>
  <c r="X177" i="14"/>
  <c r="X178" i="14"/>
  <c r="X179" i="14"/>
  <c r="X180" i="14"/>
  <c r="X181" i="14"/>
  <c r="X182" i="14"/>
  <c r="X183" i="14"/>
  <c r="X184" i="14"/>
  <c r="X185" i="14"/>
  <c r="X186" i="14"/>
  <c r="X187" i="14"/>
  <c r="X188" i="14"/>
  <c r="X189" i="14"/>
  <c r="X190" i="14"/>
  <c r="X191" i="14"/>
  <c r="X192" i="14"/>
  <c r="X193" i="14"/>
  <c r="X194" i="14"/>
  <c r="X195" i="14"/>
  <c r="X196" i="14"/>
  <c r="X197" i="14"/>
  <c r="X198" i="14"/>
  <c r="X199" i="14"/>
  <c r="X200" i="14"/>
  <c r="X201" i="14"/>
  <c r="X202" i="14"/>
  <c r="X203" i="14"/>
  <c r="X204" i="14"/>
  <c r="X205" i="14"/>
  <c r="X206" i="14"/>
  <c r="X207" i="14"/>
  <c r="X208" i="14"/>
  <c r="X209" i="14"/>
  <c r="X210" i="14"/>
  <c r="X211" i="14"/>
  <c r="X212" i="14"/>
  <c r="X213" i="14"/>
  <c r="X214" i="14"/>
  <c r="X215" i="14"/>
  <c r="X216" i="14"/>
  <c r="X217" i="14"/>
  <c r="X218" i="14"/>
  <c r="X219" i="14"/>
  <c r="X220" i="14"/>
  <c r="X221" i="14"/>
  <c r="X222" i="14"/>
  <c r="X223" i="14"/>
  <c r="X224" i="14"/>
  <c r="X225" i="14"/>
  <c r="X226" i="14"/>
  <c r="X227" i="14"/>
  <c r="X228" i="14"/>
  <c r="X229" i="14"/>
  <c r="X230" i="14"/>
  <c r="X231" i="14"/>
  <c r="X232" i="14"/>
  <c r="X233" i="14"/>
  <c r="X234" i="14"/>
  <c r="X235" i="14"/>
  <c r="X236" i="14"/>
  <c r="X237" i="14"/>
  <c r="X238" i="14"/>
  <c r="X239" i="14"/>
  <c r="X240" i="14"/>
  <c r="X241" i="14"/>
  <c r="X242" i="14"/>
  <c r="X243" i="14"/>
  <c r="X244" i="14"/>
  <c r="X245" i="14"/>
  <c r="X246" i="14"/>
  <c r="X247" i="14"/>
  <c r="X248" i="14"/>
  <c r="X249" i="14"/>
  <c r="X250" i="14"/>
  <c r="X251" i="14"/>
  <c r="X252" i="14"/>
  <c r="X253" i="14"/>
  <c r="X254" i="14"/>
  <c r="X255" i="14"/>
  <c r="X256" i="14"/>
  <c r="X257" i="14"/>
  <c r="X258" i="14"/>
  <c r="X259" i="14"/>
  <c r="X260" i="14"/>
  <c r="X261" i="14"/>
  <c r="X262" i="14"/>
  <c r="X263" i="14"/>
  <c r="X264" i="14"/>
  <c r="X265" i="14"/>
  <c r="X266" i="14"/>
  <c r="X267" i="14"/>
  <c r="X268" i="14"/>
  <c r="X269" i="14"/>
  <c r="X270" i="14"/>
  <c r="X271" i="14"/>
  <c r="X272" i="14"/>
  <c r="X273" i="14"/>
  <c r="X274" i="14"/>
  <c r="X275" i="14"/>
  <c r="X276" i="14"/>
  <c r="X277" i="14"/>
  <c r="X278" i="14"/>
  <c r="X279" i="14"/>
  <c r="X280" i="14"/>
  <c r="X281" i="14"/>
  <c r="X282" i="14"/>
  <c r="X283" i="14"/>
  <c r="X284" i="14"/>
  <c r="X285" i="14"/>
  <c r="X286" i="14"/>
  <c r="X287" i="14"/>
  <c r="X288" i="14"/>
  <c r="X289" i="14"/>
  <c r="X290" i="14"/>
  <c r="X291" i="14"/>
  <c r="X292" i="14"/>
  <c r="X293" i="14"/>
  <c r="X294" i="14"/>
  <c r="X295" i="14"/>
  <c r="X296" i="14"/>
  <c r="X297" i="14"/>
  <c r="X298" i="14"/>
  <c r="X299" i="14"/>
  <c r="X300" i="14"/>
  <c r="X301" i="14"/>
  <c r="X302" i="14"/>
  <c r="X303" i="14"/>
  <c r="X304" i="14"/>
  <c r="X305" i="14"/>
  <c r="X306" i="14"/>
  <c r="X307" i="14"/>
  <c r="X308" i="14"/>
  <c r="X309" i="14"/>
  <c r="X310" i="14"/>
  <c r="X311" i="14"/>
  <c r="X312" i="14"/>
  <c r="X313" i="14"/>
  <c r="X314" i="14"/>
  <c r="X315" i="14"/>
  <c r="X316" i="14"/>
  <c r="X317" i="14"/>
  <c r="X318" i="14"/>
  <c r="X319" i="14"/>
  <c r="X320" i="14"/>
  <c r="X321" i="14"/>
  <c r="X322" i="14"/>
  <c r="X323" i="14"/>
  <c r="X324" i="14"/>
  <c r="X325" i="14"/>
  <c r="X326" i="14"/>
  <c r="X327" i="14"/>
  <c r="X328" i="14"/>
  <c r="X329" i="14"/>
  <c r="X330" i="14"/>
  <c r="X331" i="14"/>
  <c r="X332" i="14"/>
  <c r="X333" i="14"/>
  <c r="X334" i="14"/>
  <c r="X335" i="14"/>
  <c r="X336" i="14"/>
  <c r="X337" i="14"/>
  <c r="X338" i="14"/>
  <c r="X339" i="14"/>
  <c r="X340" i="14"/>
  <c r="X341" i="14"/>
  <c r="X342" i="14"/>
  <c r="X343" i="14"/>
  <c r="X344" i="14"/>
  <c r="X345" i="14"/>
  <c r="X346" i="14"/>
  <c r="X347" i="14"/>
  <c r="X348" i="14"/>
  <c r="X349" i="14"/>
  <c r="X350" i="14"/>
  <c r="X351" i="14"/>
  <c r="X352" i="14"/>
  <c r="X353" i="14"/>
  <c r="X354" i="14"/>
  <c r="X355" i="14"/>
  <c r="X356" i="14"/>
  <c r="X357" i="14"/>
  <c r="X358" i="14"/>
  <c r="X359" i="14"/>
  <c r="X360" i="14"/>
  <c r="X361" i="14"/>
  <c r="X362" i="14"/>
  <c r="X363" i="14"/>
  <c r="X364" i="14"/>
  <c r="X365" i="14"/>
  <c r="X366" i="14"/>
  <c r="X367" i="14"/>
  <c r="X368" i="14"/>
  <c r="X369" i="14"/>
  <c r="X370" i="14"/>
  <c r="X371" i="14"/>
  <c r="X372" i="14"/>
  <c r="X373" i="14"/>
  <c r="X374" i="14"/>
  <c r="X375" i="14"/>
  <c r="X376" i="14"/>
  <c r="X377" i="14"/>
  <c r="X378" i="14"/>
  <c r="X379" i="14"/>
  <c r="X380" i="14"/>
  <c r="X381" i="14"/>
  <c r="X382" i="14"/>
  <c r="X383" i="14"/>
  <c r="X384" i="14"/>
  <c r="X385" i="14"/>
  <c r="X386" i="14"/>
  <c r="X387" i="14"/>
  <c r="X388" i="14"/>
  <c r="X389" i="14"/>
  <c r="X390" i="14"/>
  <c r="X391" i="14"/>
  <c r="X392" i="14"/>
  <c r="X393" i="14"/>
  <c r="X394" i="14"/>
  <c r="X395" i="14"/>
  <c r="X396" i="14"/>
  <c r="X397" i="14"/>
  <c r="X398" i="14"/>
  <c r="X399" i="14"/>
  <c r="X400" i="14"/>
  <c r="X401" i="14"/>
  <c r="X402" i="14"/>
  <c r="X403" i="14"/>
  <c r="X404" i="14"/>
  <c r="X405" i="14"/>
  <c r="X406" i="14"/>
  <c r="X407" i="14"/>
  <c r="X408" i="14"/>
  <c r="X409" i="14"/>
  <c r="X410" i="14"/>
  <c r="X411" i="14"/>
  <c r="X412" i="14"/>
  <c r="X413" i="14"/>
  <c r="X414" i="14"/>
  <c r="X415" i="14"/>
  <c r="X416" i="14"/>
  <c r="X417" i="14"/>
  <c r="X418" i="14"/>
  <c r="X419" i="14"/>
  <c r="X420" i="14"/>
  <c r="X421" i="14"/>
  <c r="X422" i="14"/>
  <c r="X423" i="14"/>
  <c r="X424" i="14"/>
  <c r="X425" i="14"/>
  <c r="X426" i="14"/>
  <c r="X427" i="14"/>
  <c r="X428" i="14"/>
  <c r="X429" i="14"/>
  <c r="X430" i="14"/>
  <c r="X431" i="14"/>
  <c r="X432" i="14"/>
  <c r="X433" i="14"/>
  <c r="X434" i="14"/>
  <c r="X435" i="14"/>
  <c r="X436" i="14"/>
  <c r="X437" i="14"/>
  <c r="X438" i="14"/>
  <c r="X439" i="14"/>
  <c r="X440" i="14"/>
  <c r="X441" i="14"/>
  <c r="X442" i="14"/>
  <c r="X443" i="14"/>
  <c r="X444" i="14"/>
  <c r="X445" i="14"/>
  <c r="X446" i="14"/>
  <c r="X447" i="14"/>
  <c r="X448" i="14"/>
  <c r="X449" i="14"/>
  <c r="X450" i="14"/>
  <c r="X451" i="14"/>
  <c r="X452" i="14"/>
  <c r="X453" i="14"/>
  <c r="X454" i="14"/>
  <c r="X455" i="14"/>
  <c r="X456" i="14"/>
  <c r="X457" i="14"/>
  <c r="X458" i="14"/>
  <c r="X459" i="14"/>
  <c r="X460" i="14"/>
  <c r="X461" i="14"/>
  <c r="X462" i="14"/>
  <c r="X463" i="14"/>
  <c r="X464" i="14"/>
  <c r="X465" i="14"/>
  <c r="X466" i="14"/>
  <c r="X467" i="14"/>
  <c r="X468" i="14"/>
  <c r="X469" i="14"/>
  <c r="X470" i="14"/>
  <c r="X471" i="14"/>
  <c r="X472" i="14"/>
  <c r="X473" i="14"/>
  <c r="X474" i="14"/>
  <c r="X475" i="14"/>
  <c r="X476" i="14"/>
  <c r="X477" i="14"/>
  <c r="X478" i="14"/>
  <c r="X479" i="14"/>
  <c r="X480" i="14"/>
  <c r="X481" i="14"/>
  <c r="X482" i="14"/>
  <c r="X483" i="14"/>
  <c r="X484" i="14"/>
  <c r="X485" i="14"/>
  <c r="X486" i="14"/>
  <c r="X487" i="14"/>
  <c r="X488" i="14"/>
  <c r="X489" i="14"/>
  <c r="X490" i="14"/>
  <c r="X491" i="14"/>
  <c r="X492" i="14"/>
  <c r="X493" i="14"/>
  <c r="X494" i="14"/>
  <c r="X495" i="14"/>
  <c r="X496" i="14"/>
  <c r="X497" i="14"/>
  <c r="X498" i="14"/>
  <c r="X499" i="14"/>
  <c r="X500" i="14"/>
  <c r="X501" i="14"/>
  <c r="X502" i="14"/>
  <c r="X503" i="14"/>
  <c r="X504" i="14"/>
  <c r="X505" i="14"/>
  <c r="X506" i="14"/>
  <c r="X507" i="14"/>
  <c r="X508" i="14"/>
  <c r="X509" i="14"/>
  <c r="X510" i="14"/>
  <c r="X511" i="14"/>
  <c r="X512" i="14"/>
  <c r="X513" i="14"/>
  <c r="X514" i="14"/>
  <c r="X515" i="14"/>
  <c r="X516" i="14"/>
  <c r="X517" i="14"/>
  <c r="X518" i="14"/>
  <c r="X519" i="14"/>
  <c r="X520" i="14"/>
  <c r="X521" i="14"/>
  <c r="X522" i="14"/>
  <c r="X523" i="14"/>
  <c r="X524" i="14"/>
  <c r="X525" i="14"/>
  <c r="X526" i="14"/>
  <c r="X527" i="14"/>
  <c r="X528" i="14"/>
  <c r="X529" i="14"/>
  <c r="X530" i="14"/>
  <c r="X531" i="14"/>
  <c r="X532" i="14"/>
  <c r="X533" i="14"/>
  <c r="X534" i="14"/>
  <c r="X535" i="14"/>
  <c r="X536" i="14"/>
  <c r="X537" i="14"/>
  <c r="X538" i="14"/>
  <c r="X539" i="14"/>
  <c r="X540" i="14"/>
  <c r="X541" i="14"/>
  <c r="X542" i="14"/>
  <c r="X543" i="14"/>
  <c r="X544" i="14"/>
  <c r="X545" i="14"/>
  <c r="X546" i="14"/>
  <c r="X547" i="14"/>
  <c r="X548" i="14"/>
  <c r="X549" i="14"/>
  <c r="X550" i="14"/>
  <c r="X551" i="14"/>
  <c r="X552" i="14"/>
  <c r="X553" i="14"/>
  <c r="X554" i="14"/>
  <c r="X555" i="14"/>
  <c r="X556" i="14"/>
  <c r="X557" i="14"/>
  <c r="X558" i="14"/>
  <c r="X559" i="14"/>
  <c r="X560" i="14"/>
  <c r="X561" i="14"/>
  <c r="X562" i="14"/>
  <c r="X563" i="14"/>
  <c r="X564" i="14"/>
  <c r="X565" i="14"/>
  <c r="X566" i="14"/>
  <c r="X567" i="14"/>
  <c r="X568" i="14"/>
  <c r="X569" i="14"/>
  <c r="X570" i="14"/>
  <c r="X571" i="14"/>
  <c r="X572" i="14"/>
  <c r="X573" i="14"/>
  <c r="X574" i="14"/>
  <c r="X575" i="14"/>
  <c r="X576" i="14"/>
  <c r="X577" i="14"/>
  <c r="X578" i="14"/>
  <c r="X579" i="14"/>
  <c r="X580" i="14"/>
  <c r="X581" i="14"/>
  <c r="X582" i="14"/>
  <c r="X583" i="14"/>
  <c r="X584" i="14"/>
  <c r="X585" i="14"/>
  <c r="X586" i="14"/>
  <c r="X587" i="14"/>
  <c r="X588" i="14"/>
  <c r="X589" i="14"/>
  <c r="X590" i="14"/>
  <c r="X591" i="14"/>
  <c r="X592" i="14"/>
  <c r="X593" i="14"/>
  <c r="X594" i="14"/>
  <c r="X595" i="14"/>
  <c r="X596" i="14"/>
  <c r="X597" i="14"/>
  <c r="X598" i="14"/>
  <c r="X599" i="14"/>
  <c r="X600" i="14"/>
  <c r="X601" i="14"/>
  <c r="X602" i="14"/>
  <c r="X603" i="14"/>
  <c r="X604" i="14"/>
  <c r="X605" i="14"/>
  <c r="X606" i="14"/>
  <c r="X607" i="14"/>
  <c r="X608" i="14"/>
  <c r="X609" i="14"/>
  <c r="X610" i="14"/>
  <c r="X611" i="14"/>
  <c r="X612" i="14"/>
  <c r="X613" i="14"/>
  <c r="X614" i="14"/>
  <c r="X615" i="14"/>
  <c r="X616" i="14"/>
  <c r="X617" i="14"/>
  <c r="X618" i="14"/>
  <c r="X619" i="14"/>
  <c r="X620" i="14"/>
  <c r="X621" i="14"/>
  <c r="X622" i="14"/>
  <c r="X623" i="14"/>
  <c r="X624" i="14"/>
  <c r="X625" i="14"/>
  <c r="X626" i="14"/>
  <c r="X627" i="14"/>
  <c r="X628" i="14"/>
  <c r="X629" i="14"/>
  <c r="X630" i="14"/>
  <c r="X631" i="14"/>
  <c r="X632" i="14"/>
  <c r="X633" i="14"/>
  <c r="X634" i="14"/>
  <c r="X635" i="14"/>
  <c r="X636" i="14"/>
  <c r="X637" i="14"/>
  <c r="X638" i="14"/>
  <c r="X639" i="14"/>
  <c r="X640" i="14"/>
  <c r="X641" i="14"/>
  <c r="X642" i="14"/>
  <c r="X643" i="14"/>
  <c r="X644" i="14"/>
  <c r="X645" i="14"/>
  <c r="X646" i="14"/>
  <c r="X647" i="14"/>
  <c r="X648" i="14"/>
  <c r="X649" i="14"/>
  <c r="X650" i="14"/>
  <c r="X651" i="14"/>
  <c r="X652" i="14"/>
  <c r="X653" i="14"/>
  <c r="X654" i="14"/>
  <c r="X655" i="14"/>
  <c r="X656" i="14"/>
  <c r="X657" i="14"/>
  <c r="X658" i="14"/>
  <c r="X659" i="14"/>
  <c r="X660" i="14"/>
  <c r="X661" i="14"/>
  <c r="X662" i="14"/>
  <c r="X663" i="14"/>
  <c r="X664" i="14"/>
  <c r="X665" i="14"/>
  <c r="X666" i="14"/>
  <c r="X667" i="14"/>
  <c r="X668" i="14"/>
  <c r="X669" i="14"/>
  <c r="X670" i="14"/>
  <c r="X671" i="14"/>
  <c r="X672" i="14"/>
  <c r="X673" i="14"/>
  <c r="X674" i="14"/>
  <c r="X675" i="14"/>
  <c r="X676" i="14"/>
  <c r="X677" i="14"/>
  <c r="X678" i="14"/>
  <c r="X679" i="14"/>
  <c r="X680" i="14"/>
  <c r="X681" i="14"/>
  <c r="X682" i="14"/>
  <c r="X683" i="14"/>
  <c r="X684" i="14"/>
  <c r="X685" i="14"/>
  <c r="X686" i="14"/>
  <c r="X687" i="14"/>
  <c r="X688" i="14"/>
  <c r="X689" i="14"/>
  <c r="X690" i="14"/>
  <c r="X691" i="14"/>
  <c r="X692" i="14"/>
  <c r="X693" i="14"/>
  <c r="X694" i="14"/>
  <c r="X695" i="14"/>
  <c r="X696" i="14"/>
  <c r="X697" i="14"/>
  <c r="X698" i="14"/>
  <c r="X699" i="14"/>
  <c r="X700" i="14"/>
  <c r="X701" i="14"/>
  <c r="X702" i="14"/>
  <c r="X703" i="14"/>
  <c r="X704" i="14"/>
  <c r="X705" i="14"/>
  <c r="X706" i="14"/>
  <c r="X707" i="14"/>
  <c r="X708" i="14"/>
  <c r="X709" i="14"/>
  <c r="X710" i="14"/>
  <c r="X711" i="14"/>
  <c r="X712" i="14"/>
  <c r="X713" i="14"/>
  <c r="X714" i="14"/>
  <c r="X715" i="14"/>
  <c r="X716" i="14"/>
  <c r="X717" i="14"/>
  <c r="X718" i="14"/>
  <c r="X719" i="14"/>
  <c r="X720" i="14"/>
  <c r="X721" i="14"/>
  <c r="X722" i="14"/>
  <c r="X723" i="14"/>
  <c r="X724" i="14"/>
  <c r="X725" i="14"/>
  <c r="X726" i="14"/>
  <c r="X727" i="14"/>
  <c r="X728" i="14"/>
  <c r="X729" i="14"/>
  <c r="X730" i="14"/>
  <c r="X731" i="14"/>
  <c r="X732" i="14"/>
  <c r="X733" i="14"/>
  <c r="X734" i="14"/>
  <c r="X735" i="14"/>
  <c r="X736" i="14"/>
  <c r="X737" i="14"/>
  <c r="X738" i="14"/>
  <c r="X739" i="14"/>
  <c r="X740" i="14"/>
  <c r="X741" i="14"/>
  <c r="X742" i="14"/>
  <c r="X743" i="14"/>
  <c r="X744" i="14"/>
  <c r="X745" i="14"/>
  <c r="X746" i="14"/>
  <c r="X747" i="14"/>
  <c r="X748" i="14"/>
  <c r="X749" i="14"/>
  <c r="X750" i="14"/>
  <c r="X751" i="14"/>
  <c r="X752" i="14"/>
  <c r="X753" i="14"/>
  <c r="X754" i="14"/>
  <c r="X755" i="14"/>
  <c r="X756" i="14"/>
  <c r="X757" i="14"/>
  <c r="X758" i="14"/>
  <c r="X759" i="14"/>
  <c r="X760" i="14"/>
  <c r="X761" i="14"/>
  <c r="X762" i="14"/>
  <c r="X763" i="14"/>
  <c r="X764" i="14"/>
  <c r="X765" i="14"/>
  <c r="X766" i="14"/>
  <c r="X767" i="14"/>
  <c r="X768" i="14"/>
  <c r="X769" i="14"/>
  <c r="X770" i="14"/>
  <c r="X771" i="14"/>
  <c r="X772" i="14"/>
  <c r="X773" i="14"/>
  <c r="X774" i="14"/>
  <c r="X775" i="14"/>
  <c r="X776" i="14"/>
  <c r="X777" i="14"/>
  <c r="X778" i="14"/>
  <c r="X779" i="14"/>
  <c r="X780" i="14"/>
  <c r="X781" i="14"/>
  <c r="X782" i="14"/>
  <c r="X783" i="14"/>
  <c r="X784" i="14"/>
  <c r="X785" i="14"/>
  <c r="X786" i="14"/>
  <c r="X787" i="14"/>
  <c r="X788" i="14"/>
  <c r="X789" i="14"/>
  <c r="X790" i="14"/>
  <c r="X791" i="14"/>
  <c r="X792" i="14"/>
  <c r="X793" i="14"/>
  <c r="X794" i="14"/>
  <c r="X795" i="14"/>
  <c r="X796" i="14"/>
  <c r="X797" i="14"/>
  <c r="X798" i="14"/>
  <c r="X799" i="14"/>
  <c r="X800" i="14"/>
  <c r="X801" i="14"/>
  <c r="X802" i="14"/>
  <c r="X803" i="14"/>
  <c r="X804" i="14"/>
  <c r="X805" i="14"/>
  <c r="X806" i="14"/>
  <c r="X807" i="14"/>
  <c r="X808" i="14"/>
  <c r="X809" i="14"/>
  <c r="X810" i="14"/>
  <c r="X811" i="14"/>
  <c r="X812" i="14"/>
  <c r="X813" i="14"/>
  <c r="X814" i="14"/>
  <c r="X815" i="14"/>
  <c r="X816" i="14"/>
  <c r="X817" i="14"/>
  <c r="X818" i="14"/>
  <c r="X819" i="14"/>
  <c r="X820" i="14"/>
  <c r="X821" i="14"/>
  <c r="X822" i="14"/>
  <c r="X823" i="14"/>
  <c r="X824" i="14"/>
  <c r="X825" i="14"/>
  <c r="X826" i="14"/>
  <c r="X827" i="14"/>
  <c r="X828" i="14"/>
  <c r="X829" i="14"/>
  <c r="X830" i="14"/>
  <c r="X831" i="14"/>
  <c r="X832" i="14"/>
  <c r="X833" i="14"/>
  <c r="X834" i="14"/>
  <c r="X835" i="14"/>
  <c r="X836" i="14"/>
  <c r="X837" i="14"/>
  <c r="X838" i="14"/>
  <c r="X839" i="14"/>
  <c r="X840" i="14"/>
  <c r="X841" i="14"/>
  <c r="X842" i="14"/>
  <c r="X843" i="14"/>
  <c r="X844" i="14"/>
  <c r="X845" i="14"/>
  <c r="X846" i="14"/>
  <c r="X847" i="14"/>
  <c r="X848" i="14"/>
  <c r="X849" i="14"/>
  <c r="X850" i="14"/>
  <c r="X851" i="14"/>
  <c r="X852" i="14"/>
  <c r="X853" i="14"/>
  <c r="X854" i="14"/>
  <c r="X855" i="14"/>
  <c r="X856" i="14"/>
  <c r="X857" i="14"/>
  <c r="X858" i="14"/>
  <c r="X859" i="14"/>
  <c r="X860" i="14"/>
  <c r="X861" i="14"/>
  <c r="X862" i="14"/>
  <c r="X863" i="14"/>
  <c r="X864" i="14"/>
  <c r="X865" i="14"/>
  <c r="X866" i="14"/>
  <c r="X867" i="14"/>
  <c r="X868" i="14"/>
  <c r="X869" i="14"/>
  <c r="X870" i="14"/>
  <c r="X871" i="14"/>
  <c r="X872" i="14"/>
  <c r="X873" i="14"/>
  <c r="X874" i="14"/>
  <c r="X875" i="14"/>
  <c r="X876" i="14"/>
  <c r="X877" i="14"/>
  <c r="X878" i="14"/>
  <c r="X879" i="14"/>
  <c r="X880" i="14"/>
  <c r="X881" i="14"/>
  <c r="X882" i="14"/>
  <c r="X883" i="14"/>
  <c r="X884" i="14"/>
  <c r="X885" i="14"/>
  <c r="X886" i="14"/>
  <c r="X887" i="14"/>
  <c r="X888" i="14"/>
  <c r="X889" i="14"/>
  <c r="X890" i="14"/>
  <c r="X891" i="14"/>
  <c r="X892" i="14"/>
  <c r="X893" i="14"/>
  <c r="X894" i="14"/>
  <c r="X895" i="14"/>
  <c r="X896" i="14"/>
  <c r="X897" i="14"/>
  <c r="X898" i="14"/>
  <c r="X899" i="14"/>
  <c r="X900" i="14"/>
  <c r="X901" i="14"/>
  <c r="X902" i="14"/>
  <c r="X903" i="14"/>
  <c r="X904" i="14"/>
  <c r="X905" i="14"/>
  <c r="X906" i="14"/>
  <c r="X907" i="14"/>
  <c r="X908" i="14"/>
  <c r="X909" i="14"/>
  <c r="X910" i="14"/>
  <c r="X911" i="14"/>
  <c r="X912" i="14"/>
  <c r="X913" i="14"/>
  <c r="X914" i="14"/>
  <c r="X915" i="14"/>
  <c r="X916" i="14"/>
  <c r="X917" i="14"/>
  <c r="X918" i="14"/>
  <c r="X919" i="14"/>
  <c r="X920" i="14"/>
  <c r="X921" i="14"/>
  <c r="X922" i="14"/>
  <c r="X923" i="14"/>
  <c r="X924" i="14"/>
  <c r="X925" i="14"/>
  <c r="X926" i="14"/>
  <c r="X927" i="14"/>
  <c r="X928" i="14"/>
  <c r="X929" i="14"/>
  <c r="X930" i="14"/>
  <c r="X931" i="14"/>
  <c r="X932" i="14"/>
  <c r="X933" i="14"/>
  <c r="X934" i="14"/>
  <c r="X935" i="14"/>
  <c r="X936" i="14"/>
  <c r="X937" i="14"/>
  <c r="X938" i="14"/>
  <c r="X939" i="14"/>
  <c r="X940" i="14"/>
  <c r="X941" i="14"/>
  <c r="X942" i="14"/>
  <c r="X943" i="14"/>
  <c r="X944" i="14"/>
  <c r="X945" i="14"/>
  <c r="X946" i="14"/>
  <c r="X947" i="14"/>
  <c r="X948" i="14"/>
  <c r="X949" i="14"/>
  <c r="X950" i="14"/>
  <c r="X951" i="14"/>
  <c r="X952" i="14"/>
  <c r="X953" i="14"/>
  <c r="X954" i="14"/>
  <c r="X955" i="14"/>
  <c r="X956" i="14"/>
  <c r="X957" i="14"/>
  <c r="X958" i="14"/>
  <c r="X959" i="14"/>
  <c r="X960" i="14"/>
  <c r="X961" i="14"/>
  <c r="X962" i="14"/>
  <c r="X963" i="14"/>
  <c r="X964" i="14"/>
  <c r="X965" i="14"/>
  <c r="X966" i="14"/>
  <c r="X967" i="14"/>
  <c r="X968" i="14"/>
  <c r="X969" i="14"/>
  <c r="X970" i="14"/>
  <c r="X971" i="14"/>
  <c r="X972" i="14"/>
  <c r="X973" i="14"/>
  <c r="X974" i="14"/>
  <c r="X975" i="14"/>
  <c r="X976" i="14"/>
  <c r="X977" i="14"/>
  <c r="X978" i="14"/>
  <c r="X979" i="14"/>
  <c r="X980" i="14"/>
  <c r="X981" i="14"/>
  <c r="X982" i="14"/>
  <c r="X983" i="14"/>
  <c r="X984" i="14"/>
  <c r="X985" i="14"/>
  <c r="X986" i="14"/>
  <c r="X987" i="14"/>
  <c r="X988" i="14"/>
  <c r="X989" i="14"/>
  <c r="X990" i="14"/>
  <c r="X991" i="14"/>
  <c r="X992" i="14"/>
  <c r="X993" i="14"/>
  <c r="X994" i="14"/>
  <c r="X995" i="14"/>
  <c r="X996" i="14"/>
  <c r="X997" i="14"/>
  <c r="X998" i="14"/>
  <c r="X999" i="14"/>
  <c r="X1000" i="14"/>
  <c r="X1001" i="14"/>
  <c r="X1002" i="14"/>
  <c r="X1003" i="14"/>
  <c r="X1004" i="14"/>
  <c r="X1005" i="14"/>
  <c r="X1006" i="14"/>
  <c r="X1007" i="14"/>
  <c r="X1008" i="14"/>
  <c r="X1009" i="14"/>
  <c r="X1010" i="14"/>
  <c r="X1011" i="14"/>
  <c r="X1012" i="14"/>
  <c r="X1013" i="14"/>
  <c r="X1014" i="14"/>
  <c r="X1015" i="14"/>
  <c r="X1016" i="14"/>
  <c r="X1017" i="14"/>
  <c r="X1018" i="14"/>
  <c r="X1019" i="14"/>
  <c r="X1020" i="14"/>
  <c r="X1021" i="14"/>
  <c r="X1022" i="14"/>
  <c r="X1023" i="14"/>
  <c r="X1024" i="14"/>
  <c r="X1025" i="14"/>
  <c r="X4" i="14"/>
  <c r="S6" i="14"/>
  <c r="S8" i="14"/>
  <c r="F2" i="14"/>
  <c r="K50" i="3" l="1"/>
  <c r="L49" i="3"/>
  <c r="M49" i="3" s="1"/>
  <c r="K31" i="3"/>
  <c r="L30" i="3"/>
  <c r="M30" i="3" s="1"/>
  <c r="B40" i="15"/>
  <c r="C40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K51" i="3" l="1"/>
  <c r="L50" i="3"/>
  <c r="M50" i="3" s="1"/>
  <c r="K32" i="3"/>
  <c r="L31" i="3"/>
  <c r="M31" i="3" s="1"/>
  <c r="G25" i="15"/>
  <c r="H25" i="15" s="1"/>
  <c r="K4" i="15"/>
  <c r="K5" i="15"/>
  <c r="K6" i="15"/>
  <c r="K7" i="15"/>
  <c r="K8" i="15"/>
  <c r="K9" i="15"/>
  <c r="K11" i="15"/>
  <c r="K12" i="15"/>
  <c r="K13" i="15"/>
  <c r="K14" i="15"/>
  <c r="K15" i="15"/>
  <c r="K16" i="15"/>
  <c r="K17" i="15"/>
  <c r="K18" i="15"/>
  <c r="J4" i="15"/>
  <c r="J5" i="15"/>
  <c r="J6" i="15"/>
  <c r="J7" i="15"/>
  <c r="J8" i="15"/>
  <c r="J9" i="15"/>
  <c r="J11" i="15"/>
  <c r="J12" i="15"/>
  <c r="J13" i="15"/>
  <c r="J14" i="15"/>
  <c r="J15" i="15"/>
  <c r="J16" i="15"/>
  <c r="J17" i="15"/>
  <c r="J18" i="15"/>
  <c r="I5" i="15"/>
  <c r="I6" i="15"/>
  <c r="I7" i="15"/>
  <c r="I8" i="15"/>
  <c r="I9" i="15"/>
  <c r="I11" i="15"/>
  <c r="I12" i="15"/>
  <c r="I13" i="15"/>
  <c r="I14" i="15"/>
  <c r="I15" i="15"/>
  <c r="I16" i="15"/>
  <c r="I17" i="15"/>
  <c r="I18" i="15"/>
  <c r="I4" i="15"/>
  <c r="G18" i="15"/>
  <c r="H18" i="15" s="1"/>
  <c r="G14" i="15"/>
  <c r="H14" i="15" s="1"/>
  <c r="G5" i="15"/>
  <c r="H5" i="15" s="1"/>
  <c r="G6" i="15"/>
  <c r="H6" i="15" s="1"/>
  <c r="G7" i="15"/>
  <c r="G8" i="15"/>
  <c r="G9" i="15"/>
  <c r="H9" i="15" s="1"/>
  <c r="G10" i="15"/>
  <c r="H10" i="15" s="1"/>
  <c r="I10" i="15" s="1"/>
  <c r="J10" i="15" s="1"/>
  <c r="K10" i="15" s="1"/>
  <c r="G11" i="15"/>
  <c r="G12" i="15"/>
  <c r="G13" i="15"/>
  <c r="H13" i="15" s="1"/>
  <c r="G15" i="15"/>
  <c r="G16" i="15"/>
  <c r="H16" i="15" s="1"/>
  <c r="G17" i="15"/>
  <c r="H17" i="15" s="1"/>
  <c r="G4" i="15"/>
  <c r="H4" i="15" s="1"/>
  <c r="H15" i="15"/>
  <c r="H7" i="15"/>
  <c r="H8" i="15"/>
  <c r="H11" i="15"/>
  <c r="H12" i="15"/>
  <c r="B6" i="15"/>
  <c r="B7" i="15" s="1"/>
  <c r="C5" i="15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B5" i="15"/>
  <c r="C26" i="15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B26" i="15"/>
  <c r="L51" i="3" l="1"/>
  <c r="M51" i="3" s="1"/>
  <c r="K52" i="3"/>
  <c r="L32" i="3"/>
  <c r="M32" i="3" s="1"/>
  <c r="K33" i="3"/>
  <c r="G26" i="15"/>
  <c r="H26" i="15" s="1"/>
  <c r="B8" i="15"/>
  <c r="B27" i="15"/>
  <c r="K5" i="3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L4" i="3"/>
  <c r="M4" i="3" s="1"/>
  <c r="K53" i="3" l="1"/>
  <c r="L52" i="3"/>
  <c r="M52" i="3" s="1"/>
  <c r="K34" i="3"/>
  <c r="L33" i="3"/>
  <c r="M33" i="3" s="1"/>
  <c r="B9" i="15"/>
  <c r="B28" i="15"/>
  <c r="G27" i="15"/>
  <c r="H27" i="15" s="1"/>
  <c r="L6" i="3"/>
  <c r="M6" i="3" s="1"/>
  <c r="L5" i="3"/>
  <c r="M5" i="3" s="1"/>
  <c r="O4" i="3"/>
  <c r="P4" i="3" s="1"/>
  <c r="D21" i="3"/>
  <c r="F6" i="3"/>
  <c r="F5" i="3"/>
  <c r="F9" i="3"/>
  <c r="F4" i="3"/>
  <c r="K54" i="3" l="1"/>
  <c r="L53" i="3"/>
  <c r="M53" i="3" s="1"/>
  <c r="K35" i="3"/>
  <c r="L34" i="3"/>
  <c r="M34" i="3" s="1"/>
  <c r="B10" i="15"/>
  <c r="B29" i="15"/>
  <c r="G28" i="15"/>
  <c r="H28" i="15" s="1"/>
  <c r="L7" i="3"/>
  <c r="M7" i="3" s="1"/>
  <c r="K55" i="3" l="1"/>
  <c r="L54" i="3"/>
  <c r="M54" i="3" s="1"/>
  <c r="L35" i="3"/>
  <c r="M35" i="3" s="1"/>
  <c r="K36" i="3"/>
  <c r="B11" i="15"/>
  <c r="B30" i="15"/>
  <c r="G29" i="15"/>
  <c r="H29" i="15" s="1"/>
  <c r="L8" i="3"/>
  <c r="M8" i="3" s="1"/>
  <c r="J2" i="11"/>
  <c r="L55" i="3" l="1"/>
  <c r="M55" i="3" s="1"/>
  <c r="K56" i="3"/>
  <c r="L36" i="3"/>
  <c r="M36" i="3" s="1"/>
  <c r="K37" i="3"/>
  <c r="B12" i="15"/>
  <c r="B31" i="15"/>
  <c r="G30" i="15"/>
  <c r="H30" i="15" s="1"/>
  <c r="L9" i="3"/>
  <c r="M9" i="3" s="1"/>
  <c r="K57" i="3" l="1"/>
  <c r="L56" i="3"/>
  <c r="M56" i="3" s="1"/>
  <c r="K38" i="3"/>
  <c r="L37" i="3"/>
  <c r="M37" i="3" s="1"/>
  <c r="B13" i="15"/>
  <c r="B32" i="15"/>
  <c r="G31" i="15"/>
  <c r="H31" i="15" s="1"/>
  <c r="L10" i="3"/>
  <c r="M10" i="3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K58" i="3" l="1"/>
  <c r="L57" i="3"/>
  <c r="M57" i="3" s="1"/>
  <c r="K39" i="3"/>
  <c r="L38" i="3"/>
  <c r="M38" i="3" s="1"/>
  <c r="N3" i="14"/>
  <c r="S9" i="14"/>
  <c r="J191" i="14"/>
  <c r="K191" i="14" s="1"/>
  <c r="J127" i="14"/>
  <c r="K127" i="14" s="1"/>
  <c r="J63" i="14"/>
  <c r="K63" i="14" s="1"/>
  <c r="B14" i="15"/>
  <c r="B33" i="15"/>
  <c r="G32" i="15"/>
  <c r="H32" i="15" s="1"/>
  <c r="L11" i="3"/>
  <c r="M11" i="3" s="1"/>
  <c r="K59" i="3" l="1"/>
  <c r="L58" i="3"/>
  <c r="M58" i="3" s="1"/>
  <c r="L39" i="3"/>
  <c r="M39" i="3" s="1"/>
  <c r="K40" i="3"/>
  <c r="S10" i="14"/>
  <c r="J37" i="14"/>
  <c r="J101" i="14"/>
  <c r="J165" i="14"/>
  <c r="J229" i="14"/>
  <c r="J45" i="14"/>
  <c r="J109" i="14"/>
  <c r="J173" i="14"/>
  <c r="J237" i="14"/>
  <c r="J53" i="14"/>
  <c r="J117" i="14"/>
  <c r="J181" i="14"/>
  <c r="J61" i="14"/>
  <c r="J125" i="14"/>
  <c r="J189" i="14"/>
  <c r="J69" i="14"/>
  <c r="J133" i="14"/>
  <c r="J197" i="14"/>
  <c r="J77" i="14"/>
  <c r="J141" i="14"/>
  <c r="J205" i="14"/>
  <c r="J21" i="14"/>
  <c r="J85" i="14"/>
  <c r="J149" i="14"/>
  <c r="J213" i="14"/>
  <c r="J29" i="14"/>
  <c r="J93" i="14"/>
  <c r="J157" i="14"/>
  <c r="J221" i="14"/>
  <c r="J72" i="14"/>
  <c r="J136" i="14"/>
  <c r="J200" i="14"/>
  <c r="J17" i="14"/>
  <c r="J81" i="14"/>
  <c r="J145" i="14"/>
  <c r="J209" i="14"/>
  <c r="J34" i="14"/>
  <c r="J98" i="14"/>
  <c r="J162" i="14"/>
  <c r="J226" i="14"/>
  <c r="J43" i="14"/>
  <c r="J107" i="14"/>
  <c r="J171" i="14"/>
  <c r="J235" i="14"/>
  <c r="J52" i="14"/>
  <c r="J124" i="14"/>
  <c r="J6" i="14"/>
  <c r="J70" i="14"/>
  <c r="J134" i="14"/>
  <c r="J198" i="14"/>
  <c r="J148" i="14"/>
  <c r="J7" i="14"/>
  <c r="J71" i="14"/>
  <c r="J135" i="14"/>
  <c r="J199" i="14"/>
  <c r="J16" i="14"/>
  <c r="J80" i="14"/>
  <c r="J144" i="14"/>
  <c r="J208" i="14"/>
  <c r="J25" i="14"/>
  <c r="J89" i="14"/>
  <c r="J153" i="14"/>
  <c r="J217" i="14"/>
  <c r="J42" i="14"/>
  <c r="J106" i="14"/>
  <c r="J170" i="14"/>
  <c r="J234" i="14"/>
  <c r="J51" i="14"/>
  <c r="J115" i="14"/>
  <c r="J179" i="14"/>
  <c r="J2" i="14"/>
  <c r="J60" i="14"/>
  <c r="J140" i="14"/>
  <c r="J14" i="14"/>
  <c r="J78" i="14"/>
  <c r="J142" i="14"/>
  <c r="J206" i="14"/>
  <c r="J164" i="14"/>
  <c r="J15" i="14"/>
  <c r="J79" i="14"/>
  <c r="J143" i="14"/>
  <c r="J207" i="14"/>
  <c r="J24" i="14"/>
  <c r="J88" i="14"/>
  <c r="J152" i="14"/>
  <c r="J216" i="14"/>
  <c r="J33" i="14"/>
  <c r="J97" i="14"/>
  <c r="J161" i="14"/>
  <c r="J225" i="14"/>
  <c r="J50" i="14"/>
  <c r="J114" i="14"/>
  <c r="J178" i="14"/>
  <c r="J242" i="14"/>
  <c r="J59" i="14"/>
  <c r="J123" i="14"/>
  <c r="J187" i="14"/>
  <c r="J4" i="14"/>
  <c r="J68" i="14"/>
  <c r="J156" i="14"/>
  <c r="J22" i="14"/>
  <c r="J86" i="14"/>
  <c r="J150" i="14"/>
  <c r="J214" i="14"/>
  <c r="J180" i="14"/>
  <c r="J87" i="14"/>
  <c r="J151" i="14"/>
  <c r="J215" i="14"/>
  <c r="J32" i="14"/>
  <c r="J96" i="14"/>
  <c r="J160" i="14"/>
  <c r="J224" i="14"/>
  <c r="J41" i="14"/>
  <c r="J105" i="14"/>
  <c r="J169" i="14"/>
  <c r="J233" i="14"/>
  <c r="J58" i="14"/>
  <c r="J122" i="14"/>
  <c r="J186" i="14"/>
  <c r="J3" i="14"/>
  <c r="J67" i="14"/>
  <c r="J131" i="14"/>
  <c r="J195" i="14"/>
  <c r="J12" i="14"/>
  <c r="J76" i="14"/>
  <c r="J172" i="14"/>
  <c r="J30" i="14"/>
  <c r="J94" i="14"/>
  <c r="J158" i="14"/>
  <c r="J222" i="14"/>
  <c r="J196" i="14"/>
  <c r="J31" i="14"/>
  <c r="J95" i="14"/>
  <c r="J159" i="14"/>
  <c r="J223" i="14"/>
  <c r="J40" i="14"/>
  <c r="J104" i="14"/>
  <c r="J168" i="14"/>
  <c r="J232" i="14"/>
  <c r="J49" i="14"/>
  <c r="J113" i="14"/>
  <c r="J177" i="14"/>
  <c r="J241" i="14"/>
  <c r="J66" i="14"/>
  <c r="J130" i="14"/>
  <c r="J194" i="14"/>
  <c r="J11" i="14"/>
  <c r="J75" i="14"/>
  <c r="J139" i="14"/>
  <c r="J203" i="14"/>
  <c r="J20" i="14"/>
  <c r="J84" i="14"/>
  <c r="J188" i="14"/>
  <c r="J38" i="14"/>
  <c r="J102" i="14"/>
  <c r="J166" i="14"/>
  <c r="J230" i="14"/>
  <c r="J220" i="14"/>
  <c r="J23" i="14"/>
  <c r="J39" i="14"/>
  <c r="J103" i="14"/>
  <c r="J167" i="14"/>
  <c r="J231" i="14"/>
  <c r="J48" i="14"/>
  <c r="J112" i="14"/>
  <c r="J176" i="14"/>
  <c r="J240" i="14"/>
  <c r="J57" i="14"/>
  <c r="J121" i="14"/>
  <c r="J185" i="14"/>
  <c r="J10" i="14"/>
  <c r="J74" i="14"/>
  <c r="J138" i="14"/>
  <c r="J202" i="14"/>
  <c r="J19" i="14"/>
  <c r="J83" i="14"/>
  <c r="J147" i="14"/>
  <c r="J211" i="14"/>
  <c r="J28" i="14"/>
  <c r="J92" i="14"/>
  <c r="J212" i="14"/>
  <c r="J46" i="14"/>
  <c r="J110" i="14"/>
  <c r="J174" i="14"/>
  <c r="J238" i="14"/>
  <c r="J236" i="14"/>
  <c r="J47" i="14"/>
  <c r="J111" i="14"/>
  <c r="J175" i="14"/>
  <c r="J239" i="14"/>
  <c r="J56" i="14"/>
  <c r="J120" i="14"/>
  <c r="J184" i="14"/>
  <c r="J204" i="14"/>
  <c r="J65" i="14"/>
  <c r="J129" i="14"/>
  <c r="J193" i="14"/>
  <c r="J18" i="14"/>
  <c r="J82" i="14"/>
  <c r="J146" i="14"/>
  <c r="J210" i="14"/>
  <c r="J27" i="14"/>
  <c r="J91" i="14"/>
  <c r="J155" i="14"/>
  <c r="J219" i="14"/>
  <c r="J36" i="14"/>
  <c r="J108" i="14"/>
  <c r="J228" i="14"/>
  <c r="J54" i="14"/>
  <c r="J118" i="14"/>
  <c r="J182" i="14"/>
  <c r="J100" i="14"/>
  <c r="J13" i="14"/>
  <c r="L63" i="14"/>
  <c r="L127" i="14"/>
  <c r="L191" i="14"/>
  <c r="J55" i="14"/>
  <c r="J119" i="14"/>
  <c r="J183" i="14"/>
  <c r="S11" i="14"/>
  <c r="S12" i="14" s="1"/>
  <c r="J64" i="14"/>
  <c r="J128" i="14"/>
  <c r="J192" i="14"/>
  <c r="J9" i="14"/>
  <c r="J73" i="14"/>
  <c r="J137" i="14"/>
  <c r="J201" i="14"/>
  <c r="J26" i="14"/>
  <c r="J90" i="14"/>
  <c r="J154" i="14"/>
  <c r="J218" i="14"/>
  <c r="J35" i="14"/>
  <c r="J99" i="14"/>
  <c r="J163" i="14"/>
  <c r="J227" i="14"/>
  <c r="J44" i="14"/>
  <c r="J116" i="14"/>
  <c r="J5" i="14"/>
  <c r="J62" i="14"/>
  <c r="J126" i="14"/>
  <c r="J190" i="14"/>
  <c r="J132" i="14"/>
  <c r="J8" i="14"/>
  <c r="B15" i="15"/>
  <c r="B34" i="15"/>
  <c r="G33" i="15"/>
  <c r="H33" i="15" s="1"/>
  <c r="L12" i="3"/>
  <c r="M12" i="3" s="1"/>
  <c r="L59" i="3" l="1"/>
  <c r="M59" i="3" s="1"/>
  <c r="K60" i="3"/>
  <c r="L40" i="3"/>
  <c r="M40" i="3" s="1"/>
  <c r="K41" i="3"/>
  <c r="K83" i="14"/>
  <c r="L83" i="14"/>
  <c r="K94" i="14"/>
  <c r="L94" i="14"/>
  <c r="K149" i="14"/>
  <c r="L149" i="14"/>
  <c r="K218" i="14"/>
  <c r="L218" i="14"/>
  <c r="K192" i="14"/>
  <c r="L192" i="14"/>
  <c r="K108" i="14"/>
  <c r="L108" i="14"/>
  <c r="K82" i="14"/>
  <c r="L82" i="14"/>
  <c r="K56" i="14"/>
  <c r="L56" i="14"/>
  <c r="K110" i="14"/>
  <c r="L110" i="14"/>
  <c r="K19" i="14"/>
  <c r="L19" i="14"/>
  <c r="K240" i="14"/>
  <c r="L240" i="14"/>
  <c r="K23" i="14"/>
  <c r="L23" i="14"/>
  <c r="K20" i="14"/>
  <c r="L20" i="14"/>
  <c r="K241" i="14"/>
  <c r="L241" i="14"/>
  <c r="K223" i="14"/>
  <c r="L223" i="14"/>
  <c r="K30" i="14"/>
  <c r="L30" i="14"/>
  <c r="K186" i="14"/>
  <c r="L186" i="14"/>
  <c r="K160" i="14"/>
  <c r="L160" i="14"/>
  <c r="K150" i="14"/>
  <c r="L150" i="14"/>
  <c r="K59" i="14"/>
  <c r="L59" i="14"/>
  <c r="K33" i="14"/>
  <c r="L33" i="14"/>
  <c r="K15" i="14"/>
  <c r="L15" i="14"/>
  <c r="L2" i="14"/>
  <c r="K2" i="14"/>
  <c r="K217" i="14"/>
  <c r="L217" i="14"/>
  <c r="K199" i="14"/>
  <c r="L199" i="14"/>
  <c r="K6" i="14"/>
  <c r="L6" i="14"/>
  <c r="K162" i="14"/>
  <c r="L162" i="14"/>
  <c r="K136" i="14"/>
  <c r="L136" i="14"/>
  <c r="K85" i="14"/>
  <c r="L85" i="14"/>
  <c r="K189" i="14"/>
  <c r="L189" i="14"/>
  <c r="K109" i="14"/>
  <c r="L109" i="14"/>
  <c r="K174" i="14"/>
  <c r="L174" i="14"/>
  <c r="K3" i="14"/>
  <c r="L3" i="14"/>
  <c r="K200" i="14"/>
  <c r="L200" i="14"/>
  <c r="L154" i="14"/>
  <c r="K154" i="14"/>
  <c r="K128" i="14"/>
  <c r="L128" i="14"/>
  <c r="K36" i="14"/>
  <c r="L36" i="14"/>
  <c r="K18" i="14"/>
  <c r="L18" i="14"/>
  <c r="K239" i="14"/>
  <c r="L239" i="14"/>
  <c r="K46" i="14"/>
  <c r="L46" i="14"/>
  <c r="L202" i="14"/>
  <c r="K202" i="14"/>
  <c r="K176" i="14"/>
  <c r="L176" i="14"/>
  <c r="K220" i="14"/>
  <c r="L220" i="14"/>
  <c r="K203" i="14"/>
  <c r="L203" i="14"/>
  <c r="K177" i="14"/>
  <c r="L177" i="14"/>
  <c r="K159" i="14"/>
  <c r="L159" i="14"/>
  <c r="K172" i="14"/>
  <c r="L172" i="14"/>
  <c r="L122" i="14"/>
  <c r="K122" i="14"/>
  <c r="K96" i="14"/>
  <c r="L96" i="14"/>
  <c r="K86" i="14"/>
  <c r="L86" i="14"/>
  <c r="K242" i="14"/>
  <c r="L242" i="14"/>
  <c r="K216" i="14"/>
  <c r="L216" i="14"/>
  <c r="K164" i="14"/>
  <c r="L164" i="14"/>
  <c r="K179" i="14"/>
  <c r="L179" i="14"/>
  <c r="K153" i="14"/>
  <c r="L153" i="14"/>
  <c r="K135" i="14"/>
  <c r="L135" i="14"/>
  <c r="K124" i="14"/>
  <c r="L124" i="14"/>
  <c r="K98" i="14"/>
  <c r="L98" i="14"/>
  <c r="K72" i="14"/>
  <c r="L72" i="14"/>
  <c r="K21" i="14"/>
  <c r="L21" i="14"/>
  <c r="K125" i="14"/>
  <c r="L125" i="14"/>
  <c r="K45" i="14"/>
  <c r="L45" i="14"/>
  <c r="K35" i="14"/>
  <c r="L35" i="14"/>
  <c r="K146" i="14"/>
  <c r="L146" i="14"/>
  <c r="K84" i="14"/>
  <c r="L84" i="14"/>
  <c r="K214" i="14"/>
  <c r="L214" i="14"/>
  <c r="K79" i="14"/>
  <c r="L79" i="14"/>
  <c r="L42" i="14"/>
  <c r="K42" i="14"/>
  <c r="K70" i="14"/>
  <c r="L70" i="14"/>
  <c r="K62" i="14"/>
  <c r="L62" i="14"/>
  <c r="L90" i="14"/>
  <c r="K90" i="14"/>
  <c r="K13" i="14"/>
  <c r="L13" i="14"/>
  <c r="K193" i="14"/>
  <c r="L193" i="14"/>
  <c r="K175" i="14"/>
  <c r="L175" i="14"/>
  <c r="K138" i="14"/>
  <c r="L138" i="14"/>
  <c r="K112" i="14"/>
  <c r="L112" i="14"/>
  <c r="K230" i="14"/>
  <c r="L230" i="14"/>
  <c r="K139" i="14"/>
  <c r="L139" i="14"/>
  <c r="K113" i="14"/>
  <c r="L113" i="14"/>
  <c r="K95" i="14"/>
  <c r="L95" i="14"/>
  <c r="K76" i="14"/>
  <c r="L76" i="14"/>
  <c r="L58" i="14"/>
  <c r="K58" i="14"/>
  <c r="K32" i="14"/>
  <c r="L32" i="14"/>
  <c r="K22" i="14"/>
  <c r="L22" i="14"/>
  <c r="K178" i="14"/>
  <c r="L178" i="14"/>
  <c r="K152" i="14"/>
  <c r="L152" i="14"/>
  <c r="K206" i="14"/>
  <c r="L206" i="14"/>
  <c r="K115" i="14"/>
  <c r="L115" i="14"/>
  <c r="K89" i="14"/>
  <c r="L89" i="14"/>
  <c r="K71" i="14"/>
  <c r="L71" i="14"/>
  <c r="K52" i="14"/>
  <c r="L52" i="14"/>
  <c r="K34" i="14"/>
  <c r="L34" i="14"/>
  <c r="K221" i="14"/>
  <c r="L221" i="14"/>
  <c r="K205" i="14"/>
  <c r="L205" i="14"/>
  <c r="K61" i="14"/>
  <c r="L61" i="14"/>
  <c r="K229" i="14"/>
  <c r="L229" i="14"/>
  <c r="K126" i="14"/>
  <c r="L126" i="14"/>
  <c r="L57" i="14"/>
  <c r="K57" i="14"/>
  <c r="K123" i="14"/>
  <c r="L123" i="14"/>
  <c r="K226" i="14"/>
  <c r="L226" i="14"/>
  <c r="K5" i="14"/>
  <c r="L5" i="14"/>
  <c r="K64" i="14"/>
  <c r="L64" i="14"/>
  <c r="K219" i="14"/>
  <c r="L219" i="14"/>
  <c r="K212" i="14"/>
  <c r="L212" i="14"/>
  <c r="K44" i="14"/>
  <c r="L44" i="14"/>
  <c r="L26" i="14"/>
  <c r="K26" i="14"/>
  <c r="K100" i="14"/>
  <c r="L100" i="14"/>
  <c r="K155" i="14"/>
  <c r="L155" i="14"/>
  <c r="K129" i="14"/>
  <c r="L129" i="14"/>
  <c r="K111" i="14"/>
  <c r="L111" i="14"/>
  <c r="K92" i="14"/>
  <c r="L92" i="14"/>
  <c r="K74" i="14"/>
  <c r="L74" i="14"/>
  <c r="K48" i="14"/>
  <c r="L48" i="14"/>
  <c r="K166" i="14"/>
  <c r="L166" i="14"/>
  <c r="K75" i="14"/>
  <c r="L75" i="14"/>
  <c r="K49" i="14"/>
  <c r="L49" i="14"/>
  <c r="K31" i="14"/>
  <c r="L31" i="14"/>
  <c r="K12" i="14"/>
  <c r="L12" i="14"/>
  <c r="K233" i="14"/>
  <c r="L233" i="14"/>
  <c r="K215" i="14"/>
  <c r="L215" i="14"/>
  <c r="K156" i="14"/>
  <c r="L156" i="14"/>
  <c r="K114" i="14"/>
  <c r="L114" i="14"/>
  <c r="K88" i="14"/>
  <c r="L88" i="14"/>
  <c r="K142" i="14"/>
  <c r="L142" i="14"/>
  <c r="K51" i="14"/>
  <c r="L51" i="14"/>
  <c r="L25" i="14"/>
  <c r="K25" i="14"/>
  <c r="K7" i="14"/>
  <c r="L7" i="14"/>
  <c r="K235" i="14"/>
  <c r="L235" i="14"/>
  <c r="K209" i="14"/>
  <c r="L209" i="14"/>
  <c r="K157" i="14"/>
  <c r="L157" i="14"/>
  <c r="K141" i="14"/>
  <c r="L141" i="14"/>
  <c r="K181" i="14"/>
  <c r="L181" i="14"/>
  <c r="K165" i="14"/>
  <c r="L165" i="14"/>
  <c r="K66" i="14"/>
  <c r="L66" i="14"/>
  <c r="K173" i="14"/>
  <c r="L173" i="14"/>
  <c r="K8" i="14"/>
  <c r="L8" i="14"/>
  <c r="K201" i="14"/>
  <c r="L201" i="14"/>
  <c r="K182" i="14"/>
  <c r="L182" i="14"/>
  <c r="K65" i="14"/>
  <c r="L65" i="14"/>
  <c r="K47" i="14"/>
  <c r="L47" i="14"/>
  <c r="K28" i="14"/>
  <c r="L28" i="14"/>
  <c r="K10" i="14"/>
  <c r="L10" i="14"/>
  <c r="K231" i="14"/>
  <c r="L231" i="14"/>
  <c r="K102" i="14"/>
  <c r="L102" i="14"/>
  <c r="K11" i="14"/>
  <c r="L11" i="14"/>
  <c r="K232" i="14"/>
  <c r="L232" i="14"/>
  <c r="K196" i="14"/>
  <c r="L196" i="14"/>
  <c r="K195" i="14"/>
  <c r="L195" i="14"/>
  <c r="K169" i="14"/>
  <c r="L169" i="14"/>
  <c r="K151" i="14"/>
  <c r="L151" i="14"/>
  <c r="K68" i="14"/>
  <c r="L68" i="14"/>
  <c r="K50" i="14"/>
  <c r="L50" i="14"/>
  <c r="K24" i="14"/>
  <c r="L24" i="14"/>
  <c r="K78" i="14"/>
  <c r="L78" i="14"/>
  <c r="L234" i="14"/>
  <c r="K234" i="14"/>
  <c r="K208" i="14"/>
  <c r="L208" i="14"/>
  <c r="K148" i="14"/>
  <c r="L148" i="14"/>
  <c r="K171" i="14"/>
  <c r="L171" i="14"/>
  <c r="K145" i="14"/>
  <c r="L145" i="14"/>
  <c r="K93" i="14"/>
  <c r="L93" i="14"/>
  <c r="K77" i="14"/>
  <c r="L77" i="14"/>
  <c r="K117" i="14"/>
  <c r="L117" i="14"/>
  <c r="K101" i="14"/>
  <c r="L101" i="14"/>
  <c r="K228" i="14"/>
  <c r="L228" i="14"/>
  <c r="K40" i="14"/>
  <c r="L40" i="14"/>
  <c r="K69" i="14"/>
  <c r="L69" i="14"/>
  <c r="K116" i="14"/>
  <c r="L116" i="14"/>
  <c r="K227" i="14"/>
  <c r="L227" i="14"/>
  <c r="K183" i="14"/>
  <c r="L183" i="14"/>
  <c r="K91" i="14"/>
  <c r="L91" i="14"/>
  <c r="K132" i="14"/>
  <c r="L132" i="14"/>
  <c r="K163" i="14"/>
  <c r="L163" i="14"/>
  <c r="K137" i="14"/>
  <c r="L137" i="14"/>
  <c r="K119" i="14"/>
  <c r="L119" i="14"/>
  <c r="K118" i="14"/>
  <c r="L118" i="14"/>
  <c r="K27" i="14"/>
  <c r="L27" i="14"/>
  <c r="K204" i="14"/>
  <c r="L204" i="14"/>
  <c r="K236" i="14"/>
  <c r="L236" i="14"/>
  <c r="K211" i="14"/>
  <c r="L211" i="14"/>
  <c r="K185" i="14"/>
  <c r="L185" i="14"/>
  <c r="K167" i="14"/>
  <c r="L167" i="14"/>
  <c r="K38" i="14"/>
  <c r="L38" i="14"/>
  <c r="K194" i="14"/>
  <c r="L194" i="14"/>
  <c r="K168" i="14"/>
  <c r="L168" i="14"/>
  <c r="K222" i="14"/>
  <c r="L222" i="14"/>
  <c r="K131" i="14"/>
  <c r="L131" i="14"/>
  <c r="K105" i="14"/>
  <c r="L105" i="14"/>
  <c r="K87" i="14"/>
  <c r="L87" i="14"/>
  <c r="K4" i="14"/>
  <c r="L4" i="14"/>
  <c r="K225" i="14"/>
  <c r="L225" i="14"/>
  <c r="K207" i="14"/>
  <c r="L207" i="14"/>
  <c r="K14" i="14"/>
  <c r="L14" i="14"/>
  <c r="L170" i="14"/>
  <c r="K170" i="14"/>
  <c r="K144" i="14"/>
  <c r="L144" i="14"/>
  <c r="K198" i="14"/>
  <c r="L198" i="14"/>
  <c r="K107" i="14"/>
  <c r="L107" i="14"/>
  <c r="K81" i="14"/>
  <c r="L81" i="14"/>
  <c r="K29" i="14"/>
  <c r="L29" i="14"/>
  <c r="K197" i="14"/>
  <c r="L197" i="14"/>
  <c r="K53" i="14"/>
  <c r="L53" i="14"/>
  <c r="K37" i="14"/>
  <c r="L37" i="14"/>
  <c r="K9" i="14"/>
  <c r="L9" i="14"/>
  <c r="K120" i="14"/>
  <c r="L120" i="14"/>
  <c r="K39" i="14"/>
  <c r="L39" i="14"/>
  <c r="K224" i="14"/>
  <c r="L224" i="14"/>
  <c r="K97" i="14"/>
  <c r="L97" i="14"/>
  <c r="K60" i="14"/>
  <c r="L60" i="14"/>
  <c r="K16" i="14"/>
  <c r="L16" i="14"/>
  <c r="K190" i="14"/>
  <c r="L190" i="14"/>
  <c r="K99" i="14"/>
  <c r="L99" i="14"/>
  <c r="L73" i="14"/>
  <c r="K73" i="14"/>
  <c r="K55" i="14"/>
  <c r="L55" i="14"/>
  <c r="K54" i="14"/>
  <c r="L54" i="14"/>
  <c r="K210" i="14"/>
  <c r="L210" i="14"/>
  <c r="K184" i="14"/>
  <c r="L184" i="14"/>
  <c r="K238" i="14"/>
  <c r="L238" i="14"/>
  <c r="K147" i="14"/>
  <c r="L147" i="14"/>
  <c r="K121" i="14"/>
  <c r="L121" i="14"/>
  <c r="K103" i="14"/>
  <c r="L103" i="14"/>
  <c r="K188" i="14"/>
  <c r="L188" i="14"/>
  <c r="K130" i="14"/>
  <c r="L130" i="14"/>
  <c r="K104" i="14"/>
  <c r="L104" i="14"/>
  <c r="K158" i="14"/>
  <c r="L158" i="14"/>
  <c r="K67" i="14"/>
  <c r="L67" i="14"/>
  <c r="K41" i="14"/>
  <c r="L41" i="14"/>
  <c r="K180" i="14"/>
  <c r="L180" i="14"/>
  <c r="K187" i="14"/>
  <c r="L187" i="14"/>
  <c r="K161" i="14"/>
  <c r="L161" i="14"/>
  <c r="K143" i="14"/>
  <c r="L143" i="14"/>
  <c r="K140" i="14"/>
  <c r="L140" i="14"/>
  <c r="K106" i="14"/>
  <c r="L106" i="14"/>
  <c r="K80" i="14"/>
  <c r="L80" i="14"/>
  <c r="K134" i="14"/>
  <c r="L134" i="14"/>
  <c r="K43" i="14"/>
  <c r="L43" i="14"/>
  <c r="K17" i="14"/>
  <c r="L17" i="14"/>
  <c r="K213" i="14"/>
  <c r="L213" i="14"/>
  <c r="K133" i="14"/>
  <c r="L133" i="14"/>
  <c r="K237" i="14"/>
  <c r="L237" i="14"/>
  <c r="B16" i="15"/>
  <c r="B35" i="15"/>
  <c r="G34" i="15"/>
  <c r="H34" i="15" s="1"/>
  <c r="L13" i="3"/>
  <c r="M13" i="3" s="1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K61" i="3" l="1"/>
  <c r="L60" i="3"/>
  <c r="M60" i="3" s="1"/>
  <c r="K42" i="3"/>
  <c r="L41" i="3"/>
  <c r="M41" i="3" s="1"/>
  <c r="B17" i="15"/>
  <c r="B36" i="15"/>
  <c r="G35" i="15"/>
  <c r="H35" i="15" s="1"/>
  <c r="L14" i="3"/>
  <c r="M14" i="3" s="1"/>
  <c r="J3" i="5"/>
  <c r="J5" i="5" s="1"/>
  <c r="E14" i="3"/>
  <c r="F8" i="3"/>
  <c r="B9" i="3" s="1"/>
  <c r="K62" i="3" l="1"/>
  <c r="L61" i="3"/>
  <c r="M61" i="3" s="1"/>
  <c r="K43" i="3"/>
  <c r="L42" i="3"/>
  <c r="M42" i="3" s="1"/>
  <c r="B18" i="15"/>
  <c r="B37" i="15"/>
  <c r="G36" i="15"/>
  <c r="H36" i="15" s="1"/>
  <c r="L15" i="3"/>
  <c r="M1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K63" i="3" l="1"/>
  <c r="L62" i="3"/>
  <c r="M62" i="3" s="1"/>
  <c r="L43" i="3"/>
  <c r="M43" i="3" s="1"/>
  <c r="K44" i="3"/>
  <c r="B38" i="15"/>
  <c r="G37" i="15"/>
  <c r="H37" i="15" s="1"/>
  <c r="L16" i="3"/>
  <c r="M16" i="3" s="1"/>
  <c r="B11" i="3"/>
  <c r="B27" i="3" s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N87" i="3" l="1"/>
  <c r="N72" i="3"/>
  <c r="N104" i="3"/>
  <c r="N152" i="3"/>
  <c r="N55" i="3"/>
  <c r="N63" i="3"/>
  <c r="N95" i="3"/>
  <c r="N135" i="3"/>
  <c r="N64" i="3"/>
  <c r="N96" i="3"/>
  <c r="N144" i="3"/>
  <c r="N49" i="3"/>
  <c r="N57" i="3"/>
  <c r="N65" i="3"/>
  <c r="N73" i="3"/>
  <c r="N81" i="3"/>
  <c r="N89" i="3"/>
  <c r="N97" i="3"/>
  <c r="N105" i="3"/>
  <c r="N113" i="3"/>
  <c r="N121" i="3"/>
  <c r="N129" i="3"/>
  <c r="N137" i="3"/>
  <c r="N145" i="3"/>
  <c r="N153" i="3"/>
  <c r="N51" i="3"/>
  <c r="N67" i="3"/>
  <c r="N83" i="3"/>
  <c r="N99" i="3"/>
  <c r="N115" i="3"/>
  <c r="N131" i="3"/>
  <c r="N147" i="3"/>
  <c r="N47" i="3"/>
  <c r="N60" i="3"/>
  <c r="N84" i="3"/>
  <c r="N100" i="3"/>
  <c r="N116" i="3"/>
  <c r="N132" i="3"/>
  <c r="N148" i="3"/>
  <c r="N77" i="3"/>
  <c r="N93" i="3"/>
  <c r="N109" i="3"/>
  <c r="N125" i="3"/>
  <c r="N141" i="3"/>
  <c r="N157" i="3"/>
  <c r="N54" i="3"/>
  <c r="N62" i="3"/>
  <c r="N70" i="3"/>
  <c r="N78" i="3"/>
  <c r="N86" i="3"/>
  <c r="N94" i="3"/>
  <c r="N102" i="3"/>
  <c r="N110" i="3"/>
  <c r="N118" i="3"/>
  <c r="N126" i="3"/>
  <c r="N134" i="3"/>
  <c r="N142" i="3"/>
  <c r="N158" i="3"/>
  <c r="N71" i="3"/>
  <c r="N103" i="3"/>
  <c r="N119" i="3"/>
  <c r="N143" i="3"/>
  <c r="N56" i="3"/>
  <c r="N80" i="3"/>
  <c r="N112" i="3"/>
  <c r="N128" i="3"/>
  <c r="N50" i="3"/>
  <c r="N58" i="3"/>
  <c r="N66" i="3"/>
  <c r="N74" i="3"/>
  <c r="N82" i="3"/>
  <c r="N90" i="3"/>
  <c r="N98" i="3"/>
  <c r="N106" i="3"/>
  <c r="N114" i="3"/>
  <c r="N122" i="3"/>
  <c r="N130" i="3"/>
  <c r="N138" i="3"/>
  <c r="N146" i="3"/>
  <c r="N154" i="3"/>
  <c r="N59" i="3"/>
  <c r="N75" i="3"/>
  <c r="N91" i="3"/>
  <c r="N107" i="3"/>
  <c r="N123" i="3"/>
  <c r="N139" i="3"/>
  <c r="N155" i="3"/>
  <c r="N52" i="3"/>
  <c r="N68" i="3"/>
  <c r="N76" i="3"/>
  <c r="N92" i="3"/>
  <c r="N108" i="3"/>
  <c r="N124" i="3"/>
  <c r="N140" i="3"/>
  <c r="N156" i="3"/>
  <c r="N53" i="3"/>
  <c r="N61" i="3"/>
  <c r="N69" i="3"/>
  <c r="N85" i="3"/>
  <c r="N101" i="3"/>
  <c r="N117" i="3"/>
  <c r="N133" i="3"/>
  <c r="N149" i="3"/>
  <c r="N150" i="3"/>
  <c r="N79" i="3"/>
  <c r="N111" i="3"/>
  <c r="N127" i="3"/>
  <c r="N151" i="3"/>
  <c r="N48" i="3"/>
  <c r="N88" i="3"/>
  <c r="N120" i="3"/>
  <c r="N136" i="3"/>
  <c r="L63" i="3"/>
  <c r="M63" i="3" s="1"/>
  <c r="K64" i="3"/>
  <c r="N30" i="3"/>
  <c r="N38" i="3"/>
  <c r="N46" i="3"/>
  <c r="N40" i="3"/>
  <c r="N33" i="3"/>
  <c r="N28" i="3"/>
  <c r="N42" i="3"/>
  <c r="N35" i="3"/>
  <c r="N43" i="3"/>
  <c r="N36" i="3"/>
  <c r="N44" i="3"/>
  <c r="N29" i="3"/>
  <c r="N37" i="3"/>
  <c r="N45" i="3"/>
  <c r="N31" i="3"/>
  <c r="N39" i="3"/>
  <c r="N32" i="3"/>
  <c r="N41" i="3"/>
  <c r="N34" i="3"/>
  <c r="L44" i="3"/>
  <c r="M44" i="3" s="1"/>
  <c r="K45" i="3"/>
  <c r="B29" i="3"/>
  <c r="B30" i="3" s="1"/>
  <c r="B31" i="3" s="1"/>
  <c r="B39" i="15"/>
  <c r="G39" i="15" s="1"/>
  <c r="H39" i="15" s="1"/>
  <c r="G38" i="15"/>
  <c r="H38" i="15" s="1"/>
  <c r="L17" i="3"/>
  <c r="M17" i="3" s="1"/>
  <c r="N11" i="3"/>
  <c r="N4" i="3"/>
  <c r="N5" i="3"/>
  <c r="N13" i="3"/>
  <c r="N21" i="3"/>
  <c r="N6" i="3"/>
  <c r="N14" i="3"/>
  <c r="N22" i="3"/>
  <c r="N19" i="3"/>
  <c r="N7" i="3"/>
  <c r="N15" i="3"/>
  <c r="N23" i="3"/>
  <c r="N8" i="3"/>
  <c r="N16" i="3"/>
  <c r="N24" i="3"/>
  <c r="N9" i="3"/>
  <c r="N17" i="3"/>
  <c r="N25" i="3"/>
  <c r="N10" i="3"/>
  <c r="N18" i="3"/>
  <c r="N26" i="3"/>
  <c r="N27" i="3"/>
  <c r="N12" i="3"/>
  <c r="N20" i="3"/>
  <c r="S3" i="6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O5" i="3" l="1"/>
  <c r="P5" i="3" s="1"/>
  <c r="O6" i="3" s="1"/>
  <c r="P6" i="3" s="1"/>
  <c r="O7" i="3" s="1"/>
  <c r="K65" i="3"/>
  <c r="L64" i="3"/>
  <c r="M64" i="3" s="1"/>
  <c r="K46" i="3"/>
  <c r="L46" i="3" s="1"/>
  <c r="M46" i="3" s="1"/>
  <c r="L45" i="3"/>
  <c r="M45" i="3" s="1"/>
  <c r="L18" i="3"/>
  <c r="M18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K66" i="3" l="1"/>
  <c r="L65" i="3"/>
  <c r="M65" i="3" s="1"/>
  <c r="L19" i="3"/>
  <c r="M19" i="3" s="1"/>
  <c r="P7" i="3"/>
  <c r="O8" i="3" s="1"/>
  <c r="J6" i="6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K67" i="3" l="1"/>
  <c r="L66" i="3"/>
  <c r="M66" i="3" s="1"/>
  <c r="L20" i="3"/>
  <c r="M20" i="3" s="1"/>
  <c r="P8" i="3"/>
  <c r="O9" i="3" s="1"/>
  <c r="F6" i="5"/>
  <c r="L67" i="3" l="1"/>
  <c r="M67" i="3" s="1"/>
  <c r="K68" i="3"/>
  <c r="L21" i="3"/>
  <c r="M21" i="3" s="1"/>
  <c r="P9" i="3"/>
  <c r="O10" i="3" s="1"/>
  <c r="F7" i="5"/>
  <c r="F8" i="5" s="1"/>
  <c r="K69" i="3" l="1"/>
  <c r="L68" i="3"/>
  <c r="M68" i="3" s="1"/>
  <c r="L22" i="3"/>
  <c r="M22" i="3" s="1"/>
  <c r="P10" i="3"/>
  <c r="O11" i="3" s="1"/>
  <c r="K70" i="3" l="1"/>
  <c r="L69" i="3"/>
  <c r="M69" i="3" s="1"/>
  <c r="L23" i="3"/>
  <c r="M23" i="3" s="1"/>
  <c r="P11" i="3"/>
  <c r="O12" i="3" s="1"/>
  <c r="K71" i="3" l="1"/>
  <c r="L70" i="3"/>
  <c r="M70" i="3" s="1"/>
  <c r="L24" i="3"/>
  <c r="M24" i="3" s="1"/>
  <c r="P12" i="3"/>
  <c r="O13" i="3" s="1"/>
  <c r="L71" i="3" l="1"/>
  <c r="M71" i="3" s="1"/>
  <c r="K72" i="3"/>
  <c r="L25" i="3"/>
  <c r="M25" i="3" s="1"/>
  <c r="P13" i="3"/>
  <c r="O14" i="3" s="1"/>
  <c r="K73" i="3" l="1"/>
  <c r="L72" i="3"/>
  <c r="M72" i="3" s="1"/>
  <c r="L27" i="3"/>
  <c r="M27" i="3" s="1"/>
  <c r="L26" i="3"/>
  <c r="M26" i="3" s="1"/>
  <c r="P14" i="3"/>
  <c r="O15" i="3" s="1"/>
  <c r="K74" i="3" l="1"/>
  <c r="L73" i="3"/>
  <c r="M73" i="3" s="1"/>
  <c r="P15" i="3"/>
  <c r="O16" i="3" s="1"/>
  <c r="K75" i="3" l="1"/>
  <c r="L74" i="3"/>
  <c r="M74" i="3" s="1"/>
  <c r="P16" i="3"/>
  <c r="O17" i="3" s="1"/>
  <c r="L75" i="3" l="1"/>
  <c r="M75" i="3" s="1"/>
  <c r="K76" i="3"/>
  <c r="P17" i="3"/>
  <c r="O18" i="3" s="1"/>
  <c r="K77" i="3" l="1"/>
  <c r="L76" i="3"/>
  <c r="M76" i="3" s="1"/>
  <c r="P18" i="3"/>
  <c r="O19" i="3" s="1"/>
  <c r="K78" i="3" l="1"/>
  <c r="L77" i="3"/>
  <c r="M77" i="3" s="1"/>
  <c r="P19" i="3"/>
  <c r="O20" i="3" s="1"/>
  <c r="K79" i="3" l="1"/>
  <c r="L78" i="3"/>
  <c r="M78" i="3" s="1"/>
  <c r="P20" i="3"/>
  <c r="O21" i="3" s="1"/>
  <c r="L79" i="3" l="1"/>
  <c r="M79" i="3" s="1"/>
  <c r="K80" i="3"/>
  <c r="P21" i="3"/>
  <c r="O22" i="3" s="1"/>
  <c r="K81" i="3" l="1"/>
  <c r="L80" i="3"/>
  <c r="M80" i="3" s="1"/>
  <c r="P22" i="3"/>
  <c r="O23" i="3" s="1"/>
  <c r="K82" i="3" l="1"/>
  <c r="L81" i="3"/>
  <c r="M81" i="3" s="1"/>
  <c r="P23" i="3"/>
  <c r="O24" i="3" s="1"/>
  <c r="K83" i="3" l="1"/>
  <c r="L82" i="3"/>
  <c r="M82" i="3" s="1"/>
  <c r="P24" i="3"/>
  <c r="O25" i="3" s="1"/>
  <c r="L83" i="3" l="1"/>
  <c r="M83" i="3" s="1"/>
  <c r="K84" i="3"/>
  <c r="P25" i="3"/>
  <c r="O26" i="3" s="1"/>
  <c r="K85" i="3" l="1"/>
  <c r="L84" i="3"/>
  <c r="M84" i="3" s="1"/>
  <c r="P26" i="3"/>
  <c r="O27" i="3" s="1"/>
  <c r="K86" i="3" l="1"/>
  <c r="L85" i="3"/>
  <c r="M85" i="3" s="1"/>
  <c r="K87" i="3" l="1"/>
  <c r="L86" i="3"/>
  <c r="M86" i="3" s="1"/>
  <c r="P27" i="3"/>
  <c r="O28" i="3" s="1"/>
  <c r="L87" i="3" l="1"/>
  <c r="M87" i="3" s="1"/>
  <c r="K88" i="3"/>
  <c r="P28" i="3"/>
  <c r="O29" i="3" s="1"/>
  <c r="K89" i="3" l="1"/>
  <c r="L88" i="3"/>
  <c r="M88" i="3" s="1"/>
  <c r="P29" i="3"/>
  <c r="O30" i="3" s="1"/>
  <c r="K90" i="3" l="1"/>
  <c r="L89" i="3"/>
  <c r="M89" i="3" s="1"/>
  <c r="P30" i="3"/>
  <c r="O31" i="3" s="1"/>
  <c r="K91" i="3" l="1"/>
  <c r="L90" i="3"/>
  <c r="M90" i="3" s="1"/>
  <c r="P31" i="3"/>
  <c r="O32" i="3" s="1"/>
  <c r="L91" i="3" l="1"/>
  <c r="M91" i="3" s="1"/>
  <c r="K92" i="3"/>
  <c r="P32" i="3"/>
  <c r="O33" i="3" s="1"/>
  <c r="K93" i="3" l="1"/>
  <c r="L92" i="3"/>
  <c r="M92" i="3" s="1"/>
  <c r="P33" i="3"/>
  <c r="O34" i="3" s="1"/>
  <c r="K94" i="3" l="1"/>
  <c r="L93" i="3"/>
  <c r="M93" i="3" s="1"/>
  <c r="P34" i="3"/>
  <c r="O35" i="3" s="1"/>
  <c r="K95" i="3" l="1"/>
  <c r="L94" i="3"/>
  <c r="M94" i="3" s="1"/>
  <c r="P35" i="3"/>
  <c r="O36" i="3" s="1"/>
  <c r="L95" i="3" l="1"/>
  <c r="M95" i="3" s="1"/>
  <c r="K96" i="3"/>
  <c r="P36" i="3"/>
  <c r="O37" i="3" s="1"/>
  <c r="K97" i="3" l="1"/>
  <c r="L96" i="3"/>
  <c r="M96" i="3" s="1"/>
  <c r="P37" i="3"/>
  <c r="O38" i="3" s="1"/>
  <c r="K98" i="3" l="1"/>
  <c r="L97" i="3"/>
  <c r="M97" i="3" s="1"/>
  <c r="P38" i="3"/>
  <c r="O39" i="3" s="1"/>
  <c r="K99" i="3" l="1"/>
  <c r="L98" i="3"/>
  <c r="M98" i="3" s="1"/>
  <c r="P39" i="3"/>
  <c r="O40" i="3" s="1"/>
  <c r="L99" i="3" l="1"/>
  <c r="M99" i="3" s="1"/>
  <c r="K100" i="3"/>
  <c r="P40" i="3"/>
  <c r="O41" i="3" s="1"/>
  <c r="K101" i="3" l="1"/>
  <c r="L100" i="3"/>
  <c r="M100" i="3" s="1"/>
  <c r="P41" i="3"/>
  <c r="O42" i="3" s="1"/>
  <c r="K102" i="3" l="1"/>
  <c r="L101" i="3"/>
  <c r="M101" i="3" s="1"/>
  <c r="P42" i="3"/>
  <c r="O43" i="3" s="1"/>
  <c r="K103" i="3" l="1"/>
  <c r="L102" i="3"/>
  <c r="M102" i="3" s="1"/>
  <c r="P43" i="3"/>
  <c r="O44" i="3" s="1"/>
  <c r="L103" i="3" l="1"/>
  <c r="M103" i="3" s="1"/>
  <c r="K104" i="3"/>
  <c r="P44" i="3"/>
  <c r="O45" i="3" s="1"/>
  <c r="K105" i="3" l="1"/>
  <c r="L104" i="3"/>
  <c r="M104" i="3" s="1"/>
  <c r="P45" i="3"/>
  <c r="O46" i="3" s="1"/>
  <c r="P46" i="3" l="1"/>
  <c r="O47" i="3" s="1"/>
  <c r="K106" i="3"/>
  <c r="L105" i="3"/>
  <c r="M105" i="3" s="1"/>
  <c r="P47" i="3" l="1"/>
  <c r="O48" i="3" s="1"/>
  <c r="K107" i="3"/>
  <c r="L106" i="3"/>
  <c r="M106" i="3" s="1"/>
  <c r="P48" i="3" l="1"/>
  <c r="O49" i="3" s="1"/>
  <c r="L107" i="3"/>
  <c r="M107" i="3" s="1"/>
  <c r="K108" i="3"/>
  <c r="P49" i="3" l="1"/>
  <c r="O50" i="3" s="1"/>
  <c r="K109" i="3"/>
  <c r="L108" i="3"/>
  <c r="M108" i="3" s="1"/>
  <c r="P50" i="3" l="1"/>
  <c r="O51" i="3" s="1"/>
  <c r="K110" i="3"/>
  <c r="L109" i="3"/>
  <c r="M109" i="3" s="1"/>
  <c r="P51" i="3" l="1"/>
  <c r="O52" i="3" s="1"/>
  <c r="K111" i="3"/>
  <c r="L110" i="3"/>
  <c r="M110" i="3" s="1"/>
  <c r="P52" i="3" l="1"/>
  <c r="O53" i="3" s="1"/>
  <c r="L111" i="3"/>
  <c r="M111" i="3" s="1"/>
  <c r="K112" i="3"/>
  <c r="P53" i="3" l="1"/>
  <c r="O54" i="3" s="1"/>
  <c r="K113" i="3"/>
  <c r="L112" i="3"/>
  <c r="M112" i="3" s="1"/>
  <c r="P54" i="3" l="1"/>
  <c r="O55" i="3" s="1"/>
  <c r="K114" i="3"/>
  <c r="L113" i="3"/>
  <c r="M113" i="3" s="1"/>
  <c r="P55" i="3" l="1"/>
  <c r="O56" i="3" s="1"/>
  <c r="K115" i="3"/>
  <c r="L114" i="3"/>
  <c r="M114" i="3" s="1"/>
  <c r="P56" i="3" l="1"/>
  <c r="O57" i="3" s="1"/>
  <c r="L115" i="3"/>
  <c r="M115" i="3" s="1"/>
  <c r="K116" i="3"/>
  <c r="P57" i="3" l="1"/>
  <c r="O58" i="3" s="1"/>
  <c r="K117" i="3"/>
  <c r="L116" i="3"/>
  <c r="M116" i="3" s="1"/>
  <c r="P58" i="3" l="1"/>
  <c r="O59" i="3" s="1"/>
  <c r="K118" i="3"/>
  <c r="L117" i="3"/>
  <c r="M117" i="3" s="1"/>
  <c r="P59" i="3" l="1"/>
  <c r="O60" i="3" s="1"/>
  <c r="L118" i="3"/>
  <c r="M118" i="3" s="1"/>
  <c r="K119" i="3"/>
  <c r="P60" i="3" l="1"/>
  <c r="O61" i="3" s="1"/>
  <c r="L119" i="3"/>
  <c r="M119" i="3" s="1"/>
  <c r="K120" i="3"/>
  <c r="P61" i="3" l="1"/>
  <c r="O62" i="3" s="1"/>
  <c r="K121" i="3"/>
  <c r="L120" i="3"/>
  <c r="M120" i="3" s="1"/>
  <c r="P62" i="3" l="1"/>
  <c r="O63" i="3" s="1"/>
  <c r="K122" i="3"/>
  <c r="L121" i="3"/>
  <c r="M121" i="3" s="1"/>
  <c r="P63" i="3" l="1"/>
  <c r="O64" i="3" s="1"/>
  <c r="L122" i="3"/>
  <c r="M122" i="3" s="1"/>
  <c r="K123" i="3"/>
  <c r="P64" i="3" l="1"/>
  <c r="O65" i="3" s="1"/>
  <c r="L123" i="3"/>
  <c r="M123" i="3" s="1"/>
  <c r="K124" i="3"/>
  <c r="P65" i="3" l="1"/>
  <c r="O66" i="3" s="1"/>
  <c r="K125" i="3"/>
  <c r="L124" i="3"/>
  <c r="M124" i="3" s="1"/>
  <c r="P66" i="3" l="1"/>
  <c r="O67" i="3" s="1"/>
  <c r="K126" i="3"/>
  <c r="L125" i="3"/>
  <c r="M125" i="3" s="1"/>
  <c r="P67" i="3" l="1"/>
  <c r="O68" i="3" s="1"/>
  <c r="L126" i="3"/>
  <c r="M126" i="3" s="1"/>
  <c r="K127" i="3"/>
  <c r="P68" i="3" l="1"/>
  <c r="O69" i="3" s="1"/>
  <c r="L127" i="3"/>
  <c r="M127" i="3" s="1"/>
  <c r="K128" i="3"/>
  <c r="P69" i="3" l="1"/>
  <c r="O70" i="3" s="1"/>
  <c r="K129" i="3"/>
  <c r="L128" i="3"/>
  <c r="M128" i="3" s="1"/>
  <c r="P70" i="3" l="1"/>
  <c r="O71" i="3" s="1"/>
  <c r="K130" i="3"/>
  <c r="L129" i="3"/>
  <c r="M129" i="3" s="1"/>
  <c r="P71" i="3" l="1"/>
  <c r="O72" i="3" s="1"/>
  <c r="L130" i="3"/>
  <c r="M130" i="3" s="1"/>
  <c r="K131" i="3"/>
  <c r="P72" i="3" l="1"/>
  <c r="O73" i="3" s="1"/>
  <c r="L131" i="3"/>
  <c r="M131" i="3" s="1"/>
  <c r="K132" i="3"/>
  <c r="P73" i="3" l="1"/>
  <c r="O74" i="3" s="1"/>
  <c r="K133" i="3"/>
  <c r="L132" i="3"/>
  <c r="M132" i="3" s="1"/>
  <c r="P74" i="3" l="1"/>
  <c r="O75" i="3" s="1"/>
  <c r="K134" i="3"/>
  <c r="L133" i="3"/>
  <c r="M133" i="3" s="1"/>
  <c r="P75" i="3" l="1"/>
  <c r="O76" i="3" s="1"/>
  <c r="L134" i="3"/>
  <c r="M134" i="3" s="1"/>
  <c r="K135" i="3"/>
  <c r="P76" i="3" l="1"/>
  <c r="O77" i="3" s="1"/>
  <c r="L135" i="3"/>
  <c r="M135" i="3" s="1"/>
  <c r="K136" i="3"/>
  <c r="P77" i="3" l="1"/>
  <c r="O78" i="3" s="1"/>
  <c r="K137" i="3"/>
  <c r="L136" i="3"/>
  <c r="M136" i="3" s="1"/>
  <c r="P78" i="3" l="1"/>
  <c r="O79" i="3" s="1"/>
  <c r="K138" i="3"/>
  <c r="L137" i="3"/>
  <c r="M137" i="3" s="1"/>
  <c r="P79" i="3" l="1"/>
  <c r="O80" i="3" s="1"/>
  <c r="L138" i="3"/>
  <c r="M138" i="3" s="1"/>
  <c r="K139" i="3"/>
  <c r="P80" i="3" l="1"/>
  <c r="O81" i="3" s="1"/>
  <c r="K140" i="3"/>
  <c r="L139" i="3"/>
  <c r="M139" i="3" s="1"/>
  <c r="P81" i="3" l="1"/>
  <c r="O82" i="3" s="1"/>
  <c r="K141" i="3"/>
  <c r="L140" i="3"/>
  <c r="M140" i="3" s="1"/>
  <c r="P82" i="3" l="1"/>
  <c r="O83" i="3" s="1"/>
  <c r="K142" i="3"/>
  <c r="L141" i="3"/>
  <c r="M141" i="3" s="1"/>
  <c r="P83" i="3" l="1"/>
  <c r="O84" i="3" s="1"/>
  <c r="L142" i="3"/>
  <c r="M142" i="3" s="1"/>
  <c r="K143" i="3"/>
  <c r="P84" i="3" l="1"/>
  <c r="O85" i="3" s="1"/>
  <c r="K144" i="3"/>
  <c r="L143" i="3"/>
  <c r="M143" i="3" s="1"/>
  <c r="P85" i="3" l="1"/>
  <c r="O86" i="3" s="1"/>
  <c r="K145" i="3"/>
  <c r="L144" i="3"/>
  <c r="M144" i="3" s="1"/>
  <c r="P86" i="3" l="1"/>
  <c r="O87" i="3" s="1"/>
  <c r="K146" i="3"/>
  <c r="L145" i="3"/>
  <c r="M145" i="3" s="1"/>
  <c r="P87" i="3" l="1"/>
  <c r="O88" i="3" s="1"/>
  <c r="K147" i="3"/>
  <c r="L146" i="3"/>
  <c r="M146" i="3" s="1"/>
  <c r="P88" i="3" l="1"/>
  <c r="O89" i="3" s="1"/>
  <c r="K148" i="3"/>
  <c r="L147" i="3"/>
  <c r="M147" i="3" s="1"/>
  <c r="P89" i="3" l="1"/>
  <c r="O90" i="3" s="1"/>
  <c r="K149" i="3"/>
  <c r="L148" i="3"/>
  <c r="M148" i="3" s="1"/>
  <c r="P90" i="3" l="1"/>
  <c r="O91" i="3" s="1"/>
  <c r="K150" i="3"/>
  <c r="L149" i="3"/>
  <c r="M149" i="3" s="1"/>
  <c r="P91" i="3" l="1"/>
  <c r="O92" i="3" s="1"/>
  <c r="K151" i="3"/>
  <c r="L150" i="3"/>
  <c r="M150" i="3" s="1"/>
  <c r="P92" i="3" l="1"/>
  <c r="O93" i="3" s="1"/>
  <c r="L151" i="3"/>
  <c r="M151" i="3" s="1"/>
  <c r="K152" i="3"/>
  <c r="P93" i="3" l="1"/>
  <c r="O94" i="3" s="1"/>
  <c r="K153" i="3"/>
  <c r="L152" i="3"/>
  <c r="M152" i="3" s="1"/>
  <c r="P94" i="3" l="1"/>
  <c r="O95" i="3" s="1"/>
  <c r="K154" i="3"/>
  <c r="L153" i="3"/>
  <c r="M153" i="3" s="1"/>
  <c r="P95" i="3" l="1"/>
  <c r="O96" i="3" s="1"/>
  <c r="L154" i="3"/>
  <c r="M154" i="3" s="1"/>
  <c r="K155" i="3"/>
  <c r="P96" i="3" l="1"/>
  <c r="O97" i="3" s="1"/>
  <c r="K156" i="3"/>
  <c r="L155" i="3"/>
  <c r="M155" i="3" s="1"/>
  <c r="P97" i="3" l="1"/>
  <c r="O98" i="3" s="1"/>
  <c r="K157" i="3"/>
  <c r="L156" i="3"/>
  <c r="M156" i="3" s="1"/>
  <c r="P98" i="3" l="1"/>
  <c r="O99" i="3" s="1"/>
  <c r="K158" i="3"/>
  <c r="L158" i="3" s="1"/>
  <c r="M158" i="3" s="1"/>
  <c r="L157" i="3"/>
  <c r="M157" i="3" s="1"/>
  <c r="P99" i="3" l="1"/>
  <c r="O100" i="3" s="1"/>
  <c r="P100" i="3" l="1"/>
  <c r="O101" i="3" s="1"/>
  <c r="P101" i="3" l="1"/>
  <c r="O102" i="3" s="1"/>
  <c r="P102" i="3" l="1"/>
  <c r="O103" i="3" s="1"/>
  <c r="P103" i="3" l="1"/>
  <c r="O104" i="3" s="1"/>
  <c r="P104" i="3" l="1"/>
  <c r="O105" i="3" s="1"/>
  <c r="P105" i="3" l="1"/>
  <c r="O106" i="3" s="1"/>
  <c r="P106" i="3" l="1"/>
  <c r="O107" i="3" s="1"/>
  <c r="P107" i="3" l="1"/>
  <c r="O108" i="3" s="1"/>
  <c r="P108" i="3" l="1"/>
  <c r="O109" i="3" s="1"/>
  <c r="P109" i="3" l="1"/>
  <c r="O110" i="3" s="1"/>
  <c r="P110" i="3" l="1"/>
  <c r="O111" i="3" s="1"/>
  <c r="P111" i="3" l="1"/>
  <c r="O112" i="3" s="1"/>
  <c r="P112" i="3" l="1"/>
  <c r="O113" i="3" s="1"/>
  <c r="P113" i="3" l="1"/>
  <c r="O114" i="3" s="1"/>
  <c r="P114" i="3" l="1"/>
  <c r="O115" i="3" s="1"/>
  <c r="P115" i="3" l="1"/>
  <c r="O116" i="3" s="1"/>
  <c r="P116" i="3" l="1"/>
  <c r="O117" i="3" s="1"/>
  <c r="P117" i="3" l="1"/>
  <c r="O118" i="3" s="1"/>
  <c r="P118" i="3" l="1"/>
  <c r="O119" i="3" s="1"/>
  <c r="P119" i="3" l="1"/>
  <c r="O120" i="3" s="1"/>
  <c r="P120" i="3" l="1"/>
  <c r="O121" i="3" s="1"/>
  <c r="P121" i="3" l="1"/>
  <c r="O122" i="3" s="1"/>
  <c r="P122" i="3" l="1"/>
  <c r="O123" i="3" s="1"/>
  <c r="P123" i="3" l="1"/>
  <c r="O124" i="3" s="1"/>
  <c r="P124" i="3" l="1"/>
  <c r="O125" i="3" s="1"/>
  <c r="P125" i="3" l="1"/>
  <c r="O126" i="3" s="1"/>
  <c r="P126" i="3" l="1"/>
  <c r="O127" i="3" s="1"/>
  <c r="P127" i="3" l="1"/>
  <c r="O128" i="3" s="1"/>
  <c r="P128" i="3" l="1"/>
  <c r="O129" i="3" s="1"/>
  <c r="P129" i="3" l="1"/>
  <c r="O130" i="3" s="1"/>
  <c r="P130" i="3" l="1"/>
  <c r="O131" i="3" s="1"/>
  <c r="P131" i="3" l="1"/>
  <c r="O132" i="3" s="1"/>
  <c r="P132" i="3" l="1"/>
  <c r="O133" i="3" s="1"/>
  <c r="P133" i="3" l="1"/>
  <c r="O134" i="3" s="1"/>
  <c r="P134" i="3" l="1"/>
  <c r="O135" i="3" s="1"/>
  <c r="P135" i="3" l="1"/>
  <c r="O136" i="3" s="1"/>
  <c r="P136" i="3" l="1"/>
  <c r="O137" i="3" s="1"/>
  <c r="P137" i="3" l="1"/>
  <c r="O138" i="3" s="1"/>
  <c r="P138" i="3" l="1"/>
  <c r="O139" i="3" s="1"/>
  <c r="P139" i="3" l="1"/>
  <c r="O140" i="3" s="1"/>
  <c r="P140" i="3" l="1"/>
  <c r="O141" i="3" s="1"/>
  <c r="P141" i="3" l="1"/>
  <c r="O142" i="3" s="1"/>
  <c r="P142" i="3" l="1"/>
  <c r="O143" i="3" s="1"/>
  <c r="P143" i="3" l="1"/>
  <c r="O144" i="3" s="1"/>
  <c r="P144" i="3" l="1"/>
  <c r="O145" i="3" s="1"/>
  <c r="P145" i="3" l="1"/>
  <c r="O146" i="3" s="1"/>
  <c r="P146" i="3" l="1"/>
  <c r="O147" i="3" s="1"/>
  <c r="P147" i="3" l="1"/>
  <c r="O148" i="3" s="1"/>
  <c r="P148" i="3" l="1"/>
  <c r="O149" i="3" s="1"/>
  <c r="P149" i="3" l="1"/>
  <c r="O150" i="3" s="1"/>
  <c r="P150" i="3" l="1"/>
  <c r="O151" i="3" s="1"/>
  <c r="P151" i="3" l="1"/>
  <c r="O152" i="3" s="1"/>
  <c r="P152" i="3" l="1"/>
  <c r="O153" i="3" s="1"/>
  <c r="P153" i="3" l="1"/>
  <c r="O154" i="3" s="1"/>
  <c r="P154" i="3" l="1"/>
  <c r="O155" i="3" s="1"/>
  <c r="P155" i="3" l="1"/>
  <c r="O156" i="3" s="1"/>
  <c r="P156" i="3" l="1"/>
  <c r="O157" i="3" s="1"/>
  <c r="P157" i="3" l="1"/>
  <c r="O158" i="3" s="1"/>
  <c r="P15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<sst xmlns="http://schemas.openxmlformats.org/spreadsheetml/2006/main" count="583" uniqueCount="358">
  <si>
    <t>Produit</t>
  </si>
  <si>
    <t>Amazon</t>
  </si>
  <si>
    <t>Baterie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</si>
  <si>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</si>
  <si>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</si>
  <si>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</si>
  <si>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</si>
  <si>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</si>
  <si>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</si>
  <si>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</si>
  <si>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</si>
  <si>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</si>
  <si>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</si>
  <si>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</si>
  <si>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</si>
  <si>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</si>
  <si>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</si>
  <si>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</si>
  <si>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</si>
  <si>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</si>
  <si>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</si>
  <si>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</si>
  <si>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</si>
  <si>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Temperature</t>
  </si>
  <si>
    <t>Pluie</t>
  </si>
  <si>
    <t>Direction</t>
  </si>
  <si>
    <t>Anenometre</t>
  </si>
  <si>
    <t>Temp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</si>
  <si>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</si>
  <si>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</si>
  <si>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</si>
  <si>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</si>
  <si>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</si>
  <si>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</si>
  <si>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</si>
  <si>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</si>
  <si>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</si>
  <si>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</si>
  <si>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</si>
  <si>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</si>
  <si>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</si>
  <si>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</si>
  <si>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</si>
  <si>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</si>
  <si>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</si>
  <si>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</si>
  <si>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</si>
  <si>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</si>
  <si>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</si>
  <si>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</si>
  <si>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</si>
  <si>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</si>
  <si>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</si>
  <si>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</si>
  <si>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</si>
  <si>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</si>
  <si>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</si>
  <si>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Bus I2C</t>
  </si>
  <si>
    <t>Humidité</t>
  </si>
  <si>
    <t>Mesure voltage</t>
  </si>
  <si>
    <t>valeur analog</t>
  </si>
  <si>
    <t>moyenne deux valeurs successives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</si>
  <si>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</si>
  <si>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</si>
  <si>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</si>
  <si>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</si>
  <si>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</si>
  <si>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</si>
  <si>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</si>
  <si>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</si>
  <si>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</si>
  <si>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</si>
  <si>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</si>
  <si>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</si>
  <si>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</si>
  <si>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</si>
  <si>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</si>
  <si>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</si>
  <si>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</si>
  <si>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</si>
  <si>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</si>
  <si>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</si>
  <si>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</si>
  <si>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</si>
  <si>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</si>
  <si>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</si>
  <si>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Panneau solaire</t>
  </si>
  <si>
    <t>Puissance (W)</t>
  </si>
  <si>
    <t>Voltage (V)</t>
  </si>
  <si>
    <t>Temps de fonctionnement par jour (heure)</t>
  </si>
  <si>
    <t>Energie produite (kJ)</t>
  </si>
  <si>
    <t>Energie totale (kJ)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</si>
  <si>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</si>
  <si>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</si>
  <si>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</si>
  <si>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</si>
  <si>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</si>
  <si>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</si>
  <si>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</si>
  <si>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</si>
  <si>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</si>
  <si>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</si>
  <si>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</si>
  <si>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</si>
  <si>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</si>
  <si>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</si>
  <si>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</si>
  <si>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</si>
  <si>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</si>
  <si>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</si>
  <si>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</si>
  <si>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</si>
  <si>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</si>
  <si>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BME280</t>
  </si>
  <si>
    <t>SI1145</t>
  </si>
  <si>
    <t>fer à souder</t>
  </si>
  <si>
    <t>Communication radio avec utilisation des bytes</t>
  </si>
  <si>
    <t>message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</si>
  <si>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</si>
  <si>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</si>
  <si>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</si>
  <si>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</si>
  <si>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</si>
  <si>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</si>
  <si>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</si>
  <si>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</si>
  <si>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</si>
  <si>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</si>
  <si>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Direction vent</t>
  </si>
  <si>
    <t>vitesse vent</t>
  </si>
  <si>
    <t>idem pour unsigned int</t>
  </si>
  <si>
    <t>antenne</t>
  </si>
  <si>
    <t>connecteur SMA pcb</t>
  </si>
  <si>
    <t>Aliexpress</t>
  </si>
  <si>
    <t>amazon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</si>
  <si>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</si>
  <si>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</si>
  <si>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lnRt</t>
  </si>
  <si>
    <t>1/T</t>
  </si>
  <si>
    <t>T</t>
  </si>
  <si>
    <t>R(Ω)</t>
  </si>
  <si>
    <t xml:space="preserve">erreur 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</si>
  <si>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</si>
  <si>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</si>
  <si>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</si>
  <si>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</si>
  <si>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</si>
  <si>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</si>
  <si>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</si>
  <si>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</si>
  <si>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</si>
  <si>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MISO</t>
  </si>
  <si>
    <t>MOSI</t>
  </si>
  <si>
    <t>SCK</t>
  </si>
  <si>
    <t>SDA</t>
  </si>
  <si>
    <t>SCL</t>
  </si>
  <si>
    <t>I²C</t>
  </si>
  <si>
    <t>Vitesse vent</t>
  </si>
  <si>
    <t>shield ethernet sunfounder</t>
  </si>
  <si>
    <t>connecteur/fil/support</t>
  </si>
  <si>
    <t>Panneau solaire et divers</t>
  </si>
  <si>
    <t>Mesure vitesse Vent</t>
  </si>
  <si>
    <t xml:space="preserve">Mesure fréquence </t>
  </si>
  <si>
    <t>detach interrupt dirVent</t>
  </si>
  <si>
    <t>attach interrupt dirVent</t>
  </si>
  <si>
    <t>Achat fait</t>
  </si>
  <si>
    <t>prix</t>
  </si>
  <si>
    <t>Achat à faire</t>
  </si>
  <si>
    <t>detach interrupt pluie</t>
  </si>
  <si>
    <t>attach interrupt pluie</t>
  </si>
  <si>
    <t>mm d'eau</t>
  </si>
  <si>
    <t>angle °</t>
  </si>
  <si>
    <t>vitesse km/h</t>
  </si>
  <si>
    <t>Temp  °C</t>
  </si>
  <si>
    <t>V</t>
  </si>
  <si>
    <t>°C</t>
  </si>
  <si>
    <t>DHT22</t>
  </si>
  <si>
    <t>BH1745</t>
  </si>
  <si>
    <t>+5V</t>
  </si>
  <si>
    <t>Alim</t>
  </si>
  <si>
    <t>Sensor Nano</t>
  </si>
  <si>
    <t>WindDir</t>
  </si>
  <si>
    <t>Ref 3,3V du low drop regulator</t>
  </si>
  <si>
    <t>Pluviometre</t>
  </si>
  <si>
    <t>Module</t>
  </si>
  <si>
    <t>Adresse</t>
  </si>
  <si>
    <t>BMP280</t>
  </si>
  <si>
    <t>0x</t>
  </si>
  <si>
    <t>0x76</t>
  </si>
  <si>
    <t>0x68</t>
  </si>
  <si>
    <t>Battery temp</t>
  </si>
  <si>
    <t>Battery Voltage</t>
  </si>
  <si>
    <t>connecteur</t>
  </si>
  <si>
    <t>pin</t>
  </si>
  <si>
    <t>grandeur</t>
  </si>
  <si>
    <t>carte capteur</t>
  </si>
  <si>
    <t>Masse</t>
  </si>
  <si>
    <t>Pluie-vent sensor</t>
  </si>
  <si>
    <t>carte Nano</t>
  </si>
  <si>
    <t>extremité 1</t>
  </si>
  <si>
    <t>extrémité 2</t>
  </si>
  <si>
    <t>capteur</t>
  </si>
  <si>
    <t>carte nano</t>
  </si>
  <si>
    <t>carte radio</t>
  </si>
  <si>
    <t>radio data</t>
  </si>
  <si>
    <t>radio Alim</t>
  </si>
  <si>
    <t>battery</t>
  </si>
  <si>
    <t>Alim in</t>
  </si>
  <si>
    <t>Bat T+V</t>
  </si>
  <si>
    <t>Luminosité</t>
  </si>
  <si>
    <t>Temperature (DHT22)</t>
  </si>
  <si>
    <t>Température (BMP280)</t>
  </si>
  <si>
    <t>Altitude</t>
  </si>
  <si>
    <t>Pression</t>
  </si>
  <si>
    <t>Temperature RTC</t>
  </si>
  <si>
    <t>radio</t>
  </si>
  <si>
    <t>carte fonctionnement</t>
  </si>
  <si>
    <t>carte veille</t>
  </si>
  <si>
    <t>Evolution de la conso</t>
  </si>
  <si>
    <t>Heure</t>
  </si>
  <si>
    <t>% de prod solaire</t>
  </si>
  <si>
    <t>Conso prodérer</t>
  </si>
  <si>
    <t>Facteur de pondération</t>
  </si>
  <si>
    <t>Conso (mAH)</t>
  </si>
  <si>
    <t>prod (mAH)</t>
  </si>
  <si>
    <t>Stockage (mAH)</t>
  </si>
  <si>
    <t>Pertes (10% conso)</t>
  </si>
  <si>
    <t>prix du kWH</t>
  </si>
  <si>
    <t>kWH</t>
  </si>
  <si>
    <t>CONSO (kWH)</t>
  </si>
  <si>
    <t>prix/h</t>
  </si>
  <si>
    <t>€</t>
  </si>
  <si>
    <t>prix/jours</t>
  </si>
  <si>
    <t>prix/an</t>
  </si>
  <si>
    <t>groupe 1</t>
  </si>
  <si>
    <t>groupe 2</t>
  </si>
  <si>
    <t>groupe 3</t>
  </si>
  <si>
    <t>groupe 4</t>
  </si>
  <si>
    <t>groupe 5</t>
  </si>
  <si>
    <t>groupe 6</t>
  </si>
  <si>
    <t>groupe 7</t>
  </si>
  <si>
    <t>groupe 8</t>
  </si>
  <si>
    <t>groupe 9</t>
  </si>
  <si>
    <t>groupe 10</t>
  </si>
  <si>
    <t>groupe 11</t>
  </si>
  <si>
    <t>groupe 12</t>
  </si>
  <si>
    <t>groupe 13</t>
  </si>
  <si>
    <t>groupe 14</t>
  </si>
  <si>
    <t>groupe 15</t>
  </si>
  <si>
    <t>Direction Vent</t>
  </si>
  <si>
    <t>Vitesse Vent</t>
  </si>
  <si>
    <t>Température DHT</t>
  </si>
  <si>
    <t>Température BMP</t>
  </si>
  <si>
    <t>Température RTC</t>
  </si>
  <si>
    <t>Byte début</t>
  </si>
  <si>
    <t>byte fin</t>
  </si>
  <si>
    <t>brut</t>
  </si>
  <si>
    <t>décimal</t>
  </si>
  <si>
    <t>traduit</t>
  </si>
  <si>
    <t>Temp Batterie</t>
  </si>
  <si>
    <t>Voltage Batterie</t>
  </si>
  <si>
    <t>Température</t>
  </si>
  <si>
    <t>Décodage</t>
  </si>
  <si>
    <t>Message :</t>
  </si>
  <si>
    <t>Codage</t>
  </si>
  <si>
    <t>Valeur</t>
  </si>
  <si>
    <t>transformé</t>
  </si>
  <si>
    <t>Hexa</t>
  </si>
  <si>
    <t>Sur 4 bytes</t>
  </si>
  <si>
    <t xml:space="preserve">Message codé : </t>
  </si>
  <si>
    <t>Sensor + I²C to Nano</t>
  </si>
  <si>
    <t>+3,3V</t>
  </si>
  <si>
    <t>Signal DHT22</t>
  </si>
  <si>
    <t>XXXX</t>
  </si>
  <si>
    <t>Couleur fil</t>
  </si>
  <si>
    <t>blanc</t>
  </si>
  <si>
    <t>jaune</t>
  </si>
  <si>
    <t>vert</t>
  </si>
  <si>
    <t>bleu</t>
  </si>
  <si>
    <t>rouge</t>
  </si>
  <si>
    <t>noir</t>
  </si>
  <si>
    <t>cable</t>
  </si>
  <si>
    <t>carte</t>
  </si>
  <si>
    <t>Noir</t>
  </si>
  <si>
    <t>Rouge</t>
  </si>
  <si>
    <t>Jaune</t>
  </si>
  <si>
    <t>Blanc</t>
  </si>
  <si>
    <t>gris</t>
  </si>
  <si>
    <t>violet</t>
  </si>
  <si>
    <t>Pression hPa (environ 1000hPa)</t>
  </si>
  <si>
    <t>FFFFFFF000046500401007B20020300FFFFFF89200502800FFFFFFB8B0064000FFFFFFBC20000000000000025000FFFFFFE830000</t>
  </si>
  <si>
    <t>FFFFFFF0</t>
  </si>
  <si>
    <t>Vert</t>
  </si>
  <si>
    <t>Carte</t>
  </si>
  <si>
    <t>Test</t>
  </si>
  <si>
    <t>lecture analog</t>
  </si>
  <si>
    <t>R1</t>
  </si>
  <si>
    <t>Vin</t>
  </si>
  <si>
    <t>ohm</t>
  </si>
  <si>
    <t>Vout</t>
  </si>
  <si>
    <t>Rt</t>
  </si>
  <si>
    <t>A</t>
  </si>
  <si>
    <t>B</t>
  </si>
  <si>
    <t>kohm</t>
  </si>
  <si>
    <t>AnalogRead</t>
  </si>
  <si>
    <t>T (°C)</t>
  </si>
  <si>
    <t>BH1745 Clear</t>
  </si>
  <si>
    <t>CS arduino</t>
  </si>
  <si>
    <t>Ebay</t>
  </si>
  <si>
    <t>divers connecteur</t>
  </si>
  <si>
    <t>BMP et dht22</t>
  </si>
  <si>
    <t>batterie</t>
  </si>
  <si>
    <t>Passage avec des feathers de adafruit :</t>
  </si>
  <si>
    <t>Maison</t>
  </si>
  <si>
    <t>Feather LoRa</t>
  </si>
  <si>
    <t>wings wifi</t>
  </si>
  <si>
    <t>feather lora</t>
  </si>
  <si>
    <t>adalogger</t>
  </si>
  <si>
    <t>tripple</t>
  </si>
  <si>
    <t>données à envoyer</t>
  </si>
  <si>
    <t>direction vent</t>
  </si>
  <si>
    <t>température</t>
  </si>
  <si>
    <t>humidité</t>
  </si>
  <si>
    <t>pression</t>
  </si>
  <si>
    <t>Voltage Batterie station</t>
  </si>
  <si>
    <t>Voltage batterie recepteur</t>
  </si>
  <si>
    <t>pluie sur 24h</t>
  </si>
  <si>
    <t>pluie sur 7j</t>
  </si>
  <si>
    <t>Icone adafruit :</t>
  </si>
  <si>
    <t>valeur possible de X</t>
  </si>
  <si>
    <t>w:wind__from-X-deg</t>
  </si>
  <si>
    <t>atttention le 0 indique le sud</t>
  </si>
  <si>
    <t>pluie 15min</t>
  </si>
  <si>
    <t xml:space="preserve">mesure </t>
  </si>
  <si>
    <t>Travailler avec les byte d'un char[251]</t>
  </si>
  <si>
    <t>BH1745 Red</t>
  </si>
  <si>
    <t>BH1745 Green</t>
  </si>
  <si>
    <t>BH1745 blue</t>
  </si>
  <si>
    <t>données à enregistrer</t>
  </si>
  <si>
    <t>lumière claire</t>
  </si>
  <si>
    <t>lumière rouge</t>
  </si>
  <si>
    <t>lumière verte</t>
  </si>
  <si>
    <t>lumière bleue</t>
  </si>
  <si>
    <t>température moyenne</t>
  </si>
  <si>
    <t>temperature batterie</t>
  </si>
  <si>
    <t>hLux</t>
  </si>
  <si>
    <t>RSSI max</t>
  </si>
  <si>
    <t>RSSI min</t>
  </si>
  <si>
    <t>mesure</t>
  </si>
  <si>
    <t>indice</t>
  </si>
  <si>
    <t>X</t>
  </si>
  <si>
    <t>Y</t>
  </si>
  <si>
    <t>Gestion du temps :</t>
  </si>
  <si>
    <t>min</t>
  </si>
  <si>
    <t>station</t>
  </si>
  <si>
    <t>receiver</t>
  </si>
  <si>
    <t>duty cycle</t>
  </si>
  <si>
    <t>temps entre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</si>
</sst>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000E+00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7" borderId="0" applyNumberFormat="0" applyBorder="0" applyAlignment="0" applyProtection="0"/>
  </cellStyleXfs>
  <cellXfs count="11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4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2" fontId="0" fillId="0" borderId="0" xfId="0" applyNumberFormat="1"/>
    <xf numFmtId="0" fontId="0" fillId="4" borderId="0" xfId="0" applyFill="1"/>
    <xf numFmtId="44" fontId="0" fillId="4" borderId="0" xfId="1" applyFont="1" applyFill="1"/>
    <xf numFmtId="0" fontId="15" fillId="0" borderId="0" xfId="0" applyFont="1"/>
    <xf numFmtId="44" fontId="15" fillId="0" borderId="0" xfId="1" applyFont="1"/>
    <xf numFmtId="0" fontId="15" fillId="4" borderId="0" xfId="0" applyFont="1" applyFill="1"/>
    <xf numFmtId="0" fontId="6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16" fillId="0" borderId="0" xfId="0" applyFont="1"/>
    <xf numFmtId="16" fontId="0" fillId="0" borderId="0" xfId="0" applyNumberFormat="1"/>
    <xf numFmtId="0" fontId="17" fillId="0" borderId="0" xfId="0" applyFont="1"/>
    <xf numFmtId="165" fontId="0" fillId="0" borderId="0" xfId="0" applyNumberFormat="1"/>
    <xf numFmtId="0" fontId="0" fillId="0" borderId="25" xfId="0" applyBorder="1"/>
    <xf numFmtId="0" fontId="0" fillId="0" borderId="26" xfId="0" applyBorder="1"/>
    <xf numFmtId="0" fontId="0" fillId="0" borderId="0" xfId="0" applyFill="1" applyBorder="1"/>
    <xf numFmtId="0" fontId="0" fillId="0" borderId="26" xfId="0" quotePrefix="1" applyBorder="1"/>
    <xf numFmtId="0" fontId="21" fillId="8" borderId="0" xfId="0" applyFont="1" applyFill="1" applyBorder="1"/>
    <xf numFmtId="0" fontId="19" fillId="6" borderId="26" xfId="6" quotePrefix="1" applyBorder="1"/>
    <xf numFmtId="0" fontId="20" fillId="7" borderId="25" xfId="7" quotePrefix="1" applyBorder="1"/>
    <xf numFmtId="0" fontId="20" fillId="7" borderId="0" xfId="7" applyBorder="1"/>
    <xf numFmtId="0" fontId="0" fillId="0" borderId="0" xfId="0" quotePrefix="1" applyBorder="1"/>
    <xf numFmtId="0" fontId="0" fillId="0" borderId="0" xfId="0" quotePrefix="1" applyFill="1" applyBorder="1"/>
    <xf numFmtId="0" fontId="19" fillId="6" borderId="0" xfId="6" quotePrefix="1" applyBorder="1"/>
    <xf numFmtId="0" fontId="0" fillId="0" borderId="0" xfId="0" applyFont="1" applyAlignment="1">
      <alignment horizontal="center"/>
    </xf>
    <xf numFmtId="0" fontId="22" fillId="0" borderId="25" xfId="5" applyFont="1" applyFill="1" applyBorder="1"/>
    <xf numFmtId="0" fontId="22" fillId="0" borderId="0" xfId="5" applyFont="1" applyFill="1" applyBorder="1"/>
    <xf numFmtId="0" fontId="22" fillId="0" borderId="26" xfId="0" applyFont="1" applyFill="1" applyBorder="1"/>
    <xf numFmtId="0" fontId="22" fillId="0" borderId="25" xfId="6" quotePrefix="1" applyFont="1" applyFill="1" applyBorder="1"/>
    <xf numFmtId="0" fontId="22" fillId="0" borderId="25" xfId="7" quotePrefix="1" applyFont="1" applyFill="1" applyBorder="1"/>
    <xf numFmtId="0" fontId="22" fillId="0" borderId="0" xfId="7" applyFont="1" applyFill="1" applyBorder="1"/>
    <xf numFmtId="0" fontId="22" fillId="0" borderId="0" xfId="0" applyFont="1" applyFill="1" applyBorder="1"/>
    <xf numFmtId="0" fontId="22" fillId="0" borderId="26" xfId="6" quotePrefix="1" applyFont="1" applyFill="1" applyBorder="1"/>
    <xf numFmtId="0" fontId="22" fillId="0" borderId="26" xfId="5" applyFont="1" applyFill="1" applyBorder="1"/>
    <xf numFmtId="11" fontId="0" fillId="0" borderId="0" xfId="3" applyNumberFormat="1" applyFont="1"/>
    <xf numFmtId="2" fontId="0" fillId="0" borderId="0" xfId="3" applyNumberFormat="1" applyFont="1"/>
    <xf numFmtId="4" fontId="0" fillId="0" borderId="0" xfId="0" applyNumberFormat="1"/>
    <xf numFmtId="0" fontId="6" fillId="0" borderId="0" xfId="0" applyFont="1" applyAlignment="1">
      <alignment horizontal="center" vertical="center" wrapText="1"/>
    </xf>
    <xf numFmtId="0" fontId="23" fillId="0" borderId="0" xfId="0" applyFont="1"/>
    <xf numFmtId="0" fontId="0" fillId="0" borderId="0" xfId="0" applyNumberFormat="1"/>
    <xf numFmtId="45" fontId="0" fillId="0" borderId="0" xfId="0" applyNumberFormat="1"/>
    <xf numFmtId="0" fontId="15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8">
    <cellStyle name="Insatisfaisant" xfId="6" builtinId="27"/>
    <cellStyle name="Lien hypertexte" xfId="2" builtinId="8"/>
    <cellStyle name="Monétaire" xfId="1" builtinId="4"/>
    <cellStyle name="Neutre" xfId="7" builtinId="28"/>
    <cellStyle name="Normal" xfId="0" builtinId="0"/>
    <cellStyle name="Normal 2" xfId="4" xr:uid="{8224FC39-9A96-4EC5-882B-B0053D1383BC}"/>
    <cellStyle name="Pourcentage" xfId="3" builtinId="5"/>
    <cellStyle name="Satisfaisant" xfId="5" builtinId="26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fgColor auto="1"/>
          <bgColor theme="1" tint="0.14996795556505021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'Passage en feather ada'!$L$3:$L$4</c:f>
              <c:numCache>
                <c:formatCode>General</c:formatCode>
                <c:ptCount val="2"/>
                <c:pt idx="0">
                  <c:v>-30</c:v>
                </c:pt>
                <c:pt idx="1">
                  <c:v>-90</c:v>
                </c:pt>
              </c:numCache>
            </c:numRef>
          </c:xVal>
          <c:yVal>
            <c:numRef>
              <c:f>'Passage en feather ada'!$M$3:$M$4</c:f>
              <c:numCache>
                <c:formatCode>General</c:formatCode>
                <c:ptCount val="2"/>
                <c:pt idx="0">
                  <c:v>100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9D-4DC0-AC91-DF5509774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824368"/>
        <c:axId val="890381552"/>
      </c:scatterChart>
      <c:valAx>
        <c:axId val="5668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90381552"/>
        <c:crosses val="autoZero"/>
        <c:crossBetween val="midCat"/>
      </c:valAx>
      <c:valAx>
        <c:axId val="8903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68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conso!$M$3</c:f>
              <c:strCache>
                <c:ptCount val="1"/>
                <c:pt idx="0">
                  <c:v>prod (mAH)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conso!$M$4:$M$27</c:f>
              <c:numCache>
                <c:formatCode>0</c:formatCode>
                <c:ptCount val="24"/>
                <c:pt idx="0">
                  <c:v>0</c:v>
                </c:pt>
                <c:pt idx="1">
                  <c:v>12.24537037037037</c:v>
                </c:pt>
                <c:pt idx="2">
                  <c:v>44.814814814814817</c:v>
                </c:pt>
                <c:pt idx="3">
                  <c:v>91.875</c:v>
                </c:pt>
                <c:pt idx="4">
                  <c:v>148.14814814814815</c:v>
                </c:pt>
                <c:pt idx="5">
                  <c:v>208.91203703703704</c:v>
                </c:pt>
                <c:pt idx="6">
                  <c:v>269.99999999999994</c:v>
                </c:pt>
                <c:pt idx="7">
                  <c:v>327.80092592592598</c:v>
                </c:pt>
                <c:pt idx="8">
                  <c:v>379.25925925925924</c:v>
                </c:pt>
                <c:pt idx="9">
                  <c:v>421.875</c:v>
                </c:pt>
                <c:pt idx="10">
                  <c:v>453.7037037037037</c:v>
                </c:pt>
                <c:pt idx="11">
                  <c:v>473.35648148148147</c:v>
                </c:pt>
                <c:pt idx="12">
                  <c:v>480</c:v>
                </c:pt>
                <c:pt idx="13">
                  <c:v>473.35648148148147</c:v>
                </c:pt>
                <c:pt idx="14">
                  <c:v>453.7037037037037</c:v>
                </c:pt>
                <c:pt idx="15">
                  <c:v>421.875</c:v>
                </c:pt>
                <c:pt idx="16">
                  <c:v>379.25925925925924</c:v>
                </c:pt>
                <c:pt idx="17">
                  <c:v>327.80092592592598</c:v>
                </c:pt>
                <c:pt idx="18">
                  <c:v>269.99999999999994</c:v>
                </c:pt>
                <c:pt idx="19">
                  <c:v>208.91203703703704</c:v>
                </c:pt>
                <c:pt idx="20">
                  <c:v>148.14814814814815</c:v>
                </c:pt>
                <c:pt idx="21">
                  <c:v>91.875</c:v>
                </c:pt>
                <c:pt idx="22">
                  <c:v>44.814814814814817</c:v>
                </c:pt>
                <c:pt idx="23">
                  <c:v>12.24537037037037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78-4E1B-81F9-7B8A69952121}"/>
            </c:ext>
          </c:extLst>
        </c:ser>
        <c:ser>
          <c:idx val="0"/>
          <c:order val="1"/>
          <c:tx>
            <c:strRef>
              <c:f>conso!$N$3</c:f>
              <c:strCache>
                <c:ptCount val="1"/>
                <c:pt idx="0">
                  <c:v>Conso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conso!$N$4:$N$27</c:f>
              <c:numCache>
                <c:formatCode>0</c:formatCode>
                <c:ptCount val="24"/>
                <c:pt idx="0">
                  <c:v>122.83333333333333</c:v>
                </c:pt>
                <c:pt idx="1">
                  <c:v>122.83333333333333</c:v>
                </c:pt>
                <c:pt idx="2">
                  <c:v>122.83333333333333</c:v>
                </c:pt>
                <c:pt idx="3">
                  <c:v>122.83333333333333</c:v>
                </c:pt>
                <c:pt idx="4">
                  <c:v>122.83333333333333</c:v>
                </c:pt>
                <c:pt idx="5">
                  <c:v>122.83333333333333</c:v>
                </c:pt>
                <c:pt idx="6">
                  <c:v>122.83333333333333</c:v>
                </c:pt>
                <c:pt idx="7">
                  <c:v>122.83333333333333</c:v>
                </c:pt>
                <c:pt idx="8">
                  <c:v>122.83333333333333</c:v>
                </c:pt>
                <c:pt idx="9">
                  <c:v>122.83333333333333</c:v>
                </c:pt>
                <c:pt idx="10">
                  <c:v>122.83333333333333</c:v>
                </c:pt>
                <c:pt idx="11">
                  <c:v>122.83333333333333</c:v>
                </c:pt>
                <c:pt idx="12">
                  <c:v>122.83333333333333</c:v>
                </c:pt>
                <c:pt idx="13">
                  <c:v>122.83333333333333</c:v>
                </c:pt>
                <c:pt idx="14">
                  <c:v>122.83333333333333</c:v>
                </c:pt>
                <c:pt idx="15">
                  <c:v>122.83333333333333</c:v>
                </c:pt>
                <c:pt idx="16">
                  <c:v>122.83333333333333</c:v>
                </c:pt>
                <c:pt idx="17">
                  <c:v>122.83333333333333</c:v>
                </c:pt>
                <c:pt idx="18">
                  <c:v>122.83333333333333</c:v>
                </c:pt>
                <c:pt idx="19">
                  <c:v>122.83333333333333</c:v>
                </c:pt>
                <c:pt idx="20">
                  <c:v>122.83333333333333</c:v>
                </c:pt>
                <c:pt idx="21">
                  <c:v>122.83333333333333</c:v>
                </c:pt>
                <c:pt idx="22">
                  <c:v>122.83333333333333</c:v>
                </c:pt>
                <c:pt idx="23">
                  <c:v>122.83333333333333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78-4E1B-81F9-7B8A6995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55167"/>
        <c:axId val="779890479"/>
      </c:scatterChart>
      <c:valAx>
        <c:axId val="77745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9890479"/>
        <c:crosses val="autoZero"/>
        <c:crossBetween val="midCat"/>
      </c:valAx>
      <c:valAx>
        <c:axId val="77989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7455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Charge de la batterie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conso!$K$4:$K$27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conso!$P$4:$P$27</c:f>
              <c:numCache>
                <c:formatCode>0</c:formatCode>
                <c:ptCount val="24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DB-47D9-B668-BEE9EF489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628079"/>
        <c:axId val="523913759"/>
      </c:scatterChart>
      <c:valAx>
        <c:axId val="85062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Heure de la journée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3913759"/>
        <c:crosses val="autoZero"/>
        <c:crossBetween val="midCat"/>
      </c:valAx>
      <c:valAx>
        <c:axId val="5239137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Charge en mAH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62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conso!$P$3</c:f>
              <c:strCache>
                <c:ptCount val="1"/>
                <c:pt idx="0">
                  <c:v>Stockage (mAH)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conso!$P$4:$P$158</c:f>
              <c:numCache>
                <c:formatCode>0</c:formatCode>
                <c:ptCount val="155"/>
                <c:pt idx="0">
                  <c:v>1800</c:v>
                </c:pt>
                <c:pt idx="1">
                  <c:v>1677.1666666666667</c:v>
                </c:pt>
                <c:pt idx="2">
                  <c:v>1566.5787037037039</c:v>
                </c:pt>
                <c:pt idx="3">
                  <c:v>1488.5601851851854</c:v>
                </c:pt>
                <c:pt idx="4">
                  <c:v>1457.6018518518522</c:v>
                </c:pt>
                <c:pt idx="5">
                  <c:v>1482.916666666667</c:v>
                </c:pt>
                <c:pt idx="6">
                  <c:v>1568.9953703703707</c:v>
                </c:pt>
                <c:pt idx="7">
                  <c:v>1716.1620370370374</c:v>
                </c:pt>
                <c:pt idx="8">
                  <c:v>1800</c:v>
                </c:pt>
                <c:pt idx="9">
                  <c:v>1800</c:v>
                </c:pt>
                <c:pt idx="10">
                  <c:v>1800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1800</c:v>
                </c:pt>
                <c:pt idx="16">
                  <c:v>1800</c:v>
                </c:pt>
                <c:pt idx="17">
                  <c:v>1800</c:v>
                </c:pt>
                <c:pt idx="18">
                  <c:v>1800</c:v>
                </c:pt>
                <c:pt idx="19">
                  <c:v>1800</c:v>
                </c:pt>
                <c:pt idx="20">
                  <c:v>1800</c:v>
                </c:pt>
                <c:pt idx="21">
                  <c:v>1800</c:v>
                </c:pt>
                <c:pt idx="22">
                  <c:v>1769.0416666666667</c:v>
                </c:pt>
                <c:pt idx="23">
                  <c:v>1691.0231481481483</c:v>
                </c:pt>
                <c:pt idx="24">
                  <c:v>1580.4351851851854</c:v>
                </c:pt>
                <c:pt idx="25">
                  <c:v>1457.6018518518522</c:v>
                </c:pt>
                <c:pt idx="26">
                  <c:v>1347.0138888888894</c:v>
                </c:pt>
                <c:pt idx="27">
                  <c:v>1268.9953703703709</c:v>
                </c:pt>
                <c:pt idx="28">
                  <c:v>1238.0370370370376</c:v>
                </c:pt>
                <c:pt idx="29">
                  <c:v>1263.3518518518526</c:v>
                </c:pt>
                <c:pt idx="30">
                  <c:v>1349.4305555555563</c:v>
                </c:pt>
                <c:pt idx="31">
                  <c:v>1496.5972222222231</c:v>
                </c:pt>
                <c:pt idx="32">
                  <c:v>1701.5648148148157</c:v>
                </c:pt>
                <c:pt idx="33">
                  <c:v>1800</c:v>
                </c:pt>
                <c:pt idx="34">
                  <c:v>1800</c:v>
                </c:pt>
                <c:pt idx="35">
                  <c:v>1800</c:v>
                </c:pt>
                <c:pt idx="36">
                  <c:v>1800</c:v>
                </c:pt>
                <c:pt idx="37">
                  <c:v>1800</c:v>
                </c:pt>
                <c:pt idx="38">
                  <c:v>1800</c:v>
                </c:pt>
                <c:pt idx="39">
                  <c:v>1800</c:v>
                </c:pt>
                <c:pt idx="40">
                  <c:v>1800</c:v>
                </c:pt>
                <c:pt idx="41">
                  <c:v>1800</c:v>
                </c:pt>
                <c:pt idx="42">
                  <c:v>1800</c:v>
                </c:pt>
                <c:pt idx="43">
                  <c:v>1800</c:v>
                </c:pt>
                <c:pt idx="44">
                  <c:v>1800</c:v>
                </c:pt>
                <c:pt idx="45">
                  <c:v>1800</c:v>
                </c:pt>
                <c:pt idx="46">
                  <c:v>1769.0416666666667</c:v>
                </c:pt>
                <c:pt idx="47">
                  <c:v>1691.0231481481483</c:v>
                </c:pt>
                <c:pt idx="48">
                  <c:v>1580.4351851851854</c:v>
                </c:pt>
                <c:pt idx="49">
                  <c:v>1457.6018518518522</c:v>
                </c:pt>
                <c:pt idx="50">
                  <c:v>1347.0138888888894</c:v>
                </c:pt>
                <c:pt idx="51">
                  <c:v>1268.9953703703709</c:v>
                </c:pt>
                <c:pt idx="52">
                  <c:v>1238.0370370370376</c:v>
                </c:pt>
                <c:pt idx="53">
                  <c:v>1263.3518518518526</c:v>
                </c:pt>
                <c:pt idx="54">
                  <c:v>1349.4305555555563</c:v>
                </c:pt>
                <c:pt idx="55">
                  <c:v>1496.5972222222231</c:v>
                </c:pt>
                <c:pt idx="56">
                  <c:v>1701.5648148148157</c:v>
                </c:pt>
                <c:pt idx="57">
                  <c:v>1800</c:v>
                </c:pt>
                <c:pt idx="58">
                  <c:v>1800</c:v>
                </c:pt>
                <c:pt idx="59">
                  <c:v>1800</c:v>
                </c:pt>
                <c:pt idx="60">
                  <c:v>1800</c:v>
                </c:pt>
                <c:pt idx="61">
                  <c:v>1800</c:v>
                </c:pt>
                <c:pt idx="62">
                  <c:v>1800</c:v>
                </c:pt>
                <c:pt idx="63">
                  <c:v>1800</c:v>
                </c:pt>
                <c:pt idx="64">
                  <c:v>1800</c:v>
                </c:pt>
                <c:pt idx="65">
                  <c:v>1800</c:v>
                </c:pt>
                <c:pt idx="66">
                  <c:v>1800</c:v>
                </c:pt>
                <c:pt idx="67">
                  <c:v>1800</c:v>
                </c:pt>
                <c:pt idx="68">
                  <c:v>1800</c:v>
                </c:pt>
                <c:pt idx="69">
                  <c:v>1800</c:v>
                </c:pt>
                <c:pt idx="70">
                  <c:v>1769.0416666666667</c:v>
                </c:pt>
                <c:pt idx="71">
                  <c:v>1691.0231481481483</c:v>
                </c:pt>
                <c:pt idx="72">
                  <c:v>1580.4351851851854</c:v>
                </c:pt>
                <c:pt idx="73">
                  <c:v>1457.6018518518522</c:v>
                </c:pt>
                <c:pt idx="74">
                  <c:v>1347.0138888888894</c:v>
                </c:pt>
                <c:pt idx="75">
                  <c:v>1268.9953703703709</c:v>
                </c:pt>
                <c:pt idx="76">
                  <c:v>1238.0370370370376</c:v>
                </c:pt>
                <c:pt idx="77">
                  <c:v>1263.3518518518526</c:v>
                </c:pt>
                <c:pt idx="78">
                  <c:v>1349.4305555555563</c:v>
                </c:pt>
                <c:pt idx="79">
                  <c:v>1496.5972222222231</c:v>
                </c:pt>
                <c:pt idx="80">
                  <c:v>1701.5648148148157</c:v>
                </c:pt>
                <c:pt idx="81">
                  <c:v>1800</c:v>
                </c:pt>
                <c:pt idx="82">
                  <c:v>1800</c:v>
                </c:pt>
                <c:pt idx="83">
                  <c:v>1800</c:v>
                </c:pt>
                <c:pt idx="84">
                  <c:v>1800</c:v>
                </c:pt>
                <c:pt idx="85">
                  <c:v>1800</c:v>
                </c:pt>
                <c:pt idx="86">
                  <c:v>1800</c:v>
                </c:pt>
                <c:pt idx="87">
                  <c:v>1800</c:v>
                </c:pt>
                <c:pt idx="88">
                  <c:v>1800</c:v>
                </c:pt>
                <c:pt idx="89">
                  <c:v>1800</c:v>
                </c:pt>
                <c:pt idx="90">
                  <c:v>1800</c:v>
                </c:pt>
                <c:pt idx="91">
                  <c:v>1800</c:v>
                </c:pt>
                <c:pt idx="92">
                  <c:v>1800</c:v>
                </c:pt>
                <c:pt idx="93">
                  <c:v>1800</c:v>
                </c:pt>
                <c:pt idx="94">
                  <c:v>1769.0416666666667</c:v>
                </c:pt>
                <c:pt idx="95">
                  <c:v>1691.0231481481483</c:v>
                </c:pt>
                <c:pt idx="96">
                  <c:v>1580.4351851851854</c:v>
                </c:pt>
                <c:pt idx="97">
                  <c:v>1457.6018518518522</c:v>
                </c:pt>
                <c:pt idx="98">
                  <c:v>1347.0138888888894</c:v>
                </c:pt>
                <c:pt idx="99">
                  <c:v>1268.9953703703709</c:v>
                </c:pt>
                <c:pt idx="100">
                  <c:v>1238.0370370370376</c:v>
                </c:pt>
                <c:pt idx="101">
                  <c:v>1263.3518518518526</c:v>
                </c:pt>
                <c:pt idx="102">
                  <c:v>1349.4305555555563</c:v>
                </c:pt>
                <c:pt idx="103">
                  <c:v>1496.5972222222231</c:v>
                </c:pt>
                <c:pt idx="104">
                  <c:v>1701.5648148148157</c:v>
                </c:pt>
                <c:pt idx="105">
                  <c:v>1800</c:v>
                </c:pt>
                <c:pt idx="106">
                  <c:v>1800</c:v>
                </c:pt>
                <c:pt idx="107">
                  <c:v>1800</c:v>
                </c:pt>
                <c:pt idx="108">
                  <c:v>1800</c:v>
                </c:pt>
                <c:pt idx="109">
                  <c:v>1800</c:v>
                </c:pt>
                <c:pt idx="110">
                  <c:v>1800</c:v>
                </c:pt>
                <c:pt idx="111">
                  <c:v>1800</c:v>
                </c:pt>
                <c:pt idx="112">
                  <c:v>1800</c:v>
                </c:pt>
                <c:pt idx="113">
                  <c:v>1800</c:v>
                </c:pt>
                <c:pt idx="114">
                  <c:v>1800</c:v>
                </c:pt>
                <c:pt idx="115">
                  <c:v>1800</c:v>
                </c:pt>
                <c:pt idx="116">
                  <c:v>1800</c:v>
                </c:pt>
                <c:pt idx="117">
                  <c:v>1800</c:v>
                </c:pt>
                <c:pt idx="118">
                  <c:v>1769.0416666666667</c:v>
                </c:pt>
                <c:pt idx="119">
                  <c:v>1691.0231481481483</c:v>
                </c:pt>
                <c:pt idx="120">
                  <c:v>1580.4351851851854</c:v>
                </c:pt>
                <c:pt idx="121">
                  <c:v>1457.6018518518522</c:v>
                </c:pt>
                <c:pt idx="122">
                  <c:v>1347.0138888888894</c:v>
                </c:pt>
                <c:pt idx="123">
                  <c:v>1268.9953703703709</c:v>
                </c:pt>
                <c:pt idx="124">
                  <c:v>1238.0370370370376</c:v>
                </c:pt>
                <c:pt idx="125">
                  <c:v>1263.3518518518526</c:v>
                </c:pt>
                <c:pt idx="126">
                  <c:v>1349.4305555555563</c:v>
                </c:pt>
                <c:pt idx="127">
                  <c:v>1496.5972222222231</c:v>
                </c:pt>
                <c:pt idx="128">
                  <c:v>1701.5648148148157</c:v>
                </c:pt>
                <c:pt idx="129">
                  <c:v>1800</c:v>
                </c:pt>
                <c:pt idx="130">
                  <c:v>1800</c:v>
                </c:pt>
                <c:pt idx="131">
                  <c:v>1800</c:v>
                </c:pt>
                <c:pt idx="132">
                  <c:v>1800</c:v>
                </c:pt>
                <c:pt idx="133">
                  <c:v>1800</c:v>
                </c:pt>
                <c:pt idx="134">
                  <c:v>1800</c:v>
                </c:pt>
                <c:pt idx="135">
                  <c:v>1800</c:v>
                </c:pt>
                <c:pt idx="136">
                  <c:v>1800</c:v>
                </c:pt>
                <c:pt idx="137">
                  <c:v>1800</c:v>
                </c:pt>
                <c:pt idx="138">
                  <c:v>1800</c:v>
                </c:pt>
                <c:pt idx="139">
                  <c:v>1800</c:v>
                </c:pt>
                <c:pt idx="140">
                  <c:v>1800</c:v>
                </c:pt>
                <c:pt idx="141">
                  <c:v>1800</c:v>
                </c:pt>
                <c:pt idx="142">
                  <c:v>1769.0416666666667</c:v>
                </c:pt>
                <c:pt idx="143">
                  <c:v>1691.0231481481483</c:v>
                </c:pt>
                <c:pt idx="144">
                  <c:v>1580.4351851851854</c:v>
                </c:pt>
                <c:pt idx="145">
                  <c:v>1457.6018518518522</c:v>
                </c:pt>
                <c:pt idx="146">
                  <c:v>1347.0138888888894</c:v>
                </c:pt>
                <c:pt idx="147">
                  <c:v>1268.9953703703709</c:v>
                </c:pt>
                <c:pt idx="148">
                  <c:v>1238.0370370370376</c:v>
                </c:pt>
                <c:pt idx="149">
                  <c:v>1263.3518518518526</c:v>
                </c:pt>
                <c:pt idx="150">
                  <c:v>1349.4305555555563</c:v>
                </c:pt>
                <c:pt idx="151">
                  <c:v>1496.5972222222231</c:v>
                </c:pt>
                <c:pt idx="152">
                  <c:v>1701.5648148148157</c:v>
                </c:pt>
                <c:pt idx="153">
                  <c:v>1800</c:v>
                </c:pt>
                <c:pt idx="154">
                  <c:v>1800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3D-431F-A486-1291F96E1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990351"/>
        <c:axId val="1435448335"/>
      </c:scatterChart>
      <c:valAx>
        <c:axId val="1438990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5448335"/>
        <c:crosses val="autoZero"/>
        <c:crossBetween val="midCat"/>
      </c:valAx>
      <c:valAx>
        <c:axId val="143544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899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Radio!$O$5</c:f>
              <c:strCache>
                <c:ptCount val="1"/>
                <c:pt idx="0">
                  <c:v>station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Radio!$O$6:$O$206</c:f>
              <c:numCache>
                <c:formatCode>General</c:formatCode>
                <c:ptCount val="20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A-4754-8A05-56E2DFA9745B}"/>
            </c:ext>
          </c:extLst>
        </c:ser>
        <c:ser>
          <c:idx val="1"/>
          <c:order val="1"/>
          <c:tx>
            <c:strRef>
              <c:f>Radio!$P$5</c:f>
              <c:strCache>
                <c:ptCount val="1"/>
                <c:pt idx="0">
                  <c:v>receiver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Radio!$N$6:$N$206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xVal>
          <c:yVal>
            <c:numRef>
              <c:f>Radio!$P$6:$P$206</c:f>
              <c:numCache>
                <c:formatCode>General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1A-4754-8A05-56E2DFA974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759696"/>
        <c:axId val="1138410432"/>
      </c:scatterChart>
      <c:valAx>
        <c:axId val="1224759696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8410432"/>
        <c:crosses val="autoZero"/>
        <c:crossBetween val="midCat"/>
      </c:valAx>
      <c:valAx>
        <c:axId val="1138410432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47596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'Direction Vent'!$D$2</c:f>
              <c:strCache>
                <c:ptCount val="1"/>
                <c:pt idx="0">
                  <c:v>Mesure voltage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Vent'!$A$22:$A$38</c:f>
              <c:numCache>
                <c:formatCode>General</c:formatCode>
                <c:ptCount val="17"/>
                <c:pt idx="0">
                  <c:v>65.471999999999994</c:v>
                </c:pt>
                <c:pt idx="1">
                  <c:v>83.885999999999996</c:v>
                </c:pt>
                <c:pt idx="2">
                  <c:v>92.070000000000007</c:v>
                </c:pt>
                <c:pt idx="3">
                  <c:v>126.852</c:v>
                </c:pt>
                <c:pt idx="4">
                  <c:v>184.14000000000001</c:v>
                </c:pt>
                <c:pt idx="5">
                  <c:v>243.47399999999999</c:v>
                </c:pt>
                <c:pt idx="6">
                  <c:v>286.43999999999994</c:v>
                </c:pt>
                <c:pt idx="7">
                  <c:v>405.108</c:v>
                </c:pt>
                <c:pt idx="8">
                  <c:v>460.35</c:v>
                </c:pt>
                <c:pt idx="9">
                  <c:v>599.47800000000007</c:v>
                </c:pt>
                <c:pt idx="10">
                  <c:v>630.16800000000001</c:v>
                </c:pt>
                <c:pt idx="11">
                  <c:v>701.77800000000002</c:v>
                </c:pt>
                <c:pt idx="12">
                  <c:v>785.66399999999999</c:v>
                </c:pt>
                <c:pt idx="13">
                  <c:v>826.58400000000006</c:v>
                </c:pt>
                <c:pt idx="14">
                  <c:v>885.91800000000001</c:v>
                </c:pt>
                <c:pt idx="15">
                  <c:v>945.25200000000007</c:v>
                </c:pt>
                <c:pt idx="16">
                  <c:v>1023</c:v>
                </c:pt>
              </c:numCache>
            </c:numRef>
          </c:xVal>
          <c:yVal>
            <c:numRef>
              <c:f>'Direction Vent'!$D$22:$D$38</c:f>
              <c:numCache>
                <c:formatCode>General</c:formatCode>
                <c:ptCount val="17"/>
                <c:pt idx="0">
                  <c:v>74.679000000000002</c:v>
                </c:pt>
                <c:pt idx="1">
                  <c:v>87.978000000000009</c:v>
                </c:pt>
                <c:pt idx="2">
                  <c:v>109.46100000000001</c:v>
                </c:pt>
                <c:pt idx="3">
                  <c:v>155.49600000000001</c:v>
                </c:pt>
                <c:pt idx="4">
                  <c:v>213.80700000000002</c:v>
                </c:pt>
                <c:pt idx="5">
                  <c:v>264.95699999999999</c:v>
                </c:pt>
                <c:pt idx="6">
                  <c:v>345.774</c:v>
                </c:pt>
                <c:pt idx="7">
                  <c:v>432.72900000000004</c:v>
                </c:pt>
                <c:pt idx="8">
                  <c:v>529.91399999999999</c:v>
                </c:pt>
                <c:pt idx="9">
                  <c:v>614.82300000000009</c:v>
                </c:pt>
                <c:pt idx="10">
                  <c:v>665.97299999999996</c:v>
                </c:pt>
                <c:pt idx="11">
                  <c:v>743.721</c:v>
                </c:pt>
                <c:pt idx="12">
                  <c:v>806.12400000000002</c:v>
                </c:pt>
                <c:pt idx="13">
                  <c:v>856.25099999999998</c:v>
                </c:pt>
                <c:pt idx="14">
                  <c:v>915.58500000000004</c:v>
                </c:pt>
                <c:pt idx="15">
                  <c:v>984.12599999999998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7B-4913-93C0-7801E82DA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120816"/>
        <c:axId val="1020289072"/>
      </c:scatterChart>
      <c:valAx>
        <c:axId val="107112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20289072"/>
        <c:crosses val="autoZero"/>
        <c:crossBetween val="midCat"/>
      </c:valAx>
      <c:valAx>
        <c:axId val="102028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112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'Direction Vent'!$B$43:$B$58</c:f>
              <c:numCache>
                <c:formatCode>General</c:formatCode>
                <c:ptCount val="16"/>
                <c:pt idx="0">
                  <c:v>75.775999999999996</c:v>
                </c:pt>
                <c:pt idx="1">
                  <c:v>90.623999999999995</c:v>
                </c:pt>
                <c:pt idx="2">
                  <c:v>113.152</c:v>
                </c:pt>
                <c:pt idx="3">
                  <c:v>160.768</c:v>
                </c:pt>
                <c:pt idx="4">
                  <c:v>221.184</c:v>
                </c:pt>
                <c:pt idx="5">
                  <c:v>274.43200000000002</c:v>
                </c:pt>
                <c:pt idx="6">
                  <c:v>359.42399999999998</c:v>
                </c:pt>
                <c:pt idx="7">
                  <c:v>450.56</c:v>
                </c:pt>
                <c:pt idx="8">
                  <c:v>550.91200000000003</c:v>
                </c:pt>
                <c:pt idx="9">
                  <c:v>638.976</c:v>
                </c:pt>
                <c:pt idx="10">
                  <c:v>693.24800000000005</c:v>
                </c:pt>
                <c:pt idx="11">
                  <c:v>774.14400000000001</c:v>
                </c:pt>
                <c:pt idx="12">
                  <c:v>838.65600000000006</c:v>
                </c:pt>
                <c:pt idx="13">
                  <c:v>890.88000000000011</c:v>
                </c:pt>
                <c:pt idx="14">
                  <c:v>951.29600000000005</c:v>
                </c:pt>
                <c:pt idx="15">
                  <c:v>1023</c:v>
                </c:pt>
              </c:numCache>
            </c:numRef>
          </c:xVal>
          <c:yVal>
            <c:numRef>
              <c:f>'Direction Vent'!$C$43:$C$58</c:f>
              <c:numCache>
                <c:formatCode>0</c:formatCode>
                <c:ptCount val="16"/>
                <c:pt idx="0">
                  <c:v>112.5</c:v>
                </c:pt>
                <c:pt idx="1">
                  <c:v>67.5</c:v>
                </c:pt>
                <c:pt idx="2">
                  <c:v>90</c:v>
                </c:pt>
                <c:pt idx="3">
                  <c:v>157.5</c:v>
                </c:pt>
                <c:pt idx="4">
                  <c:v>135</c:v>
                </c:pt>
                <c:pt idx="5">
                  <c:v>202.5</c:v>
                </c:pt>
                <c:pt idx="6">
                  <c:v>180</c:v>
                </c:pt>
                <c:pt idx="7">
                  <c:v>22.5</c:v>
                </c:pt>
                <c:pt idx="8">
                  <c:v>45</c:v>
                </c:pt>
                <c:pt idx="9">
                  <c:v>247.5</c:v>
                </c:pt>
                <c:pt idx="10">
                  <c:v>225</c:v>
                </c:pt>
                <c:pt idx="11">
                  <c:v>337.5</c:v>
                </c:pt>
                <c:pt idx="12">
                  <c:v>0</c:v>
                </c:pt>
                <c:pt idx="13">
                  <c:v>292.5</c:v>
                </c:pt>
                <c:pt idx="14">
                  <c:v>315</c:v>
                </c:pt>
                <c:pt idx="15">
                  <c:v>270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3-40E3-B4F4-542FF5192A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420160"/>
        <c:axId val="1238298656"/>
      </c:scatterChart>
      <c:valAx>
        <c:axId val="142442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38298656"/>
        <c:crosses val="autoZero"/>
        <c:crossBetween val="midCat"/>
      </c:valAx>
      <c:valAx>
        <c:axId val="123829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44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etalonnage'!$X$3</c:f>
              <c:strCache>
                <c:ptCount val="1"/>
                <c:pt idx="0">
                  <c:v>T (°C)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etalonnage'!$W$4:$W$1025</c:f>
              <c:numCache>
                <c:formatCode>General</c:formatCode>
                <c:ptCount val="10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</c:numCache>
            </c:numRef>
          </c:xVal>
          <c:yVal>
            <c:numRef>
              <c:f>'thermistance etalonnage'!$X$4:$X$1025</c:f>
              <c:numCache>
                <c:formatCode>0.00E+00</c:formatCode>
                <c:ptCount val="1022"/>
                <c:pt idx="0">
                  <c:v>345.37289594128833</c:v>
                </c:pt>
                <c:pt idx="1">
                  <c:v>284.57285121943676</c:v>
                </c:pt>
                <c:pt idx="2">
                  <c:v>254.21818540920708</c:v>
                </c:pt>
                <c:pt idx="3">
                  <c:v>234.59185027820831</c:v>
                </c:pt>
                <c:pt idx="4">
                  <c:v>220.33258561599985</c:v>
                </c:pt>
                <c:pt idx="5">
                  <c:v>209.25244166849097</c:v>
                </c:pt>
                <c:pt idx="6">
                  <c:v>200.25656889168516</c:v>
                </c:pt>
                <c:pt idx="7">
                  <c:v>192.72356838401998</c:v>
                </c:pt>
                <c:pt idx="8">
                  <c:v>186.26895220933608</c:v>
                </c:pt>
                <c:pt idx="9">
                  <c:v>180.63931385167945</c:v>
                </c:pt>
                <c:pt idx="10">
                  <c:v>175.65937524885243</c:v>
                </c:pt>
                <c:pt idx="11">
                  <c:v>171.20318003942742</c:v>
                </c:pt>
                <c:pt idx="12">
                  <c:v>167.17736783775644</c:v>
                </c:pt>
                <c:pt idx="13">
                  <c:v>163.51094179494305</c:v>
                </c:pt>
                <c:pt idx="14">
                  <c:v>160.14873390751598</c:v>
                </c:pt>
                <c:pt idx="15">
                  <c:v>157.04707906570457</c:v>
                </c:pt>
                <c:pt idx="16">
                  <c:v>154.17086245444494</c:v>
                </c:pt>
                <c:pt idx="17">
                  <c:v>151.4914506235869</c:v>
                </c:pt>
                <c:pt idx="18">
                  <c:v>148.98520821106774</c:v>
                </c:pt>
                <c:pt idx="19">
                  <c:v>146.63241295663363</c:v>
                </c:pt>
                <c:pt idx="20">
                  <c:v>144.41644781217269</c:v>
                </c:pt>
                <c:pt idx="21">
                  <c:v>142.32318976127902</c:v>
                </c:pt>
                <c:pt idx="22">
                  <c:v>140.34054082256034</c:v>
                </c:pt>
                <c:pt idx="23">
                  <c:v>138.45806350527783</c:v>
                </c:pt>
                <c:pt idx="24">
                  <c:v>136.66669413224389</c:v>
                </c:pt>
                <c:pt idx="25">
                  <c:v>134.95851499000554</c:v>
                </c:pt>
                <c:pt idx="26">
                  <c:v>133.32657146583387</c:v>
                </c:pt>
                <c:pt idx="27">
                  <c:v>131.76472397297516</c:v>
                </c:pt>
                <c:pt idx="28">
                  <c:v>130.26752705492294</c:v>
                </c:pt>
                <c:pt idx="29">
                  <c:v>128.83012992577034</c:v>
                </c:pt>
                <c:pt idx="30">
                  <c:v>127.4481940660134</c:v>
                </c:pt>
                <c:pt idx="31">
                  <c:v>126.11782449926756</c:v>
                </c:pt>
                <c:pt idx="32">
                  <c:v>124.83551212650946</c:v>
                </c:pt>
                <c:pt idx="33">
                  <c:v>123.59808506093532</c:v>
                </c:pt>
                <c:pt idx="34">
                  <c:v>122.40266733778714</c:v>
                </c:pt>
                <c:pt idx="35">
                  <c:v>121.24664370472743</c:v>
                </c:pt>
                <c:pt idx="36">
                  <c:v>120.1276294548336</c:v>
                </c:pt>
                <c:pt idx="37">
                  <c:v>119.04344446446584</c:v>
                </c:pt>
                <c:pt idx="38">
                  <c:v>117.99209075562459</c:v>
                </c:pt>
                <c:pt idx="39">
                  <c:v>116.97173302697888</c:v>
                </c:pt>
                <c:pt idx="40">
                  <c:v>115.98068169698661</c:v>
                </c:pt>
                <c:pt idx="41">
                  <c:v>115.01737808208446</c:v>
                </c:pt>
                <c:pt idx="42">
                  <c:v>114.08038139706525</c:v>
                </c:pt>
                <c:pt idx="43">
                  <c:v>113.16835731676724</c:v>
                </c:pt>
                <c:pt idx="44">
                  <c:v>112.280067880584</c:v>
                </c:pt>
                <c:pt idx="45">
                  <c:v>111.41436255601917</c:v>
                </c:pt>
                <c:pt idx="46">
                  <c:v>110.57017030608233</c:v>
                </c:pt>
                <c:pt idx="47">
                  <c:v>109.7464925289425</c:v>
                </c:pt>
                <c:pt idx="48">
                  <c:v>108.94239675786537</c:v>
                </c:pt>
                <c:pt idx="49">
                  <c:v>108.15701102581517</c:v>
                </c:pt>
                <c:pt idx="50">
                  <c:v>107.38951881278331</c:v>
                </c:pt>
                <c:pt idx="51">
                  <c:v>106.63915450540981</c:v>
                </c:pt>
                <c:pt idx="52">
                  <c:v>105.905199308156</c:v>
                </c:pt>
                <c:pt idx="53">
                  <c:v>105.1869775534945</c:v>
                </c:pt>
                <c:pt idx="54">
                  <c:v>104.48385336554804</c:v>
                </c:pt>
                <c:pt idx="55">
                  <c:v>103.7952276375409</c:v>
                </c:pt>
                <c:pt idx="56">
                  <c:v>103.12053528849827</c:v>
                </c:pt>
                <c:pt idx="57">
                  <c:v>102.45924276896977</c:v>
                </c:pt>
                <c:pt idx="58">
                  <c:v>101.81084578928932</c:v>
                </c:pt>
                <c:pt idx="59">
                  <c:v>101.17486724709698</c:v>
                </c:pt>
                <c:pt idx="60">
                  <c:v>100.55085533363103</c:v>
                </c:pt>
                <c:pt idx="61">
                  <c:v>99.938381800702643</c:v>
                </c:pt>
                <c:pt idx="62">
                  <c:v>99.337040372359695</c:v>
                </c:pt>
                <c:pt idx="63">
                  <c:v>98.746445287062386</c:v>
                </c:pt>
                <c:pt idx="64">
                  <c:v>98.166229957783173</c:v>
                </c:pt>
                <c:pt idx="65">
                  <c:v>97.596045738832515</c:v>
                </c:pt>
                <c:pt idx="66">
                  <c:v>97.035560789424835</c:v>
                </c:pt>
                <c:pt idx="67">
                  <c:v>96.484459025072795</c:v>
                </c:pt>
                <c:pt idx="68">
                  <c:v>95.942439148832023</c:v>
                </c:pt>
                <c:pt idx="69">
                  <c:v>95.409213755252438</c:v>
                </c:pt>
                <c:pt idx="70">
                  <c:v>94.884508500621678</c:v>
                </c:pt>
                <c:pt idx="71">
                  <c:v>94.368061333732953</c:v>
                </c:pt>
                <c:pt idx="72">
                  <c:v>93.859621781987983</c:v>
                </c:pt>
                <c:pt idx="73">
                  <c:v>93.358950288151561</c:v>
                </c:pt>
                <c:pt idx="74">
                  <c:v>92.865817593530608</c:v>
                </c:pt>
                <c:pt idx="75">
                  <c:v>92.380004163753995</c:v>
                </c:pt>
                <c:pt idx="76">
                  <c:v>91.901299653691069</c:v>
                </c:pt>
                <c:pt idx="77">
                  <c:v>91.429502408367455</c:v>
                </c:pt>
                <c:pt idx="78">
                  <c:v>90.964418997029725</c:v>
                </c:pt>
                <c:pt idx="79">
                  <c:v>90.505863777762897</c:v>
                </c:pt>
                <c:pt idx="80">
                  <c:v>90.053658490305168</c:v>
                </c:pt>
                <c:pt idx="81">
                  <c:v>89.607631874905451</c:v>
                </c:pt>
                <c:pt idx="82">
                  <c:v>89.167619315264119</c:v>
                </c:pt>
                <c:pt idx="83">
                  <c:v>88.73346250376261</c:v>
                </c:pt>
                <c:pt idx="84">
                  <c:v>88.305009127342259</c:v>
                </c:pt>
                <c:pt idx="85">
                  <c:v>87.882112572532037</c:v>
                </c:pt>
                <c:pt idx="86">
                  <c:v>87.464631648248371</c:v>
                </c:pt>
                <c:pt idx="87">
                  <c:v>87.052430325105433</c:v>
                </c:pt>
                <c:pt idx="88">
                  <c:v>86.645377490075077</c:v>
                </c:pt>
                <c:pt idx="89">
                  <c:v>86.243346715432779</c:v>
                </c:pt>
                <c:pt idx="90">
                  <c:v>85.846216041005903</c:v>
                </c:pt>
                <c:pt idx="91">
                  <c:v>85.453867768823159</c:v>
                </c:pt>
                <c:pt idx="92">
                  <c:v>85.066188269330553</c:v>
                </c:pt>
                <c:pt idx="93">
                  <c:v>84.683067798405716</c:v>
                </c:pt>
                <c:pt idx="94">
                  <c:v>84.304400324460971</c:v>
                </c:pt>
                <c:pt idx="95">
                  <c:v>83.930083364977577</c:v>
                </c:pt>
                <c:pt idx="96">
                  <c:v>83.560017831865366</c:v>
                </c:pt>
                <c:pt idx="97">
                  <c:v>83.194107885084122</c:v>
                </c:pt>
                <c:pt idx="98">
                  <c:v>82.832260794006061</c:v>
                </c:pt>
                <c:pt idx="99">
                  <c:v>82.474386806036591</c:v>
                </c:pt>
                <c:pt idx="100">
                  <c:v>82.12039902204333</c:v>
                </c:pt>
                <c:pt idx="101">
                  <c:v>81.770213278178176</c:v>
                </c:pt>
                <c:pt idx="102">
                  <c:v>81.423748033704044</c:v>
                </c:pt>
                <c:pt idx="103">
                  <c:v>81.080924264466148</c:v>
                </c:pt>
                <c:pt idx="104">
                  <c:v>80.741665361671949</c:v>
                </c:pt>
                <c:pt idx="105">
                  <c:v>80.40589703566792</c:v>
                </c:pt>
                <c:pt idx="106">
                  <c:v>80.073547224421247</c:v>
                </c:pt>
                <c:pt idx="107">
                  <c:v>79.744546006434462</c:v>
                </c:pt>
                <c:pt idx="108">
                  <c:v>79.418825517839423</c:v>
                </c:pt>
                <c:pt idx="109">
                  <c:v>79.096319873433856</c:v>
                </c:pt>
                <c:pt idx="110">
                  <c:v>78.776965091438399</c:v>
                </c:pt>
                <c:pt idx="111">
                  <c:v>78.460699021767255</c:v>
                </c:pt>
                <c:pt idx="112">
                  <c:v>78.147461277618163</c:v>
                </c:pt>
                <c:pt idx="113">
                  <c:v>77.837193170200806</c:v>
                </c:pt>
                <c:pt idx="114">
                  <c:v>77.529837646431872</c:v>
                </c:pt>
                <c:pt idx="115">
                  <c:v>77.225339229439783</c:v>
                </c:pt>
                <c:pt idx="116">
                  <c:v>76.923643961726214</c:v>
                </c:pt>
                <c:pt idx="117">
                  <c:v>76.624699350847152</c:v>
                </c:pt>
                <c:pt idx="118">
                  <c:v>76.328454317478815</c:v>
                </c:pt>
                <c:pt idx="119">
                  <c:v>76.034859145746282</c:v>
                </c:pt>
                <c:pt idx="120">
                  <c:v>75.743865435697501</c:v>
                </c:pt>
                <c:pt idx="121">
                  <c:v>75.455426057812929</c:v>
                </c:pt>
                <c:pt idx="122">
                  <c:v>75.169495109448178</c:v>
                </c:pt>
                <c:pt idx="123">
                  <c:v>74.886027873112141</c:v>
                </c:pt>
                <c:pt idx="124">
                  <c:v>74.604980776488958</c:v>
                </c:pt>
                <c:pt idx="125">
                  <c:v>74.326311354117593</c:v>
                </c:pt>
                <c:pt idx="126">
                  <c:v>74.049978210648362</c:v>
                </c:pt>
                <c:pt idx="127">
                  <c:v>73.775940985598425</c:v>
                </c:pt>
                <c:pt idx="128">
                  <c:v>73.504160319534776</c:v>
                </c:pt>
                <c:pt idx="129">
                  <c:v>73.234597821616262</c:v>
                </c:pt>
                <c:pt idx="130">
                  <c:v>72.967216038428717</c:v>
                </c:pt>
                <c:pt idx="131">
                  <c:v>72.701978424054857</c:v>
                </c:pt>
                <c:pt idx="132">
                  <c:v>72.438849311317597</c:v>
                </c:pt>
                <c:pt idx="133">
                  <c:v>72.177793884145387</c:v>
                </c:pt>
                <c:pt idx="134">
                  <c:v>71.918778151005768</c:v>
                </c:pt>
                <c:pt idx="135">
                  <c:v>71.661768919359417</c:v>
                </c:pt>
                <c:pt idx="136">
                  <c:v>71.406733771087033</c:v>
                </c:pt>
                <c:pt idx="137">
                  <c:v>71.153641038846558</c:v>
                </c:pt>
                <c:pt idx="138">
                  <c:v>70.902459783318193</c:v>
                </c:pt>
                <c:pt idx="139">
                  <c:v>70.65315977129768</c:v>
                </c:pt>
                <c:pt idx="140">
                  <c:v>70.405711454601033</c:v>
                </c:pt>
                <c:pt idx="141">
                  <c:v>70.160085949744087</c:v>
                </c:pt>
                <c:pt idx="142">
                  <c:v>69.916255018364438</c:v>
                </c:pt>
                <c:pt idx="143">
                  <c:v>69.674191048352441</c:v>
                </c:pt>
                <c:pt idx="144">
                  <c:v>69.433867035661365</c:v>
                </c:pt>
                <c:pt idx="145">
                  <c:v>69.195256566768307</c:v>
                </c:pt>
                <c:pt idx="146">
                  <c:v>68.958333801756737</c:v>
                </c:pt>
                <c:pt idx="147">
                  <c:v>68.723073457996634</c:v>
                </c:pt>
                <c:pt idx="148">
                  <c:v>68.489450794394998</c:v>
                </c:pt>
                <c:pt idx="149">
                  <c:v>68.257441596194951</c:v>
                </c:pt>
                <c:pt idx="150">
                  <c:v>68.027022160299964</c:v>
                </c:pt>
                <c:pt idx="151">
                  <c:v>67.798169281101309</c:v>
                </c:pt>
                <c:pt idx="152">
                  <c:v>67.570860236789258</c:v>
                </c:pt>
                <c:pt idx="153">
                  <c:v>67.345072776127665</c:v>
                </c:pt>
                <c:pt idx="154">
                  <c:v>67.120785105673747</c:v>
                </c:pt>
                <c:pt idx="155">
                  <c:v>66.897975877424983</c:v>
                </c:pt>
                <c:pt idx="156">
                  <c:v>66.676624176876885</c:v>
                </c:pt>
                <c:pt idx="157">
                  <c:v>66.456709511474116</c:v>
                </c:pt>
                <c:pt idx="158">
                  <c:v>66.238211799441274</c:v>
                </c:pt>
                <c:pt idx="159">
                  <c:v>66.021111358977123</c:v>
                </c:pt>
                <c:pt idx="160">
                  <c:v>65.805388897799219</c:v>
                </c:pt>
                <c:pt idx="161">
                  <c:v>65.591025503024696</c:v>
                </c:pt>
                <c:pt idx="162">
                  <c:v>65.378002631374898</c:v>
                </c:pt>
                <c:pt idx="163">
                  <c:v>65.166302099691563</c:v>
                </c:pt>
                <c:pt idx="164">
                  <c:v>64.955906075752409</c:v>
                </c:pt>
                <c:pt idx="165">
                  <c:v>64.746797069375418</c:v>
                </c:pt>
                <c:pt idx="166">
                  <c:v>64.538957923800581</c:v>
                </c:pt>
                <c:pt idx="167">
                  <c:v>64.332371807339371</c:v>
                </c:pt>
                <c:pt idx="168">
                  <c:v>64.12702220528115</c:v>
                </c:pt>
                <c:pt idx="169">
                  <c:v>63.922892912048667</c:v>
                </c:pt>
                <c:pt idx="170">
                  <c:v>63.719968023591662</c:v>
                </c:pt>
                <c:pt idx="171">
                  <c:v>63.51823193001178</c:v>
                </c:pt>
                <c:pt idx="172">
                  <c:v>63.317669308409222</c:v>
                </c:pt>
                <c:pt idx="173">
                  <c:v>63.11826511594353</c:v>
                </c:pt>
                <c:pt idx="174">
                  <c:v>62.920004583101615</c:v>
                </c:pt>
                <c:pt idx="175">
                  <c:v>62.722873207164184</c:v>
                </c:pt>
                <c:pt idx="176">
                  <c:v>62.526856745865473</c:v>
                </c:pt>
                <c:pt idx="177">
                  <c:v>62.331941211237847</c:v>
                </c:pt>
                <c:pt idx="178">
                  <c:v>62.138112863635911</c:v>
                </c:pt>
                <c:pt idx="179">
                  <c:v>61.945358205933587</c:v>
                </c:pt>
                <c:pt idx="180">
                  <c:v>61.753663977887925</c:v>
                </c:pt>
                <c:pt idx="181">
                  <c:v>61.563017150664734</c:v>
                </c:pt>
                <c:pt idx="182">
                  <c:v>61.373404921519636</c:v>
                </c:pt>
                <c:pt idx="183">
                  <c:v>61.184814708629688</c:v>
                </c:pt>
                <c:pt idx="184">
                  <c:v>60.997234146070866</c:v>
                </c:pt>
                <c:pt idx="185">
                  <c:v>60.810651078936075</c:v>
                </c:pt>
                <c:pt idx="186">
                  <c:v>60.625053558588661</c:v>
                </c:pt>
                <c:pt idx="187">
                  <c:v>60.440429838048146</c:v>
                </c:pt>
                <c:pt idx="188">
                  <c:v>60.256768367502787</c:v>
                </c:pt>
                <c:pt idx="189">
                  <c:v>60.074057789944675</c:v>
                </c:pt>
                <c:pt idx="190">
                  <c:v>59.892286936924847</c:v>
                </c:pt>
                <c:pt idx="191">
                  <c:v>59.711444824422415</c:v>
                </c:pt>
                <c:pt idx="192">
                  <c:v>59.531520648826017</c:v>
                </c:pt>
                <c:pt idx="193">
                  <c:v>59.352503783022712</c:v>
                </c:pt>
                <c:pt idx="194">
                  <c:v>59.174383772591057</c:v>
                </c:pt>
                <c:pt idx="195">
                  <c:v>58.997150332095998</c:v>
                </c:pt>
                <c:pt idx="196">
                  <c:v>58.820793341481192</c:v>
                </c:pt>
                <c:pt idx="197">
                  <c:v>58.645302842555964</c:v>
                </c:pt>
                <c:pt idx="198">
                  <c:v>58.470669035574758</c:v>
                </c:pt>
                <c:pt idx="199">
                  <c:v>58.296882275905318</c:v>
                </c:pt>
                <c:pt idx="200">
                  <c:v>58.123933070782869</c:v>
                </c:pt>
                <c:pt idx="201">
                  <c:v>57.951812076148485</c:v>
                </c:pt>
                <c:pt idx="202">
                  <c:v>57.780510093568182</c:v>
                </c:pt>
                <c:pt idx="203">
                  <c:v>57.610018067230556</c:v>
                </c:pt>
                <c:pt idx="204">
                  <c:v>57.440327081020769</c:v>
                </c:pt>
                <c:pt idx="205">
                  <c:v>57.271428355668434</c:v>
                </c:pt>
                <c:pt idx="206">
                  <c:v>57.103313245967229</c:v>
                </c:pt>
                <c:pt idx="207">
                  <c:v>56.935973238064037</c:v>
                </c:pt>
                <c:pt idx="208">
                  <c:v>56.769399946815383</c:v>
                </c:pt>
                <c:pt idx="209">
                  <c:v>56.60358511320976</c:v>
                </c:pt>
                <c:pt idx="210">
                  <c:v>56.438520601853156</c:v>
                </c:pt>
                <c:pt idx="211">
                  <c:v>56.274198398516376</c:v>
                </c:pt>
                <c:pt idx="212">
                  <c:v>56.110610607742558</c:v>
                </c:pt>
                <c:pt idx="213">
                  <c:v>55.947749450512276</c:v>
                </c:pt>
                <c:pt idx="214">
                  <c:v>55.785607261965652</c:v>
                </c:pt>
                <c:pt idx="215">
                  <c:v>55.624176489179035</c:v>
                </c:pt>
                <c:pt idx="216">
                  <c:v>55.463449688994956</c:v>
                </c:pt>
                <c:pt idx="217">
                  <c:v>55.303419525904417</c:v>
                </c:pt>
                <c:pt idx="218">
                  <c:v>55.14407876997825</c:v>
                </c:pt>
                <c:pt idx="219">
                  <c:v>54.98542029484878</c:v>
                </c:pt>
                <c:pt idx="220">
                  <c:v>54.827437075737976</c:v>
                </c:pt>
                <c:pt idx="221">
                  <c:v>54.670122187532229</c:v>
                </c:pt>
                <c:pt idx="222">
                  <c:v>54.513468802901855</c:v>
                </c:pt>
                <c:pt idx="223">
                  <c:v>54.357470190464483</c:v>
                </c:pt>
                <c:pt idx="224">
                  <c:v>54.202119712990566</c:v>
                </c:pt>
                <c:pt idx="225">
                  <c:v>54.047410825650218</c:v>
                </c:pt>
                <c:pt idx="226">
                  <c:v>53.893337074300689</c:v>
                </c:pt>
                <c:pt idx="227">
                  <c:v>53.739892093812045</c:v>
                </c:pt>
                <c:pt idx="228">
                  <c:v>53.587069606431442</c:v>
                </c:pt>
                <c:pt idx="229">
                  <c:v>53.434863420184342</c:v>
                </c:pt>
                <c:pt idx="230">
                  <c:v>53.283267427311443</c:v>
                </c:pt>
                <c:pt idx="231">
                  <c:v>53.132275602740833</c:v>
                </c:pt>
                <c:pt idx="232">
                  <c:v>52.981882002593977</c:v>
                </c:pt>
                <c:pt idx="233">
                  <c:v>52.832080762725354</c:v>
                </c:pt>
                <c:pt idx="234">
                  <c:v>52.682866097293697</c:v>
                </c:pt>
                <c:pt idx="235">
                  <c:v>52.53423229736552</c:v>
                </c:pt>
                <c:pt idx="236">
                  <c:v>52.386173729548204</c:v>
                </c:pt>
                <c:pt idx="237">
                  <c:v>52.238684834654123</c:v>
                </c:pt>
                <c:pt idx="238">
                  <c:v>52.091760126392728</c:v>
                </c:pt>
                <c:pt idx="239">
                  <c:v>51.945394190091861</c:v>
                </c:pt>
                <c:pt idx="240">
                  <c:v>51.799581681445716</c:v>
                </c:pt>
                <c:pt idx="241">
                  <c:v>51.654317325290435</c:v>
                </c:pt>
                <c:pt idx="242">
                  <c:v>51.509595914405509</c:v>
                </c:pt>
                <c:pt idx="243">
                  <c:v>51.365412308340694</c:v>
                </c:pt>
                <c:pt idx="244">
                  <c:v>51.221761432267897</c:v>
                </c:pt>
                <c:pt idx="245">
                  <c:v>51.078638275857202</c:v>
                </c:pt>
                <c:pt idx="246">
                  <c:v>50.936037892176728</c:v>
                </c:pt>
                <c:pt idx="247">
                  <c:v>50.793955396615047</c:v>
                </c:pt>
                <c:pt idx="248">
                  <c:v>50.652385965826625</c:v>
                </c:pt>
                <c:pt idx="249">
                  <c:v>50.511324836698918</c:v>
                </c:pt>
                <c:pt idx="250">
                  <c:v>50.370767305340621</c:v>
                </c:pt>
                <c:pt idx="251">
                  <c:v>50.230708726091166</c:v>
                </c:pt>
                <c:pt idx="252">
                  <c:v>50.091144510550237</c:v>
                </c:pt>
                <c:pt idx="253">
                  <c:v>49.952070126627177</c:v>
                </c:pt>
                <c:pt idx="254">
                  <c:v>49.813481097609724</c:v>
                </c:pt>
                <c:pt idx="255">
                  <c:v>49.675373001251899</c:v>
                </c:pt>
                <c:pt idx="256">
                  <c:v>49.537741468879858</c:v>
                </c:pt>
                <c:pt idx="257">
                  <c:v>49.400582184515827</c:v>
                </c:pt>
                <c:pt idx="258">
                  <c:v>49.263890884020043</c:v>
                </c:pt>
                <c:pt idx="259">
                  <c:v>49.127663354249194</c:v>
                </c:pt>
                <c:pt idx="260">
                  <c:v>48.991895432231956</c:v>
                </c:pt>
                <c:pt idx="261">
                  <c:v>48.85658300436063</c:v>
                </c:pt>
                <c:pt idx="262">
                  <c:v>48.721722005598963</c:v>
                </c:pt>
                <c:pt idx="263">
                  <c:v>48.587308418705391</c:v>
                </c:pt>
                <c:pt idx="264">
                  <c:v>48.453338273471388</c:v>
                </c:pt>
                <c:pt idx="265">
                  <c:v>48.31980764597472</c:v>
                </c:pt>
                <c:pt idx="266">
                  <c:v>48.186712657847579</c:v>
                </c:pt>
                <c:pt idx="267">
                  <c:v>48.054049475557918</c:v>
                </c:pt>
                <c:pt idx="268">
                  <c:v>47.921814309705894</c:v>
                </c:pt>
                <c:pt idx="269">
                  <c:v>47.790003414332602</c:v>
                </c:pt>
                <c:pt idx="270">
                  <c:v>47.658613086242951</c:v>
                </c:pt>
                <c:pt idx="271">
                  <c:v>47.527639664340938</c:v>
                </c:pt>
                <c:pt idx="272">
                  <c:v>47.397079528977599</c:v>
                </c:pt>
                <c:pt idx="273">
                  <c:v>47.266929101311518</c:v>
                </c:pt>
                <c:pt idx="274">
                  <c:v>47.137184842680995</c:v>
                </c:pt>
                <c:pt idx="275">
                  <c:v>47.00784325398854</c:v>
                </c:pt>
                <c:pt idx="276">
                  <c:v>46.878900875096122</c:v>
                </c:pt>
                <c:pt idx="277">
                  <c:v>46.750354284232571</c:v>
                </c:pt>
                <c:pt idx="278">
                  <c:v>46.622200097411167</c:v>
                </c:pt>
                <c:pt idx="279">
                  <c:v>46.494434967858467</c:v>
                </c:pt>
                <c:pt idx="280">
                  <c:v>46.3670555854535</c:v>
                </c:pt>
                <c:pt idx="281">
                  <c:v>46.240058676177398</c:v>
                </c:pt>
                <c:pt idx="282">
                  <c:v>46.113441001572824</c:v>
                </c:pt>
                <c:pt idx="283">
                  <c:v>45.987199358213445</c:v>
                </c:pt>
                <c:pt idx="284">
                  <c:v>45.861330577183082</c:v>
                </c:pt>
                <c:pt idx="285">
                  <c:v>45.735831523564002</c:v>
                </c:pt>
                <c:pt idx="286">
                  <c:v>45.610699095934763</c:v>
                </c:pt>
                <c:pt idx="287">
                  <c:v>45.485930225876984</c:v>
                </c:pt>
                <c:pt idx="288">
                  <c:v>45.361521877490588</c:v>
                </c:pt>
                <c:pt idx="289">
                  <c:v>45.237471046918245</c:v>
                </c:pt>
                <c:pt idx="290">
                  <c:v>45.113774761878119</c:v>
                </c:pt>
                <c:pt idx="291">
                  <c:v>44.990430081204238</c:v>
                </c:pt>
                <c:pt idx="292">
                  <c:v>44.867434094396174</c:v>
                </c:pt>
                <c:pt idx="293">
                  <c:v>44.744783921175326</c:v>
                </c:pt>
                <c:pt idx="294">
                  <c:v>44.622476711050012</c:v>
                </c:pt>
                <c:pt idx="295">
                  <c:v>44.500509642887664</c:v>
                </c:pt>
                <c:pt idx="296">
                  <c:v>44.378879924494413</c:v>
                </c:pt>
                <c:pt idx="297">
                  <c:v>44.257584792202124</c:v>
                </c:pt>
                <c:pt idx="298">
                  <c:v>44.13662151046276</c:v>
                </c:pt>
                <c:pt idx="299">
                  <c:v>44.015987371448944</c:v>
                </c:pt>
                <c:pt idx="300">
                  <c:v>43.895679694662647</c:v>
                </c:pt>
                <c:pt idx="301">
                  <c:v>43.775695826549111</c:v>
                </c:pt>
                <c:pt idx="302">
                  <c:v>43.656033140118438</c:v>
                </c:pt>
                <c:pt idx="303">
                  <c:v>43.536689034573271</c:v>
                </c:pt>
                <c:pt idx="304">
                  <c:v>43.417660934942433</c:v>
                </c:pt>
                <c:pt idx="305">
                  <c:v>43.298946291721279</c:v>
                </c:pt>
                <c:pt idx="306">
                  <c:v>43.180542580517738</c:v>
                </c:pt>
                <c:pt idx="307">
                  <c:v>43.06244730170414</c:v>
                </c:pt>
                <c:pt idx="308">
                  <c:v>42.944657980075533</c:v>
                </c:pt>
                <c:pt idx="309">
                  <c:v>42.827172164512945</c:v>
                </c:pt>
                <c:pt idx="310">
                  <c:v>42.709987427652379</c:v>
                </c:pt>
                <c:pt idx="311">
                  <c:v>42.593101365559676</c:v>
                </c:pt>
                <c:pt idx="312">
                  <c:v>42.476511597410195</c:v>
                </c:pt>
                <c:pt idx="313">
                  <c:v>42.360215765174132</c:v>
                </c:pt>
                <c:pt idx="314">
                  <c:v>42.244211533306611</c:v>
                </c:pt>
                <c:pt idx="315">
                  <c:v>42.128496588443511</c:v>
                </c:pt>
                <c:pt idx="316">
                  <c:v>42.01306863910122</c:v>
                </c:pt>
                <c:pt idx="317">
                  <c:v>41.897925415382019</c:v>
                </c:pt>
                <c:pt idx="318">
                  <c:v>41.783064668684005</c:v>
                </c:pt>
                <c:pt idx="319">
                  <c:v>41.668484171415571</c:v>
                </c:pt>
                <c:pt idx="320">
                  <c:v>41.554181716714481</c:v>
                </c:pt>
                <c:pt idx="321">
                  <c:v>41.440155118171617</c:v>
                </c:pt>
                <c:pt idx="322">
                  <c:v>41.326402209558751</c:v>
                </c:pt>
                <c:pt idx="323">
                  <c:v>41.212920844561097</c:v>
                </c:pt>
                <c:pt idx="324">
                  <c:v>41.099708896513562</c:v>
                </c:pt>
                <c:pt idx="325">
                  <c:v>40.986764258141648</c:v>
                </c:pt>
                <c:pt idx="326">
                  <c:v>40.874084841306001</c:v>
                </c:pt>
                <c:pt idx="327">
                  <c:v>40.761668576751333</c:v>
                </c:pt>
                <c:pt idx="328">
                  <c:v>40.649513413858756</c:v>
                </c:pt>
                <c:pt idx="329">
                  <c:v>40.537617320402774</c:v>
                </c:pt>
                <c:pt idx="330">
                  <c:v>40.425978282310837</c:v>
                </c:pt>
                <c:pt idx="331">
                  <c:v>40.314594303427839</c:v>
                </c:pt>
                <c:pt idx="332">
                  <c:v>40.203463405283571</c:v>
                </c:pt>
                <c:pt idx="333">
                  <c:v>40.0925836268637</c:v>
                </c:pt>
                <c:pt idx="334">
                  <c:v>39.981953024384381</c:v>
                </c:pt>
                <c:pt idx="335">
                  <c:v>39.871569671070574</c:v>
                </c:pt>
                <c:pt idx="336">
                  <c:v>39.761431656937077</c:v>
                </c:pt>
                <c:pt idx="337">
                  <c:v>39.651537088573718</c:v>
                </c:pt>
                <c:pt idx="338">
                  <c:v>39.541884088932818</c:v>
                </c:pt>
                <c:pt idx="339">
                  <c:v>39.432470797120686</c:v>
                </c:pt>
                <c:pt idx="340">
                  <c:v>39.323295368191793</c:v>
                </c:pt>
                <c:pt idx="341">
                  <c:v>39.214355972946009</c:v>
                </c:pt>
                <c:pt idx="342">
                  <c:v>39.105650797729027</c:v>
                </c:pt>
                <c:pt idx="343">
                  <c:v>38.997178044235795</c:v>
                </c:pt>
                <c:pt idx="344">
                  <c:v>38.88893592931646</c:v>
                </c:pt>
                <c:pt idx="345">
                  <c:v>38.780922684785594</c:v>
                </c:pt>
                <c:pt idx="346">
                  <c:v>38.673136557234102</c:v>
                </c:pt>
                <c:pt idx="347">
                  <c:v>38.565575807843686</c:v>
                </c:pt>
                <c:pt idx="348">
                  <c:v>38.458238712204263</c:v>
                </c:pt>
                <c:pt idx="349">
                  <c:v>38.351123560133772</c:v>
                </c:pt>
                <c:pt idx="350">
                  <c:v>38.244228655500933</c:v>
                </c:pt>
                <c:pt idx="351">
                  <c:v>38.137552316050346</c:v>
                </c:pt>
                <c:pt idx="352">
                  <c:v>38.031092873229852</c:v>
                </c:pt>
                <c:pt idx="353">
                  <c:v>37.924848672020971</c:v>
                </c:pt>
                <c:pt idx="354">
                  <c:v>37.818818070771329</c:v>
                </c:pt>
                <c:pt idx="355">
                  <c:v>37.71299944102941</c:v>
                </c:pt>
                <c:pt idx="356">
                  <c:v>37.607391167381991</c:v>
                </c:pt>
                <c:pt idx="357">
                  <c:v>37.501991647293607</c:v>
                </c:pt>
                <c:pt idx="358">
                  <c:v>37.396799290948366</c:v>
                </c:pt>
                <c:pt idx="359">
                  <c:v>37.291812521093959</c:v>
                </c:pt>
                <c:pt idx="360">
                  <c:v>37.187029772887911</c:v>
                </c:pt>
                <c:pt idx="361">
                  <c:v>37.082449493745969</c:v>
                </c:pt>
                <c:pt idx="362">
                  <c:v>36.978070143192269</c:v>
                </c:pt>
                <c:pt idx="363">
                  <c:v>36.873890192712281</c:v>
                </c:pt>
                <c:pt idx="364">
                  <c:v>36.76990812560706</c:v>
                </c:pt>
                <c:pt idx="365">
                  <c:v>36.666122436850003</c:v>
                </c:pt>
                <c:pt idx="366">
                  <c:v>36.562531632945024</c:v>
                </c:pt>
                <c:pt idx="367">
                  <c:v>36.45913423178763</c:v>
                </c:pt>
                <c:pt idx="368">
                  <c:v>36.35592876252656</c:v>
                </c:pt>
                <c:pt idx="369">
                  <c:v>36.252913765428502</c:v>
                </c:pt>
                <c:pt idx="370">
                  <c:v>36.150087791743886</c:v>
                </c:pt>
                <c:pt idx="371">
                  <c:v>36.047449403574831</c:v>
                </c:pt>
                <c:pt idx="372">
                  <c:v>35.944997173744866</c:v>
                </c:pt>
                <c:pt idx="373">
                  <c:v>35.842729685670065</c:v>
                </c:pt>
                <c:pt idx="374">
                  <c:v>35.740645533232225</c:v>
                </c:pt>
                <c:pt idx="375">
                  <c:v>35.638743320653816</c:v>
                </c:pt>
                <c:pt idx="376">
                  <c:v>35.537021662374059</c:v>
                </c:pt>
                <c:pt idx="377">
                  <c:v>35.435479182927224</c:v>
                </c:pt>
                <c:pt idx="378">
                  <c:v>35.334114516822297</c:v>
                </c:pt>
                <c:pt idx="379">
                  <c:v>35.232926308423885</c:v>
                </c:pt>
                <c:pt idx="380">
                  <c:v>35.131913211835467</c:v>
                </c:pt>
                <c:pt idx="381">
                  <c:v>35.031073890783318</c:v>
                </c:pt>
                <c:pt idx="382">
                  <c:v>34.930407018502251</c:v>
                </c:pt>
                <c:pt idx="383">
                  <c:v>34.82991127762341</c:v>
                </c:pt>
                <c:pt idx="384">
                  <c:v>34.729585360062288</c:v>
                </c:pt>
                <c:pt idx="385">
                  <c:v>34.629427966909361</c:v>
                </c:pt>
                <c:pt idx="386">
                  <c:v>34.529437808321347</c:v>
                </c:pt>
                <c:pt idx="387">
                  <c:v>34.429613603414339</c:v>
                </c:pt>
                <c:pt idx="388">
                  <c:v>34.32995408015779</c:v>
                </c:pt>
                <c:pt idx="389">
                  <c:v>34.230457975270497</c:v>
                </c:pt>
                <c:pt idx="390">
                  <c:v>34.131124034117022</c:v>
                </c:pt>
                <c:pt idx="391">
                  <c:v>34.031951010606463</c:v>
                </c:pt>
                <c:pt idx="392">
                  <c:v>33.932937667091494</c:v>
                </c:pt>
                <c:pt idx="393">
                  <c:v>33.83408277426912</c:v>
                </c:pt>
                <c:pt idx="394">
                  <c:v>33.735385111082849</c:v>
                </c:pt>
                <c:pt idx="395">
                  <c:v>33.636843464625713</c:v>
                </c:pt>
                <c:pt idx="396">
                  <c:v>33.538456630044607</c:v>
                </c:pt>
                <c:pt idx="397">
                  <c:v>33.440223410445753</c:v>
                </c:pt>
                <c:pt idx="398">
                  <c:v>33.342142616801539</c:v>
                </c:pt>
                <c:pt idx="399">
                  <c:v>33.244213067858198</c:v>
                </c:pt>
                <c:pt idx="400">
                  <c:v>33.146433590044523</c:v>
                </c:pt>
                <c:pt idx="401">
                  <c:v>33.04880301738234</c:v>
                </c:pt>
                <c:pt idx="402">
                  <c:v>32.951320191397031</c:v>
                </c:pt>
                <c:pt idx="403">
                  <c:v>32.853983961030281</c:v>
                </c:pt>
                <c:pt idx="404">
                  <c:v>32.756793182552713</c:v>
                </c:pt>
                <c:pt idx="405">
                  <c:v>32.659746719478392</c:v>
                </c:pt>
                <c:pt idx="406">
                  <c:v>32.562843442480016</c:v>
                </c:pt>
                <c:pt idx="407">
                  <c:v>32.46608222930513</c:v>
                </c:pt>
                <c:pt idx="408">
                  <c:v>32.369461964693301</c:v>
                </c:pt>
                <c:pt idx="409">
                  <c:v>32.272981540294268</c:v>
                </c:pt>
                <c:pt idx="410">
                  <c:v>32.176639854587165</c:v>
                </c:pt>
                <c:pt idx="411">
                  <c:v>32.080435812800317</c:v>
                </c:pt>
                <c:pt idx="412">
                  <c:v>31.984368326832453</c:v>
                </c:pt>
                <c:pt idx="413">
                  <c:v>31.888436315174602</c:v>
                </c:pt>
                <c:pt idx="414">
                  <c:v>31.792638702832448</c:v>
                </c:pt>
                <c:pt idx="415">
                  <c:v>31.696974421250502</c:v>
                </c:pt>
                <c:pt idx="416">
                  <c:v>31.601442408236153</c:v>
                </c:pt>
                <c:pt idx="417">
                  <c:v>31.506041607885379</c:v>
                </c:pt>
                <c:pt idx="418">
                  <c:v>31.410770970508452</c:v>
                </c:pt>
                <c:pt idx="419">
                  <c:v>31.315629452557459</c:v>
                </c:pt>
                <c:pt idx="420">
                  <c:v>31.22061601655372</c:v>
                </c:pt>
                <c:pt idx="421">
                  <c:v>31.125729631016554</c:v>
                </c:pt>
                <c:pt idx="422">
                  <c:v>31.030969270392688</c:v>
                </c:pt>
                <c:pt idx="423">
                  <c:v>30.936333914986278</c:v>
                </c:pt>
                <c:pt idx="424">
                  <c:v>30.841822550889901</c:v>
                </c:pt>
                <c:pt idx="425">
                  <c:v>30.747434169916346</c:v>
                </c:pt>
                <c:pt idx="426">
                  <c:v>30.653167769530683</c:v>
                </c:pt>
                <c:pt idx="427">
                  <c:v>30.559022352783643</c:v>
                </c:pt>
                <c:pt idx="428">
                  <c:v>30.464996928245455</c:v>
                </c:pt>
                <c:pt idx="429">
                  <c:v>30.371090509940132</c:v>
                </c:pt>
                <c:pt idx="430">
                  <c:v>30.277302117281124</c:v>
                </c:pt>
                <c:pt idx="431">
                  <c:v>30.183630775006577</c:v>
                </c:pt>
                <c:pt idx="432">
                  <c:v>30.090075513116574</c:v>
                </c:pt>
                <c:pt idx="433">
                  <c:v>29.99663536681004</c:v>
                </c:pt>
                <c:pt idx="434">
                  <c:v>29.903309376422442</c:v>
                </c:pt>
                <c:pt idx="435">
                  <c:v>29.810096587364683</c:v>
                </c:pt>
                <c:pt idx="436">
                  <c:v>29.716996050061994</c:v>
                </c:pt>
                <c:pt idx="437">
                  <c:v>29.62400681989368</c:v>
                </c:pt>
                <c:pt idx="438">
                  <c:v>29.531127957133663</c:v>
                </c:pt>
                <c:pt idx="439">
                  <c:v>29.43835852689125</c:v>
                </c:pt>
                <c:pt idx="440">
                  <c:v>29.345697599052812</c:v>
                </c:pt>
                <c:pt idx="441">
                  <c:v>29.253144248223805</c:v>
                </c:pt>
                <c:pt idx="442">
                  <c:v>29.160697553671582</c:v>
                </c:pt>
                <c:pt idx="443">
                  <c:v>29.068356599268554</c:v>
                </c:pt>
                <c:pt idx="444">
                  <c:v>28.97612047343614</c:v>
                </c:pt>
                <c:pt idx="445">
                  <c:v>28.883988269088889</c:v>
                </c:pt>
                <c:pt idx="446">
                  <c:v>28.791959083579684</c:v>
                </c:pt>
                <c:pt idx="447">
                  <c:v>28.700032018644833</c:v>
                </c:pt>
                <c:pt idx="448">
                  <c:v>28.608206180350237</c:v>
                </c:pt>
                <c:pt idx="449">
                  <c:v>28.516480679037784</c:v>
                </c:pt>
                <c:pt idx="450">
                  <c:v>28.424854629272261</c:v>
                </c:pt>
                <c:pt idx="451">
                  <c:v>28.333327149788772</c:v>
                </c:pt>
                <c:pt idx="452">
                  <c:v>28.241897363440728</c:v>
                </c:pt>
                <c:pt idx="453">
                  <c:v>28.150564397148173</c:v>
                </c:pt>
                <c:pt idx="454">
                  <c:v>28.059327381846856</c:v>
                </c:pt>
                <c:pt idx="455">
                  <c:v>27.968185452437183</c:v>
                </c:pt>
                <c:pt idx="456">
                  <c:v>27.877137747734537</c:v>
                </c:pt>
                <c:pt idx="457">
                  <c:v>27.786183410418971</c:v>
                </c:pt>
                <c:pt idx="458">
                  <c:v>27.695321586986211</c:v>
                </c:pt>
                <c:pt idx="459">
                  <c:v>27.60455142769888</c:v>
                </c:pt>
                <c:pt idx="460">
                  <c:v>27.513872086537674</c:v>
                </c:pt>
                <c:pt idx="461">
                  <c:v>27.423282721153498</c:v>
                </c:pt>
                <c:pt idx="462">
                  <c:v>27.332782492820058</c:v>
                </c:pt>
                <c:pt idx="463">
                  <c:v>27.242370566386114</c:v>
                </c:pt>
                <c:pt idx="464">
                  <c:v>27.152046110229321</c:v>
                </c:pt>
                <c:pt idx="465">
                  <c:v>27.061808296209165</c:v>
                </c:pt>
                <c:pt idx="466">
                  <c:v>26.971656299621316</c:v>
                </c:pt>
                <c:pt idx="467">
                  <c:v>26.881589299151926</c:v>
                </c:pt>
                <c:pt idx="468">
                  <c:v>26.791606476832044</c:v>
                </c:pt>
                <c:pt idx="469">
                  <c:v>26.701707017993101</c:v>
                </c:pt>
                <c:pt idx="470">
                  <c:v>26.61189011122201</c:v>
                </c:pt>
                <c:pt idx="471">
                  <c:v>26.522154948317109</c:v>
                </c:pt>
                <c:pt idx="472">
                  <c:v>26.432500724244335</c:v>
                </c:pt>
                <c:pt idx="473">
                  <c:v>26.342926637093569</c:v>
                </c:pt>
                <c:pt idx="474">
                  <c:v>26.25343188803555</c:v>
                </c:pt>
                <c:pt idx="475">
                  <c:v>26.16401568127884</c:v>
                </c:pt>
                <c:pt idx="476">
                  <c:v>26.074677224027596</c:v>
                </c:pt>
                <c:pt idx="477">
                  <c:v>25.985415726439214</c:v>
                </c:pt>
                <c:pt idx="478">
                  <c:v>25.896230401582272</c:v>
                </c:pt>
                <c:pt idx="479">
                  <c:v>25.807120465395087</c:v>
                </c:pt>
                <c:pt idx="480">
                  <c:v>25.718085136644561</c:v>
                </c:pt>
                <c:pt idx="481">
                  <c:v>25.629123636884742</c:v>
                </c:pt>
                <c:pt idx="482">
                  <c:v>25.540235190416809</c:v>
                </c:pt>
                <c:pt idx="483">
                  <c:v>25.451419024247969</c:v>
                </c:pt>
                <c:pt idx="484">
                  <c:v>25.362674368051557</c:v>
                </c:pt>
                <c:pt idx="485">
                  <c:v>25.274000454127588</c:v>
                </c:pt>
                <c:pt idx="486">
                  <c:v>25.185396517362335</c:v>
                </c:pt>
                <c:pt idx="487">
                  <c:v>25.096861795189966</c:v>
                </c:pt>
                <c:pt idx="488">
                  <c:v>25.008395527552523</c:v>
                </c:pt>
                <c:pt idx="489">
                  <c:v>24.919996956861951</c:v>
                </c:pt>
                <c:pt idx="490">
                  <c:v>24.831665327960934</c:v>
                </c:pt>
                <c:pt idx="491">
                  <c:v>24.743399888084866</c:v>
                </c:pt>
                <c:pt idx="492">
                  <c:v>24.655199886823766</c:v>
                </c:pt>
                <c:pt idx="493">
                  <c:v>24.56706457608442</c:v>
                </c:pt>
                <c:pt idx="494">
                  <c:v>24.478993210052579</c:v>
                </c:pt>
                <c:pt idx="495">
                  <c:v>24.390985045156015</c:v>
                </c:pt>
                <c:pt idx="496">
                  <c:v>24.303039340026771</c:v>
                </c:pt>
                <c:pt idx="497">
                  <c:v>24.215155355464731</c:v>
                </c:pt>
                <c:pt idx="498">
                  <c:v>24.127332354400721</c:v>
                </c:pt>
                <c:pt idx="499">
                  <c:v>24.03956960185991</c:v>
                </c:pt>
                <c:pt idx="500">
                  <c:v>23.951866364925479</c:v>
                </c:pt>
                <c:pt idx="501">
                  <c:v>23.864221912702646</c:v>
                </c:pt>
                <c:pt idx="502">
                  <c:v>23.776635516282568</c:v>
                </c:pt>
                <c:pt idx="503">
                  <c:v>23.689106448706809</c:v>
                </c:pt>
                <c:pt idx="504">
                  <c:v>23.601633984931595</c:v>
                </c:pt>
                <c:pt idx="505">
                  <c:v>23.514217401792507</c:v>
                </c:pt>
                <c:pt idx="506">
                  <c:v>23.426855977969353</c:v>
                </c:pt>
                <c:pt idx="507">
                  <c:v>23.339548993950984</c:v>
                </c:pt>
                <c:pt idx="508">
                  <c:v>23.252295732000732</c:v>
                </c:pt>
                <c:pt idx="509">
                  <c:v>23.165095476121394</c:v>
                </c:pt>
                <c:pt idx="510">
                  <c:v>23.077947512020899</c:v>
                </c:pt>
                <c:pt idx="511">
                  <c:v>22.99085112707786</c:v>
                </c:pt>
                <c:pt idx="512">
                  <c:v>22.903805610307529</c:v>
                </c:pt>
                <c:pt idx="513">
                  <c:v>22.816810252327514</c:v>
                </c:pt>
                <c:pt idx="514">
                  <c:v>22.729864345323733</c:v>
                </c:pt>
                <c:pt idx="515">
                  <c:v>22.642967183017163</c:v>
                </c:pt>
                <c:pt idx="516">
                  <c:v>22.556118060629558</c:v>
                </c:pt>
                <c:pt idx="517">
                  <c:v>22.469316274850428</c:v>
                </c:pt>
                <c:pt idx="518">
                  <c:v>22.382561123803271</c:v>
                </c:pt>
                <c:pt idx="519">
                  <c:v>22.295851907012548</c:v>
                </c:pt>
                <c:pt idx="520">
                  <c:v>22.209187925370543</c:v>
                </c:pt>
                <c:pt idx="521">
                  <c:v>22.122568481104111</c:v>
                </c:pt>
                <c:pt idx="522">
                  <c:v>22.035992877741933</c:v>
                </c:pt>
                <c:pt idx="523">
                  <c:v>21.949460420081834</c:v>
                </c:pt>
                <c:pt idx="524">
                  <c:v>21.862970414157644</c:v>
                </c:pt>
                <c:pt idx="525">
                  <c:v>21.77652216720719</c:v>
                </c:pt>
                <c:pt idx="526">
                  <c:v>21.690114987639163</c:v>
                </c:pt>
                <c:pt idx="527">
                  <c:v>21.603748185001223</c:v>
                </c:pt>
                <c:pt idx="528">
                  <c:v>21.517421069947432</c:v>
                </c:pt>
                <c:pt idx="529">
                  <c:v>21.431132954205907</c:v>
                </c:pt>
                <c:pt idx="530">
                  <c:v>21.344883150547162</c:v>
                </c:pt>
                <c:pt idx="531">
                  <c:v>21.258670972751247</c:v>
                </c:pt>
                <c:pt idx="532">
                  <c:v>21.172495735576433</c:v>
                </c:pt>
                <c:pt idx="533">
                  <c:v>21.086356754727035</c:v>
                </c:pt>
                <c:pt idx="534">
                  <c:v>21.000253346821466</c:v>
                </c:pt>
                <c:pt idx="535">
                  <c:v>20.914184829360522</c:v>
                </c:pt>
                <c:pt idx="536">
                  <c:v>20.828150520695715</c:v>
                </c:pt>
                <c:pt idx="537">
                  <c:v>20.742149739997387</c:v>
                </c:pt>
                <c:pt idx="538">
                  <c:v>20.656181807223334</c:v>
                </c:pt>
                <c:pt idx="539">
                  <c:v>20.570246043086968</c:v>
                </c:pt>
                <c:pt idx="540">
                  <c:v>20.484341769026003</c:v>
                </c:pt>
                <c:pt idx="541">
                  <c:v>20.398468307170845</c:v>
                </c:pt>
                <c:pt idx="542">
                  <c:v>20.312624980313217</c:v>
                </c:pt>
                <c:pt idx="543">
                  <c:v>20.226811111874554</c:v>
                </c:pt>
                <c:pt idx="544">
                  <c:v>20.141026025874794</c:v>
                </c:pt>
                <c:pt idx="545">
                  <c:v>20.055269046901003</c:v>
                </c:pt>
                <c:pt idx="546">
                  <c:v>19.969539500075939</c:v>
                </c:pt>
                <c:pt idx="547">
                  <c:v>19.883836711026788</c:v>
                </c:pt>
                <c:pt idx="548">
                  <c:v>19.798160005853958</c:v>
                </c:pt>
                <c:pt idx="549">
                  <c:v>19.712508711099531</c:v>
                </c:pt>
                <c:pt idx="550">
                  <c:v>19.626882153716281</c:v>
                </c:pt>
                <c:pt idx="551">
                  <c:v>19.541279661036185</c:v>
                </c:pt>
                <c:pt idx="552">
                  <c:v>19.455700560739217</c:v>
                </c:pt>
                <c:pt idx="553">
                  <c:v>19.370144180822138</c:v>
                </c:pt>
                <c:pt idx="554">
                  <c:v>19.284609849567062</c:v>
                </c:pt>
                <c:pt idx="555">
                  <c:v>19.199096895510422</c:v>
                </c:pt>
                <c:pt idx="556">
                  <c:v>19.113604647411364</c:v>
                </c:pt>
                <c:pt idx="557">
                  <c:v>19.028132434220538</c:v>
                </c:pt>
                <c:pt idx="558">
                  <c:v>18.942679585048893</c:v>
                </c:pt>
                <c:pt idx="559">
                  <c:v>18.857245429136185</c:v>
                </c:pt>
                <c:pt idx="560">
                  <c:v>18.7718292958196</c:v>
                </c:pt>
                <c:pt idx="561">
                  <c:v>18.68643051450232</c:v>
                </c:pt>
                <c:pt idx="562">
                  <c:v>18.601048414622142</c:v>
                </c:pt>
                <c:pt idx="563">
                  <c:v>18.515682325619878</c:v>
                </c:pt>
                <c:pt idx="564">
                  <c:v>18.430331576907861</c:v>
                </c:pt>
                <c:pt idx="565">
                  <c:v>18.34499549783834</c:v>
                </c:pt>
                <c:pt idx="566">
                  <c:v>18.259673417672047</c:v>
                </c:pt>
                <c:pt idx="567">
                  <c:v>18.174364665546022</c:v>
                </c:pt>
                <c:pt idx="568">
                  <c:v>18.089068570442521</c:v>
                </c:pt>
                <c:pt idx="569">
                  <c:v>18.003784461156556</c:v>
                </c:pt>
                <c:pt idx="570">
                  <c:v>17.918511666264465</c:v>
                </c:pt>
                <c:pt idx="571">
                  <c:v>17.83324951409196</c:v>
                </c:pt>
                <c:pt idx="572">
                  <c:v>17.747997332681678</c:v>
                </c:pt>
                <c:pt idx="573">
                  <c:v>17.662754449761621</c:v>
                </c:pt>
                <c:pt idx="574">
                  <c:v>17.577520192712655</c:v>
                </c:pt>
                <c:pt idx="575">
                  <c:v>17.492293888536494</c:v>
                </c:pt>
                <c:pt idx="576">
                  <c:v>17.40707486382297</c:v>
                </c:pt>
                <c:pt idx="577">
                  <c:v>17.321862444718022</c:v>
                </c:pt>
                <c:pt idx="578">
                  <c:v>17.236655956890843</c:v>
                </c:pt>
                <c:pt idx="579">
                  <c:v>17.151454725501367</c:v>
                </c:pt>
                <c:pt idx="580">
                  <c:v>17.066258075167639</c:v>
                </c:pt>
                <c:pt idx="581">
                  <c:v>16.981065329932676</c:v>
                </c:pt>
                <c:pt idx="582">
                  <c:v>16.895875813231783</c:v>
                </c:pt>
                <c:pt idx="583">
                  <c:v>16.81068884785924</c:v>
                </c:pt>
                <c:pt idx="584">
                  <c:v>16.725503755935222</c:v>
                </c:pt>
                <c:pt idx="585">
                  <c:v>16.640319858872545</c:v>
                </c:pt>
                <c:pt idx="586">
                  <c:v>16.555136477343012</c:v>
                </c:pt>
                <c:pt idx="587">
                  <c:v>16.469952931243768</c:v>
                </c:pt>
                <c:pt idx="588">
                  <c:v>16.38476853966398</c:v>
                </c:pt>
                <c:pt idx="589">
                  <c:v>16.299582620850458</c:v>
                </c:pt>
                <c:pt idx="590">
                  <c:v>16.214394492173767</c:v>
                </c:pt>
                <c:pt idx="591">
                  <c:v>16.129203470094353</c:v>
                </c:pt>
                <c:pt idx="592">
                  <c:v>16.044008870127755</c:v>
                </c:pt>
                <c:pt idx="593">
                  <c:v>15.958810006810324</c:v>
                </c:pt>
                <c:pt idx="594">
                  <c:v>15.873606193664671</c:v>
                </c:pt>
                <c:pt idx="595">
                  <c:v>15.788396743164469</c:v>
                </c:pt>
                <c:pt idx="596">
                  <c:v>15.70318096669979</c:v>
                </c:pt>
                <c:pt idx="597">
                  <c:v>15.617958174541855</c:v>
                </c:pt>
                <c:pt idx="598">
                  <c:v>15.532727675807337</c:v>
                </c:pt>
                <c:pt idx="599">
                  <c:v>15.447488778423235</c:v>
                </c:pt>
                <c:pt idx="600">
                  <c:v>15.36224078909072</c:v>
                </c:pt>
                <c:pt idx="601">
                  <c:v>15.276983013249492</c:v>
                </c:pt>
                <c:pt idx="602">
                  <c:v>15.191714755041403</c:v>
                </c:pt>
                <c:pt idx="603">
                  <c:v>15.106435317274133</c:v>
                </c:pt>
                <c:pt idx="604">
                  <c:v>15.021144001384528</c:v>
                </c:pt>
                <c:pt idx="605">
                  <c:v>14.935840107401873</c:v>
                </c:pt>
                <c:pt idx="606">
                  <c:v>14.850522933910895</c:v>
                </c:pt>
                <c:pt idx="607">
                  <c:v>14.765191778014298</c:v>
                </c:pt>
                <c:pt idx="608">
                  <c:v>14.679845935295361</c:v>
                </c:pt>
                <c:pt idx="609">
                  <c:v>14.594484699780253</c:v>
                </c:pt>
                <c:pt idx="610">
                  <c:v>14.509107363899943</c:v>
                </c:pt>
                <c:pt idx="611">
                  <c:v>14.423713218451894</c:v>
                </c:pt>
                <c:pt idx="612">
                  <c:v>14.338301552561745</c:v>
                </c:pt>
                <c:pt idx="613">
                  <c:v>14.252871653644263</c:v>
                </c:pt>
                <c:pt idx="614">
                  <c:v>14.167422807364574</c:v>
                </c:pt>
                <c:pt idx="615">
                  <c:v>14.0819542975986</c:v>
                </c:pt>
                <c:pt idx="616">
                  <c:v>13.996465406393668</c:v>
                </c:pt>
                <c:pt idx="617">
                  <c:v>13.910955413928434</c:v>
                </c:pt>
                <c:pt idx="618">
                  <c:v>13.825423598472753</c:v>
                </c:pt>
                <c:pt idx="619">
                  <c:v>13.739869236347204</c:v>
                </c:pt>
                <c:pt idx="620">
                  <c:v>13.654291601882449</c:v>
                </c:pt>
                <c:pt idx="621">
                  <c:v>13.568689967377736</c:v>
                </c:pt>
                <c:pt idx="622">
                  <c:v>13.483063603059975</c:v>
                </c:pt>
                <c:pt idx="623">
                  <c:v>13.397411777041441</c:v>
                </c:pt>
                <c:pt idx="624">
                  <c:v>13.311733755278169</c:v>
                </c:pt>
                <c:pt idx="625">
                  <c:v>13.226028801527264</c:v>
                </c:pt>
                <c:pt idx="626">
                  <c:v>13.140296177304265</c:v>
                </c:pt>
                <c:pt idx="627">
                  <c:v>13.054535141839892</c:v>
                </c:pt>
                <c:pt idx="628">
                  <c:v>12.968744952036559</c:v>
                </c:pt>
                <c:pt idx="629">
                  <c:v>12.882924862424716</c:v>
                </c:pt>
                <c:pt idx="630">
                  <c:v>12.797074125118456</c:v>
                </c:pt>
                <c:pt idx="631">
                  <c:v>12.711191989770896</c:v>
                </c:pt>
                <c:pt idx="632">
                  <c:v>12.625277703529321</c:v>
                </c:pt>
                <c:pt idx="633">
                  <c:v>12.539330510989714</c:v>
                </c:pt>
                <c:pt idx="634">
                  <c:v>12.453349654150827</c:v>
                </c:pt>
                <c:pt idx="635">
                  <c:v>12.367334372368305</c:v>
                </c:pt>
                <c:pt idx="636">
                  <c:v>12.281283902307621</c:v>
                </c:pt>
                <c:pt idx="637">
                  <c:v>12.195197477897409</c:v>
                </c:pt>
                <c:pt idx="638">
                  <c:v>12.109074330281771</c:v>
                </c:pt>
                <c:pt idx="639">
                  <c:v>12.022913687772473</c:v>
                </c:pt>
                <c:pt idx="640">
                  <c:v>11.936714775800283</c:v>
                </c:pt>
                <c:pt idx="641">
                  <c:v>11.850476816866433</c:v>
                </c:pt>
                <c:pt idx="642">
                  <c:v>11.764199030493216</c:v>
                </c:pt>
                <c:pt idx="643">
                  <c:v>11.677880633174084</c:v>
                </c:pt>
                <c:pt idx="644">
                  <c:v>11.59152083832339</c:v>
                </c:pt>
                <c:pt idx="645">
                  <c:v>11.505118856225579</c:v>
                </c:pt>
                <c:pt idx="646">
                  <c:v>11.418673893984135</c:v>
                </c:pt>
                <c:pt idx="647">
                  <c:v>11.33218515546946</c:v>
                </c:pt>
                <c:pt idx="648">
                  <c:v>11.245651841266692</c:v>
                </c:pt>
                <c:pt idx="649">
                  <c:v>11.159073148622952</c:v>
                </c:pt>
                <c:pt idx="650">
                  <c:v>11.072448271393512</c:v>
                </c:pt>
                <c:pt idx="651">
                  <c:v>10.985776399988424</c:v>
                </c:pt>
                <c:pt idx="652">
                  <c:v>10.899056721317493</c:v>
                </c:pt>
                <c:pt idx="653">
                  <c:v>10.812288418735534</c:v>
                </c:pt>
                <c:pt idx="654">
                  <c:v>10.725470671986386</c:v>
                </c:pt>
                <c:pt idx="655">
                  <c:v>10.638602657146748</c:v>
                </c:pt>
                <c:pt idx="656">
                  <c:v>10.551683546569279</c:v>
                </c:pt>
                <c:pt idx="657">
                  <c:v>10.464712508825244</c:v>
                </c:pt>
                <c:pt idx="658">
                  <c:v>10.377688708645962</c:v>
                </c:pt>
                <c:pt idx="659">
                  <c:v>10.290611306864434</c:v>
                </c:pt>
                <c:pt idx="660">
                  <c:v>10.203479460355823</c:v>
                </c:pt>
                <c:pt idx="661">
                  <c:v>10.116292321976857</c:v>
                </c:pt>
                <c:pt idx="662">
                  <c:v>10.029049040505981</c:v>
                </c:pt>
                <c:pt idx="663">
                  <c:v>9.9417487605809924</c:v>
                </c:pt>
                <c:pt idx="664">
                  <c:v>9.8543906226371973</c:v>
                </c:pt>
                <c:pt idx="665">
                  <c:v>9.7669737628447706</c:v>
                </c:pt>
                <c:pt idx="666">
                  <c:v>9.6794973130447488</c:v>
                </c:pt>
                <c:pt idx="667">
                  <c:v>9.5919604006847976</c:v>
                </c:pt>
                <c:pt idx="668">
                  <c:v>9.5043621487541827</c:v>
                </c:pt>
                <c:pt idx="669">
                  <c:v>9.4167016757177748</c:v>
                </c:pt>
                <c:pt idx="670">
                  <c:v>9.3289780954494859</c:v>
                </c:pt>
                <c:pt idx="671">
                  <c:v>9.2411905171645117</c:v>
                </c:pt>
                <c:pt idx="672">
                  <c:v>9.1533380453515747</c:v>
                </c:pt>
                <c:pt idx="673">
                  <c:v>9.065419779703177</c:v>
                </c:pt>
                <c:pt idx="674">
                  <c:v>8.9774348150462515</c:v>
                </c:pt>
                <c:pt idx="675">
                  <c:v>8.8893822412708232</c:v>
                </c:pt>
                <c:pt idx="676">
                  <c:v>8.8012611432588415</c:v>
                </c:pt>
                <c:pt idx="677">
                  <c:v>8.713070600811136</c:v>
                </c:pt>
                <c:pt idx="678">
                  <c:v>8.6248096885740893</c:v>
                </c:pt>
                <c:pt idx="679">
                  <c:v>8.5364774759656257</c:v>
                </c:pt>
                <c:pt idx="680">
                  <c:v>8.4480730270990421</c:v>
                </c:pt>
                <c:pt idx="681">
                  <c:v>8.359595400707633</c:v>
                </c:pt>
                <c:pt idx="682">
                  <c:v>8.2710436500665878</c:v>
                </c:pt>
                <c:pt idx="683">
                  <c:v>8.1824168229155134</c:v>
                </c:pt>
                <c:pt idx="684">
                  <c:v>8.0937139613783984</c:v>
                </c:pt>
                <c:pt idx="685">
                  <c:v>8.0049341018838618</c:v>
                </c:pt>
                <c:pt idx="686">
                  <c:v>7.9160762750835829</c:v>
                </c:pt>
                <c:pt idx="687">
                  <c:v>7.8271395057697646</c:v>
                </c:pt>
                <c:pt idx="688">
                  <c:v>7.7381228127918575</c:v>
                </c:pt>
                <c:pt idx="689">
                  <c:v>7.6490252089717501</c:v>
                </c:pt>
                <c:pt idx="690">
                  <c:v>7.559845701018105</c:v>
                </c:pt>
                <c:pt idx="691">
                  <c:v>7.470583289439503</c:v>
                </c:pt>
                <c:pt idx="692">
                  <c:v>7.3812369684562782</c:v>
                </c:pt>
                <c:pt idx="693">
                  <c:v>7.2918057259111606</c:v>
                </c:pt>
                <c:pt idx="694">
                  <c:v>7.2022885431790087</c:v>
                </c:pt>
                <c:pt idx="695">
                  <c:v>7.112684395075064</c:v>
                </c:pt>
                <c:pt idx="696">
                  <c:v>7.0229922497617281</c:v>
                </c:pt>
                <c:pt idx="697">
                  <c:v>6.9332110686544866</c:v>
                </c:pt>
                <c:pt idx="698">
                  <c:v>6.8433398063262985</c:v>
                </c:pt>
                <c:pt idx="699">
                  <c:v>6.753377410410792</c:v>
                </c:pt>
                <c:pt idx="700">
                  <c:v>6.6633228215036411</c:v>
                </c:pt>
                <c:pt idx="701">
                  <c:v>6.57317497306326</c:v>
                </c:pt>
                <c:pt idx="702">
                  <c:v>6.4829327913093948</c:v>
                </c:pt>
                <c:pt idx="703">
                  <c:v>6.3925951951211459</c:v>
                </c:pt>
                <c:pt idx="704">
                  <c:v>6.3021610959322061</c:v>
                </c:pt>
                <c:pt idx="705">
                  <c:v>6.2116293976260977</c:v>
                </c:pt>
                <c:pt idx="706">
                  <c:v>6.1209989964286251</c:v>
                </c:pt>
                <c:pt idx="707">
                  <c:v>6.0302687807997017</c:v>
                </c:pt>
                <c:pt idx="708">
                  <c:v>5.93943763132296</c:v>
                </c:pt>
                <c:pt idx="709">
                  <c:v>5.8485044205942245</c:v>
                </c:pt>
                <c:pt idx="710">
                  <c:v>5.7574680131076548</c:v>
                </c:pt>
                <c:pt idx="711">
                  <c:v>5.6663272651411489</c:v>
                </c:pt>
                <c:pt idx="712">
                  <c:v>5.5750810246393598</c:v>
                </c:pt>
                <c:pt idx="713">
                  <c:v>5.4837281310951198</c:v>
                </c:pt>
                <c:pt idx="714">
                  <c:v>5.392267415429103</c:v>
                </c:pt>
                <c:pt idx="715">
                  <c:v>5.300697699867726</c:v>
                </c:pt>
                <c:pt idx="716">
                  <c:v>5.2090177978191718</c:v>
                </c:pt>
                <c:pt idx="717">
                  <c:v>5.1172265137474824</c:v>
                </c:pt>
                <c:pt idx="718">
                  <c:v>5.0253226430450013</c:v>
                </c:pt>
                <c:pt idx="719">
                  <c:v>4.933304971902146</c:v>
                </c:pt>
                <c:pt idx="720">
                  <c:v>4.8411722771760424</c:v>
                </c:pt>
                <c:pt idx="721">
                  <c:v>4.7489233262566017</c:v>
                </c:pt>
                <c:pt idx="722">
                  <c:v>4.656556876930722</c:v>
                </c:pt>
                <c:pt idx="723">
                  <c:v>4.5640716772440442</c:v>
                </c:pt>
                <c:pt idx="724">
                  <c:v>4.471466465361118</c:v>
                </c:pt>
                <c:pt idx="725">
                  <c:v>4.3787399694227815</c:v>
                </c:pt>
                <c:pt idx="726">
                  <c:v>4.2858909074017788</c:v>
                </c:pt>
                <c:pt idx="727">
                  <c:v>4.1929179869554787</c:v>
                </c:pt>
                <c:pt idx="728">
                  <c:v>4.0998199052768882</c:v>
                </c:pt>
                <c:pt idx="729">
                  <c:v>4.0065953489429944</c:v>
                </c:pt>
                <c:pt idx="730">
                  <c:v>3.9132429937603206</c:v>
                </c:pt>
                <c:pt idx="731">
                  <c:v>3.8197615046087776</c:v>
                </c:pt>
                <c:pt idx="732">
                  <c:v>3.726149535282218</c:v>
                </c:pt>
                <c:pt idx="733">
                  <c:v>3.6324057283267166</c:v>
                </c:pt>
                <c:pt idx="734">
                  <c:v>3.5385287148762927</c:v>
                </c:pt>
                <c:pt idx="735">
                  <c:v>3.4445171144856772</c:v>
                </c:pt>
                <c:pt idx="736">
                  <c:v>3.3503695349605209</c:v>
                </c:pt>
                <c:pt idx="737">
                  <c:v>3.2560845721847045</c:v>
                </c:pt>
                <c:pt idx="738">
                  <c:v>3.1616608099446921</c:v>
                </c:pt>
                <c:pt idx="739">
                  <c:v>3.0670968197511002</c:v>
                </c:pt>
                <c:pt idx="740">
                  <c:v>2.9723911606573097</c:v>
                </c:pt>
                <c:pt idx="741">
                  <c:v>2.8775423790744981</c:v>
                </c:pt>
                <c:pt idx="742">
                  <c:v>2.7825490085843398</c:v>
                </c:pt>
                <c:pt idx="743">
                  <c:v>2.6874095697480129</c:v>
                </c:pt>
                <c:pt idx="744">
                  <c:v>2.5921225699117372</c:v>
                </c:pt>
                <c:pt idx="745">
                  <c:v>2.4966865030096983</c:v>
                </c:pt>
                <c:pt idx="746">
                  <c:v>2.4010998493629359</c:v>
                </c:pt>
                <c:pt idx="747">
                  <c:v>2.3053610754748206</c:v>
                </c:pt>
                <c:pt idx="748">
                  <c:v>2.209468633823235</c:v>
                </c:pt>
                <c:pt idx="749">
                  <c:v>2.1134209626491725</c:v>
                </c:pt>
                <c:pt idx="750">
                  <c:v>2.0172164857409598</c:v>
                </c:pt>
                <c:pt idx="751">
                  <c:v>1.9208536122156374</c:v>
                </c:pt>
                <c:pt idx="752">
                  <c:v>1.8243307362957921</c:v>
                </c:pt>
                <c:pt idx="753">
                  <c:v>1.7276462370825811</c:v>
                </c:pt>
                <c:pt idx="754">
                  <c:v>1.6307984783248344</c:v>
                </c:pt>
                <c:pt idx="755">
                  <c:v>1.5337858081838363</c:v>
                </c:pt>
                <c:pt idx="756">
                  <c:v>1.4366065589941854</c:v>
                </c:pt>
                <c:pt idx="757">
                  <c:v>1.3392590470196524</c:v>
                </c:pt>
                <c:pt idx="758">
                  <c:v>1.241741572205683</c:v>
                </c:pt>
                <c:pt idx="759">
                  <c:v>1.1440524179263321</c:v>
                </c:pt>
                <c:pt idx="760">
                  <c:v>1.0461898507270462</c:v>
                </c:pt>
                <c:pt idx="761">
                  <c:v>0.94815212006278671</c:v>
                </c:pt>
                <c:pt idx="762">
                  <c:v>0.84993745803120646</c:v>
                </c:pt>
                <c:pt idx="763">
                  <c:v>0.75154407910082455</c:v>
                </c:pt>
                <c:pt idx="764">
                  <c:v>0.65297017983408523</c:v>
                </c:pt>
                <c:pt idx="765">
                  <c:v>0.5542139386055851</c:v>
                </c:pt>
                <c:pt idx="766">
                  <c:v>0.45527351531444538</c:v>
                </c:pt>
                <c:pt idx="767">
                  <c:v>0.35614705109185252</c:v>
                </c:pt>
                <c:pt idx="768">
                  <c:v>0.25683266800263027</c:v>
                </c:pt>
                <c:pt idx="769">
                  <c:v>0.15732846874129791</c:v>
                </c:pt>
                <c:pt idx="770">
                  <c:v>5.7632536322216765E-2</c:v>
                </c:pt>
                <c:pt idx="771">
                  <c:v>-4.2257066236004448E-2</c:v>
                </c:pt>
                <c:pt idx="772">
                  <c:v>-0.14234229623230021</c:v>
                </c:pt>
                <c:pt idx="773">
                  <c:v>-0.24262513161124843</c:v>
                </c:pt>
                <c:pt idx="774">
                  <c:v>-0.34310757129765079</c:v>
                </c:pt>
                <c:pt idx="775">
                  <c:v>-0.44379163553719536</c:v>
                </c:pt>
                <c:pt idx="776">
                  <c:v>-0.54467936624422464</c:v>
                </c:pt>
                <c:pt idx="777">
                  <c:v>-0.6457728273563248</c:v>
                </c:pt>
                <c:pt idx="778">
                  <c:v>-0.74707410519550876</c:v>
                </c:pt>
                <c:pt idx="779">
                  <c:v>-0.84858530883735739</c:v>
                </c:pt>
                <c:pt idx="780">
                  <c:v>-0.95030857048675443</c:v>
                </c:pt>
                <c:pt idx="781">
                  <c:v>-1.0522460458615797</c:v>
                </c:pt>
                <c:pt idx="782">
                  <c:v>-1.1543999145839052</c:v>
                </c:pt>
                <c:pt idx="783">
                  <c:v>-1.2567723805795481</c:v>
                </c:pt>
                <c:pt idx="784">
                  <c:v>-1.3593656724849552</c:v>
                </c:pt>
                <c:pt idx="785">
                  <c:v>-1.4621820440632973</c:v>
                </c:pt>
                <c:pt idx="786">
                  <c:v>-1.5652237746283504</c:v>
                </c:pt>
                <c:pt idx="787">
                  <c:v>-1.6684931694775855</c:v>
                </c:pt>
                <c:pt idx="788">
                  <c:v>-1.771992560334013</c:v>
                </c:pt>
                <c:pt idx="789">
                  <c:v>-1.8757243057971209</c:v>
                </c:pt>
                <c:pt idx="790">
                  <c:v>-1.9796907918035913</c:v>
                </c:pt>
                <c:pt idx="791">
                  <c:v>-2.0838944320971677</c:v>
                </c:pt>
                <c:pt idx="792">
                  <c:v>-2.1883376687086979</c:v>
                </c:pt>
                <c:pt idx="793">
                  <c:v>-2.2930229724466926</c:v>
                </c:pt>
                <c:pt idx="794">
                  <c:v>-2.3979528433974338</c:v>
                </c:pt>
                <c:pt idx="795">
                  <c:v>-2.5031298114366223</c:v>
                </c:pt>
                <c:pt idx="796">
                  <c:v>-2.6085564367514849</c:v>
                </c:pt>
                <c:pt idx="797">
                  <c:v>-2.7142353103742494</c:v>
                </c:pt>
                <c:pt idx="798">
                  <c:v>-2.8201690547274438</c:v>
                </c:pt>
                <c:pt idx="799">
                  <c:v>-2.926360324180564</c:v>
                </c:pt>
                <c:pt idx="800">
                  <c:v>-3.0328118056194739</c:v>
                </c:pt>
                <c:pt idx="801">
                  <c:v>-3.139526219027573</c:v>
                </c:pt>
                <c:pt idx="802">
                  <c:v>-3.2465063180807192</c:v>
                </c:pt>
                <c:pt idx="803">
                  <c:v>-3.3537548907544306</c:v>
                </c:pt>
                <c:pt idx="804">
                  <c:v>-3.4612747599451836</c:v>
                </c:pt>
                <c:pt idx="805">
                  <c:v>-3.5690687841054682</c:v>
                </c:pt>
                <c:pt idx="806">
                  <c:v>-3.6771398578929961</c:v>
                </c:pt>
                <c:pt idx="807">
                  <c:v>-3.785490912834689</c:v>
                </c:pt>
                <c:pt idx="808">
                  <c:v>-3.8941249180057866</c:v>
                </c:pt>
                <c:pt idx="809">
                  <c:v>-4.0030448807243033</c:v>
                </c:pt>
                <c:pt idx="810">
                  <c:v>-4.1122538472614565</c:v>
                </c:pt>
                <c:pt idx="811">
                  <c:v>-4.2217549035685238</c:v>
                </c:pt>
                <c:pt idx="812">
                  <c:v>-4.3315511760202412</c:v>
                </c:pt>
                <c:pt idx="813">
                  <c:v>-4.4416458321760501</c:v>
                </c:pt>
                <c:pt idx="814">
                  <c:v>-4.552042081558568</c:v>
                </c:pt>
                <c:pt idx="815">
                  <c:v>-4.6627431764504763</c:v>
                </c:pt>
                <c:pt idx="816">
                  <c:v>-4.7737524127103939</c:v>
                </c:pt>
                <c:pt idx="817">
                  <c:v>-4.8850731306080206</c:v>
                </c:pt>
                <c:pt idx="818">
                  <c:v>-4.9967087156791763</c:v>
                </c:pt>
                <c:pt idx="819">
                  <c:v>-5.1086625996010753</c:v>
                </c:pt>
                <c:pt idx="820">
                  <c:v>-5.220938261089259</c:v>
                </c:pt>
                <c:pt idx="821">
                  <c:v>-5.3335392268153896</c:v>
                </c:pt>
                <c:pt idx="822">
                  <c:v>-5.44646907234835</c:v>
                </c:pt>
                <c:pt idx="823">
                  <c:v>-5.5597314231175119</c:v>
                </c:pt>
                <c:pt idx="824">
                  <c:v>-5.6733299553999359</c:v>
                </c:pt>
                <c:pt idx="825">
                  <c:v>-5.7872683973323547</c:v>
                </c:pt>
                <c:pt idx="826">
                  <c:v>-5.9015505299474853</c:v>
                </c:pt>
                <c:pt idx="827">
                  <c:v>-6.0161801882370014</c:v>
                </c:pt>
                <c:pt idx="828">
                  <c:v>-6.1311612622405391</c:v>
                </c:pt>
                <c:pt idx="829">
                  <c:v>-6.2464976981625</c:v>
                </c:pt>
                <c:pt idx="830">
                  <c:v>-6.3621934995172182</c:v>
                </c:pt>
                <c:pt idx="831">
                  <c:v>-6.4782527283028912</c:v>
                </c:pt>
                <c:pt idx="832">
                  <c:v>-6.5946795062060914</c:v>
                </c:pt>
                <c:pt idx="833">
                  <c:v>-6.7114780158368603</c:v>
                </c:pt>
                <c:pt idx="834">
                  <c:v>-6.8286525019961459</c:v>
                </c:pt>
                <c:pt idx="835">
                  <c:v>-6.9462072729758688</c:v>
                </c:pt>
                <c:pt idx="836">
                  <c:v>-7.064146701893435</c:v>
                </c:pt>
                <c:pt idx="837">
                  <c:v>-7.1824752280609232</c:v>
                </c:pt>
                <c:pt idx="838">
                  <c:v>-7.3011973583906524</c:v>
                </c:pt>
                <c:pt idx="839">
                  <c:v>-7.4203176688385497</c:v>
                </c:pt>
                <c:pt idx="840">
                  <c:v>-7.5398408058852056</c:v>
                </c:pt>
                <c:pt idx="841">
                  <c:v>-7.6597714880579701</c:v>
                </c:pt>
                <c:pt idx="842">
                  <c:v>-7.7801145074929536</c:v>
                </c:pt>
                <c:pt idx="843">
                  <c:v>-7.9008747315405685</c:v>
                </c:pt>
                <c:pt idx="844">
                  <c:v>-8.0220571044144435</c:v>
                </c:pt>
                <c:pt idx="845">
                  <c:v>-8.1436666488856986</c:v>
                </c:pt>
                <c:pt idx="846">
                  <c:v>-8.2657084680243997</c:v>
                </c:pt>
                <c:pt idx="847">
                  <c:v>-8.3881877469890469</c:v>
                </c:pt>
                <c:pt idx="848">
                  <c:v>-8.511109754866709</c:v>
                </c:pt>
                <c:pt idx="849">
                  <c:v>-8.6344798465643748</c:v>
                </c:pt>
                <c:pt idx="850">
                  <c:v>-8.7583034647540785</c:v>
                </c:pt>
                <c:pt idx="851">
                  <c:v>-8.8825861418736736</c:v>
                </c:pt>
                <c:pt idx="852">
                  <c:v>-9.0073335021846788</c:v>
                </c:pt>
                <c:pt idx="853">
                  <c:v>-9.1325512638890132</c:v>
                </c:pt>
                <c:pt idx="854">
                  <c:v>-9.2582452413082024</c:v>
                </c:pt>
                <c:pt idx="855">
                  <c:v>-9.3844213471250555</c:v>
                </c:pt>
                <c:pt idx="856">
                  <c:v>-9.5110855946916217</c:v>
                </c:pt>
                <c:pt idx="857">
                  <c:v>-9.6382441004050179</c:v>
                </c:pt>
                <c:pt idx="858">
                  <c:v>-9.765903086154367</c:v>
                </c:pt>
                <c:pt idx="859">
                  <c:v>-9.8940688818400986</c:v>
                </c:pt>
                <c:pt idx="860">
                  <c:v>-10.022747927969476</c:v>
                </c:pt>
                <c:pt idx="861">
                  <c:v>-10.151946778330569</c:v>
                </c:pt>
                <c:pt idx="862">
                  <c:v>-10.281672102747621</c:v>
                </c:pt>
                <c:pt idx="863">
                  <c:v>-10.411930689920609</c:v>
                </c:pt>
                <c:pt idx="864">
                  <c:v>-10.542729450352795</c:v>
                </c:pt>
                <c:pt idx="865">
                  <c:v>-10.674075419368478</c:v>
                </c:pt>
                <c:pt idx="866">
                  <c:v>-10.805975760225806</c:v>
                </c:pt>
                <c:pt idx="867">
                  <c:v>-10.938437767326434</c:v>
                </c:pt>
                <c:pt idx="868">
                  <c:v>-11.071468869527507</c:v>
                </c:pt>
                <c:pt idx="869">
                  <c:v>-11.205076633558633</c:v>
                </c:pt>
                <c:pt idx="870">
                  <c:v>-11.339268767548617</c:v>
                </c:pt>
                <c:pt idx="871">
                  <c:v>-11.474053124665716</c:v>
                </c:pt>
                <c:pt idx="872">
                  <c:v>-11.609437706876292</c:v>
                </c:pt>
                <c:pt idx="873">
                  <c:v>-11.745430668826202</c:v>
                </c:pt>
                <c:pt idx="874">
                  <c:v>-11.88204032185007</c:v>
                </c:pt>
                <c:pt idx="875">
                  <c:v>-12.019275138113244</c:v>
                </c:pt>
                <c:pt idx="876">
                  <c:v>-12.157143754892047</c:v>
                </c:pt>
                <c:pt idx="877">
                  <c:v>-12.295654978997902</c:v>
                </c:pt>
                <c:pt idx="878">
                  <c:v>-12.434817791350895</c:v>
                </c:pt>
                <c:pt idx="879">
                  <c:v>-12.574641351708976</c:v>
                </c:pt>
                <c:pt idx="880">
                  <c:v>-12.715135003560022</c:v>
                </c:pt>
                <c:pt idx="881">
                  <c:v>-12.856308279182201</c:v>
                </c:pt>
                <c:pt idx="882">
                  <c:v>-12.998170904880681</c:v>
                </c:pt>
                <c:pt idx="883">
                  <c:v>-13.140732806407755</c:v>
                </c:pt>
                <c:pt idx="884">
                  <c:v>-13.2840041145746</c:v>
                </c:pt>
                <c:pt idx="885">
                  <c:v>-13.427995171061639</c:v>
                </c:pt>
                <c:pt idx="886">
                  <c:v>-13.5727165344382</c:v>
                </c:pt>
                <c:pt idx="887">
                  <c:v>-13.71817898639847</c:v>
                </c:pt>
                <c:pt idx="888">
                  <c:v>-13.864393538224022</c:v>
                </c:pt>
                <c:pt idx="889">
                  <c:v>-14.011371437483888</c:v>
                </c:pt>
                <c:pt idx="890">
                  <c:v>-14.159124174980718</c:v>
                </c:pt>
                <c:pt idx="891">
                  <c:v>-14.307663491956021</c:v>
                </c:pt>
                <c:pt idx="892">
                  <c:v>-14.457001387564503</c:v>
                </c:pt>
                <c:pt idx="893">
                  <c:v>-14.607150126631723</c:v>
                </c:pt>
                <c:pt idx="894">
                  <c:v>-14.758122247705387</c:v>
                </c:pt>
                <c:pt idx="895">
                  <c:v>-14.90993057141668</c:v>
                </c:pt>
                <c:pt idx="896">
                  <c:v>-15.062588209163948</c:v>
                </c:pt>
                <c:pt idx="897">
                  <c:v>-15.216108572134942</c:v>
                </c:pt>
                <c:pt idx="898">
                  <c:v>-15.370505380683255</c:v>
                </c:pt>
                <c:pt idx="899">
                  <c:v>-15.525792674075944</c:v>
                </c:pt>
                <c:pt idx="900">
                  <c:v>-15.681984820630191</c:v>
                </c:pt>
                <c:pt idx="901">
                  <c:v>-15.839096528257812</c:v>
                </c:pt>
                <c:pt idx="902">
                  <c:v>-15.997142855437687</c:v>
                </c:pt>
                <c:pt idx="903">
                  <c:v>-16.156139222636853</c:v>
                </c:pt>
                <c:pt idx="904">
                  <c:v>-16.316101424203055</c:v>
                </c:pt>
                <c:pt idx="905">
                  <c:v>-16.47704564075184</c:v>
                </c:pt>
                <c:pt idx="906">
                  <c:v>-16.638988452074159</c:v>
                </c:pt>
                <c:pt idx="907">
                  <c:v>-16.801946850589218</c:v>
                </c:pt>
                <c:pt idx="908">
                  <c:v>-16.965938255372748</c:v>
                </c:pt>
                <c:pt idx="909">
                  <c:v>-17.130980526789415</c:v>
                </c:pt>
                <c:pt idx="910">
                  <c:v>-17.297091981760531</c:v>
                </c:pt>
                <c:pt idx="911">
                  <c:v>-17.464291409701957</c:v>
                </c:pt>
                <c:pt idx="912">
                  <c:v>-17.63259808916672</c:v>
                </c:pt>
                <c:pt idx="913">
                  <c:v>-17.802031805231024</c:v>
                </c:pt>
                <c:pt idx="914">
                  <c:v>-17.972612867663742</c:v>
                </c:pt>
                <c:pt idx="915">
                  <c:v>-18.144362129921944</c:v>
                </c:pt>
                <c:pt idx="916">
                  <c:v>-18.317301009018706</c:v>
                </c:pt>
                <c:pt idx="917">
                  <c:v>-18.491451506312046</c:v>
                </c:pt>
                <c:pt idx="918">
                  <c:v>-18.666836229265698</c:v>
                </c:pt>
                <c:pt idx="919">
                  <c:v>-18.843478414238803</c:v>
                </c:pt>
                <c:pt idx="920">
                  <c:v>-19.021401950361991</c:v>
                </c:pt>
                <c:pt idx="921">
                  <c:v>-19.200631404563893</c:v>
                </c:pt>
                <c:pt idx="922">
                  <c:v>-19.381192047815574</c:v>
                </c:pt>
                <c:pt idx="923">
                  <c:v>-19.563109882663866</c:v>
                </c:pt>
                <c:pt idx="924">
                  <c:v>-19.746411672132012</c:v>
                </c:pt>
                <c:pt idx="925">
                  <c:v>-19.931124970069504</c:v>
                </c:pt>
                <c:pt idx="926">
                  <c:v>-20.117278153039848</c:v>
                </c:pt>
                <c:pt idx="927">
                  <c:v>-20.304900453840531</c:v>
                </c:pt>
                <c:pt idx="928">
                  <c:v>-20.494021996757823</c:v>
                </c:pt>
                <c:pt idx="929">
                  <c:v>-20.684673834665062</c:v>
                </c:pt>
                <c:pt idx="930">
                  <c:v>-20.876887988081847</c:v>
                </c:pt>
                <c:pt idx="931">
                  <c:v>-21.070697486320626</c:v>
                </c:pt>
                <c:pt idx="932">
                  <c:v>-21.266136410856603</c:v>
                </c:pt>
                <c:pt idx="933">
                  <c:v>-21.46323994106649</c:v>
                </c:pt>
                <c:pt idx="934">
                  <c:v>-21.662044402494985</c:v>
                </c:pt>
                <c:pt idx="935">
                  <c:v>-21.862587317818083</c:v>
                </c:pt>
                <c:pt idx="936">
                  <c:v>-22.064907460687294</c:v>
                </c:pt>
                <c:pt idx="937">
                  <c:v>-22.269044912653442</c:v>
                </c:pt>
                <c:pt idx="938">
                  <c:v>-22.475041123384017</c:v>
                </c:pt>
                <c:pt idx="939">
                  <c:v>-22.682938974407506</c:v>
                </c:pt>
                <c:pt idx="940">
                  <c:v>-22.892782846634816</c:v>
                </c:pt>
                <c:pt idx="941">
                  <c:v>-23.104618691932899</c:v>
                </c:pt>
                <c:pt idx="942">
                  <c:v>-23.318494109045275</c:v>
                </c:pt>
                <c:pt idx="943">
                  <c:v>-23.534458424182191</c:v>
                </c:pt>
                <c:pt idx="944">
                  <c:v>-23.752562776631237</c:v>
                </c:pt>
                <c:pt idx="945">
                  <c:v>-23.972860209768896</c:v>
                </c:pt>
                <c:pt idx="946">
                  <c:v>-24.195405767890094</c:v>
                </c:pt>
                <c:pt idx="947">
                  <c:v>-24.420256599308573</c:v>
                </c:pt>
                <c:pt idx="948">
                  <c:v>-24.647472066224651</c:v>
                </c:pt>
                <c:pt idx="949">
                  <c:v>-24.877113861902131</c:v>
                </c:pt>
                <c:pt idx="950">
                  <c:v>-25.109246135748776</c:v>
                </c:pt>
                <c:pt idx="951">
                  <c:v>-25.343935626950383</c:v>
                </c:pt>
                <c:pt idx="952">
                  <c:v>-25.581251807374514</c:v>
                </c:pt>
                <c:pt idx="953">
                  <c:v>-25.821267034528518</c:v>
                </c:pt>
                <c:pt idx="954">
                  <c:v>-26.064056715436379</c:v>
                </c:pt>
                <c:pt idx="955">
                  <c:v>-26.309699482387458</c:v>
                </c:pt>
                <c:pt idx="956">
                  <c:v>-26.558277381609173</c:v>
                </c:pt>
                <c:pt idx="957">
                  <c:v>-26.809876076024551</c:v>
                </c:pt>
                <c:pt idx="958">
                  <c:v>-27.064585063382054</c:v>
                </c:pt>
                <c:pt idx="959">
                  <c:v>-27.32249791118312</c:v>
                </c:pt>
                <c:pt idx="960">
                  <c:v>-27.583712509990391</c:v>
                </c:pt>
                <c:pt idx="961">
                  <c:v>-27.848331346877103</c:v>
                </c:pt>
                <c:pt idx="962">
                  <c:v>-28.116461800979152</c:v>
                </c:pt>
                <c:pt idx="963">
                  <c:v>-28.38821646333659</c:v>
                </c:pt>
                <c:pt idx="964">
                  <c:v>-28.663713483471867</c:v>
                </c:pt>
                <c:pt idx="965">
                  <c:v>-28.943076945442186</c:v>
                </c:pt>
                <c:pt idx="966">
                  <c:v>-29.226437276440038</c:v>
                </c:pt>
                <c:pt idx="967">
                  <c:v>-29.513931691394959</c:v>
                </c:pt>
                <c:pt idx="968">
                  <c:v>-29.805704677468526</c:v>
                </c:pt>
                <c:pt idx="969">
                  <c:v>-30.101908522834719</c:v>
                </c:pt>
                <c:pt idx="970">
                  <c:v>-30.402703894713568</c:v>
                </c:pt>
                <c:pt idx="971">
                  <c:v>-30.708260472292295</c:v>
                </c:pt>
                <c:pt idx="972">
                  <c:v>-31.018757640935576</c:v>
                </c:pt>
                <c:pt idx="973">
                  <c:v>-31.334385254978287</c:v>
                </c:pt>
                <c:pt idx="974">
                  <c:v>-31.655344477430333</c:v>
                </c:pt>
                <c:pt idx="975">
                  <c:v>-31.981848706130904</c:v>
                </c:pt>
                <c:pt idx="976">
                  <c:v>-32.314124597303561</c:v>
                </c:pt>
                <c:pt idx="977">
                  <c:v>-32.652413199121497</c:v>
                </c:pt>
                <c:pt idx="978">
                  <c:v>-32.996971209844986</c:v>
                </c:pt>
                <c:pt idx="979">
                  <c:v>-33.348072377399745</c:v>
                </c:pt>
                <c:pt idx="980">
                  <c:v>-33.706009059999445</c:v>
                </c:pt>
                <c:pt idx="981">
                  <c:v>-34.071093970672024</c:v>
                </c:pt>
                <c:pt idx="982">
                  <c:v>-34.443662132435946</c:v>
                </c:pt>
                <c:pt idx="983">
                  <c:v>-34.824073075542287</c:v>
                </c:pt>
                <c:pt idx="984">
                  <c:v>-35.21271331381655</c:v>
                </c:pt>
                <c:pt idx="985">
                  <c:v>-35.609999143944464</c:v>
                </c:pt>
                <c:pt idx="986">
                  <c:v>-36.016379819818582</c:v>
                </c:pt>
                <c:pt idx="987">
                  <c:v>-36.432341164181651</c:v>
                </c:pt>
                <c:pt idx="988">
                  <c:v>-36.858409692233209</c:v>
                </c:pt>
                <c:pt idx="989">
                  <c:v>-37.295157337222065</c:v>
                </c:pt>
                <c:pt idx="990">
                  <c:v>-37.743206887139479</c:v>
                </c:pt>
                <c:pt idx="991">
                  <c:v>-38.203238265492644</c:v>
                </c:pt>
                <c:pt idx="992">
                  <c:v>-38.675995819187733</c:v>
                </c:pt>
                <c:pt idx="993">
                  <c:v>-39.162296814632214</c:v>
                </c:pt>
                <c:pt idx="994">
                  <c:v>-39.663041391795247</c:v>
                </c:pt>
                <c:pt idx="995">
                  <c:v>-40.179224288548227</c:v>
                </c:pt>
                <c:pt idx="996">
                  <c:v>-40.71194872882657</c:v>
                </c:pt>
                <c:pt idx="997">
                  <c:v>-41.262442974516489</c:v>
                </c:pt>
                <c:pt idx="998">
                  <c:v>-41.832080181583194</c:v>
                </c:pt>
                <c:pt idx="999">
                  <c:v>-42.422402388811435</c:v>
                </c:pt>
                <c:pt idx="1000">
                  <c:v>-43.035149721269363</c:v>
                </c:pt>
                <c:pt idx="1001">
                  <c:v>-43.672296237504696</c:v>
                </c:pt>
                <c:pt idx="1002">
                  <c:v>-44.336094329959877</c:v>
                </c:pt>
                <c:pt idx="1003">
                  <c:v>-45.029130263072886</c:v>
                </c:pt>
                <c:pt idx="1004">
                  <c:v>-45.754394396559377</c:v>
                </c:pt>
                <c:pt idx="1005">
                  <c:v>-46.515371038885093</c:v>
                </c:pt>
                <c:pt idx="1006">
                  <c:v>-47.316154942252268</c:v>
                </c:pt>
                <c:pt idx="1007">
                  <c:v>-48.161604569548388</c:v>
                </c:pt>
                <c:pt idx="1008">
                  <c:v>-49.057547081949167</c:v>
                </c:pt>
                <c:pt idx="1009">
                  <c:v>-50.011057633841943</c:v>
                </c:pt>
                <c:pt idx="1010">
                  <c:v>-51.030848028511969</c:v>
                </c:pt>
                <c:pt idx="1011">
                  <c:v>-52.127820824854496</c:v>
                </c:pt>
                <c:pt idx="1012">
                  <c:v>-53.315881868190303</c:v>
                </c:pt>
                <c:pt idx="1013">
                  <c:v>-54.613171826873128</c:v>
                </c:pt>
                <c:pt idx="1014">
                  <c:v>-56.044007928217411</c:v>
                </c:pt>
                <c:pt idx="1015">
                  <c:v>-57.642095813186813</c:v>
                </c:pt>
                <c:pt idx="1016">
                  <c:v>-59.456168634983129</c:v>
                </c:pt>
                <c:pt idx="1017">
                  <c:v>-61.560672931500648</c:v>
                </c:pt>
                <c:pt idx="1018">
                  <c:v>-64.078185129955045</c:v>
                </c:pt>
                <c:pt idx="1019">
                  <c:v>-67.233687882500789</c:v>
                </c:pt>
                <c:pt idx="1020">
                  <c:v>-71.518600855213066</c:v>
                </c:pt>
                <c:pt idx="1021">
                  <c:v>-78.438187356025111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3-47E3-A4A5-3DDCDFFF6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353392"/>
        <c:axId val="220997088"/>
      </c:scatterChart>
      <c:valAx>
        <c:axId val="282353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997088"/>
        <c:crosses val="autoZero"/>
        <c:crossBetween val="midCat"/>
      </c:valAx>
      <c:valAx>
        <c:axId val="2209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2353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Carte.pptx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5</xdr:row>
      <xdr:rowOff>30480</xdr:rowOff>
    </xdr:from>
    <xdr:to>
      <xdr:col>8</xdr:col>
      <xdr:colOff>73539</xdr:colOff>
      <xdr:row>24</xdr:row>
      <xdr:rowOff>156538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71C7F47-00B1-4119-B970-2CBF59C6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944880"/>
          <a:ext cx="4637919" cy="3600778"/>
        </a:xfrm>
        <a:prstGeom prst="rect">
          <a:avLst/>
        </a:prstGeom>
      </xdr:spPr>
    </xdr:pic>
    <xdr:clientData/>
  </xdr:twoCellAnchor>
  <xdr:twoCellAnchor>
    <xdr:from>
      <xdr:col>10</xdr:col>
      <xdr:colOff>160020</xdr:colOff>
      <xdr:row>11</xdr:row>
      <xdr:rowOff>68580</xdr:rowOff>
    </xdr:from>
    <xdr:to>
      <xdr:col>15</xdr:col>
      <xdr:colOff>769620</xdr:colOff>
      <xdr:row>26</xdr:row>
      <xdr:rowOff>68580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90FA603-C001-4F3D-AB06-BA2F5379B3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205740</xdr:colOff>
      <xdr:row>1</xdr:row>
      <xdr:rowOff>137160</xdr:rowOff>
    </xdr:from>
    <xdr:to>
      <xdr:col>22</xdr:col>
      <xdr:colOff>571500</xdr:colOff>
      <xdr:row>11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758B22C-107A-478E-9A7E-F0D3E3FCD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312420</xdr:colOff>
      <xdr:row>7</xdr:row>
      <xdr:rowOff>68580</xdr:rowOff>
    </xdr:from>
    <xdr:to>
      <xdr:col>21</xdr:col>
      <xdr:colOff>678180</xdr:colOff>
      <xdr:row>20</xdr:row>
      <xdr:rowOff>53340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7F64E963-3C72-465E-8B44-5002F1CE12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609600</xdr:colOff>
      <xdr:row>2</xdr:row>
      <xdr:rowOff>274320</xdr:rowOff>
    </xdr:from>
    <xdr:to>
      <xdr:col>12</xdr:col>
      <xdr:colOff>190500</xdr:colOff>
      <xdr:row>14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0B65E0B-8926-46D2-A790-FBE46027C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297180</xdr:colOff>
      <xdr:row>4</xdr:row>
      <xdr:rowOff>144780</xdr:rowOff>
    </xdr:from>
    <xdr:to>
      <xdr:col>16</xdr:col>
      <xdr:colOff>358140</xdr:colOff>
      <xdr:row>27</xdr:row>
      <xdr:rowOff>99060</xdr:rowOff>
    </xdr:to>
    <xdr:grpSp>
      <xdr:nvGrpSpPr>
        <xdr:cNvPr id="14" name="Groupe 13">
          <a:extLst>
            <a:ext uri="{FF2B5EF4-FFF2-40B4-BE49-F238E27FC236}">
              <a16:creationId xmlns:a16="http://schemas.microsoft.com/office/drawing/2014/main" id="{475246DD-692A-4B26-98EB-6870E6B2B78B}"/>
            </a:ext>
          </a:extLst>
        </xdr:cNvPr>
        <xdr:cNvGrpSpPr/>
      </xdr:nvGrpSpPr>
      <xdr:grpSpPr>
        <a:xfrm>
          <a:off x="12481560" y="1021080"/>
          <a:ext cx="1645920" cy="4229100"/>
          <a:chOff x="342900" y="562200"/>
          <a:chExt cx="1645920" cy="2706780"/>
        </a:xfrm>
      </xdr:grpSpPr>
      <xdr:sp macro="" textlink="">
        <xdr:nvSpPr>
          <xdr:cNvPr id="2" name="ZoneTexte 1">
            <a:extLst>
              <a:ext uri="{FF2B5EF4-FFF2-40B4-BE49-F238E27FC236}">
                <a16:creationId xmlns:a16="http://schemas.microsoft.com/office/drawing/2014/main" id="{01A2E65C-E5D7-423F-9513-494530AD368F}"/>
              </a:ext>
            </a:extLst>
          </xdr:cNvPr>
          <xdr:cNvSpPr txBox="1"/>
        </xdr:nvSpPr>
        <xdr:spPr>
          <a:xfrm>
            <a:off x="342900" y="562200"/>
            <a:ext cx="1645920" cy="4373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1400"/>
              <a:t>Comment</a:t>
            </a:r>
            <a:r>
              <a:rPr lang="fr-FR" sz="1400" baseline="0"/>
              <a:t> son numéroter les pins :</a:t>
            </a:r>
            <a:endParaRPr lang="fr-FR" sz="14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8ADB40BB-453A-47BC-9FCC-8243D60C8C6D}"/>
              </a:ext>
            </a:extLst>
          </xdr:cNvPr>
          <xdr:cNvSpPr/>
        </xdr:nvSpPr>
        <xdr:spPr>
          <a:xfrm>
            <a:off x="708660" y="1036320"/>
            <a:ext cx="815340" cy="223266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C857DA02-9AC9-443F-A7EB-0152A00E00D2}"/>
              </a:ext>
            </a:extLst>
          </xdr:cNvPr>
          <xdr:cNvSpPr/>
        </xdr:nvSpPr>
        <xdr:spPr>
          <a:xfrm>
            <a:off x="716280" y="142494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AAC842E-7B5F-413F-B0A5-90CE2C8800C0}"/>
              </a:ext>
            </a:extLst>
          </xdr:cNvPr>
          <xdr:cNvSpPr/>
        </xdr:nvSpPr>
        <xdr:spPr>
          <a:xfrm>
            <a:off x="701040" y="2286000"/>
            <a:ext cx="228600" cy="5029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88372451-957C-4DE2-AF95-3056AEA29958}"/>
              </a:ext>
            </a:extLst>
          </xdr:cNvPr>
          <xdr:cNvSpPr/>
        </xdr:nvSpPr>
        <xdr:spPr>
          <a:xfrm>
            <a:off x="1051560" y="14935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D68ACA57-4257-4588-B7F5-DBA1ED3083D1}"/>
              </a:ext>
            </a:extLst>
          </xdr:cNvPr>
          <xdr:cNvSpPr/>
        </xdr:nvSpPr>
        <xdr:spPr>
          <a:xfrm>
            <a:off x="1043940" y="203454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2E3C5438-F7E8-4643-9D42-0CBA031E2CFD}"/>
              </a:ext>
            </a:extLst>
          </xdr:cNvPr>
          <xdr:cNvSpPr/>
        </xdr:nvSpPr>
        <xdr:spPr>
          <a:xfrm>
            <a:off x="1013460" y="2484120"/>
            <a:ext cx="152400" cy="198120"/>
          </a:xfrm>
          <a:prstGeom prst="rect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  <xdr:sp macro="" textlink="">
        <xdr:nvSpPr>
          <xdr:cNvPr id="10" name="ZoneTexte 9">
            <a:extLst>
              <a:ext uri="{FF2B5EF4-FFF2-40B4-BE49-F238E27FC236}">
                <a16:creationId xmlns:a16="http://schemas.microsoft.com/office/drawing/2014/main" id="{FE7977FD-B7CC-4B1B-8BD9-63322FE4BB97}"/>
              </a:ext>
            </a:extLst>
          </xdr:cNvPr>
          <xdr:cNvSpPr txBox="1"/>
        </xdr:nvSpPr>
        <xdr:spPr>
          <a:xfrm>
            <a:off x="1257300" y="1379220"/>
            <a:ext cx="335280" cy="4724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fr-FR" sz="2400"/>
              <a:t>1</a:t>
            </a:r>
            <a:endParaRPr lang="fr-FR" sz="1100"/>
          </a:p>
        </xdr:txBody>
      </xdr:sp>
      <xdr:cxnSp macro="">
        <xdr:nvCxnSpPr>
          <xdr:cNvPr id="12" name="Connecteur droit avec flèche 11">
            <a:extLst>
              <a:ext uri="{FF2B5EF4-FFF2-40B4-BE49-F238E27FC236}">
                <a16:creationId xmlns:a16="http://schemas.microsoft.com/office/drawing/2014/main" id="{1029A014-8457-44BB-9DF5-5683AB3471E2}"/>
              </a:ext>
            </a:extLst>
          </xdr:cNvPr>
          <xdr:cNvCxnSpPr/>
        </xdr:nvCxnSpPr>
        <xdr:spPr>
          <a:xfrm flipH="1">
            <a:off x="1424940" y="1859280"/>
            <a:ext cx="7620" cy="952500"/>
          </a:xfrm>
          <a:prstGeom prst="straightConnector1">
            <a:avLst/>
          </a:prstGeom>
          <a:ln w="28575">
            <a:solidFill>
              <a:sysClr val="windowText" lastClr="000000"/>
            </a:solidFill>
            <a:headEnd type="none" w="med" len="med"/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281940</xdr:colOff>
      <xdr:row>25</xdr:row>
      <xdr:rowOff>38100</xdr:rowOff>
    </xdr:from>
    <xdr:to>
      <xdr:col>18</xdr:col>
      <xdr:colOff>237441</xdr:colOff>
      <xdr:row>34</xdr:row>
      <xdr:rowOff>142174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3406AF69-30CE-45B7-BDCE-8E0A57D089A9}"/>
            </a:ext>
          </a:extLst>
        </xdr:cNvPr>
        <xdr:cNvSpPr txBox="1"/>
      </xdr:nvSpPr>
      <xdr:spPr>
        <a:xfrm>
          <a:off x="12466320" y="3870960"/>
          <a:ext cx="3125421" cy="17652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600"/>
            <a:t>Connecteur largeur</a:t>
          </a:r>
          <a:r>
            <a:rPr lang="fr-FR" sz="1600" baseline="0"/>
            <a:t> : 0,587 = 2cm</a:t>
          </a:r>
        </a:p>
        <a:p>
          <a:r>
            <a:rPr lang="fr-FR" sz="1600" baseline="0"/>
            <a:t>longueur : </a:t>
          </a:r>
        </a:p>
        <a:p>
          <a:r>
            <a:rPr lang="fr-FR" sz="1600"/>
            <a:t>2</a:t>
          </a:r>
          <a:r>
            <a:rPr lang="fr-FR" sz="1600" baseline="0"/>
            <a:t> : 0,74 = 3cm</a:t>
          </a:r>
        </a:p>
        <a:p>
          <a:r>
            <a:rPr lang="fr-FR" sz="1600" baseline="0"/>
            <a:t>3 : 0,99 = 4cm</a:t>
          </a:r>
        </a:p>
        <a:p>
          <a:r>
            <a:rPr lang="fr-FR" sz="1600" baseline="0"/>
            <a:t>4 : 1,24 = 5cm</a:t>
          </a:r>
        </a:p>
        <a:p>
          <a:r>
            <a:rPr lang="fr-FR" sz="1600" baseline="0"/>
            <a:t>5 : 1,49 = 6cm</a:t>
          </a:r>
          <a:endParaRPr lang="fr-FR" sz="1600"/>
        </a:p>
      </xdr:txBody>
    </xdr:sp>
    <xdr:clientData/>
  </xdr:twoCellAnchor>
  <xdr:twoCellAnchor>
    <xdr:from>
      <xdr:col>10</xdr:col>
      <xdr:colOff>205740</xdr:colOff>
      <xdr:row>20</xdr:row>
      <xdr:rowOff>106680</xdr:rowOff>
    </xdr:from>
    <xdr:to>
      <xdr:col>12</xdr:col>
      <xdr:colOff>563880</xdr:colOff>
      <xdr:row>24</xdr:row>
      <xdr:rowOff>53340</xdr:rowOff>
    </xdr:to>
    <xdr:sp macro="" textlink="">
      <xdr:nvSpPr>
        <xdr:cNvPr id="9" name="Rectangle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6D0056-41D8-4CF2-A2F8-C452D57DA6B4}"/>
            </a:ext>
          </a:extLst>
        </xdr:cNvPr>
        <xdr:cNvSpPr/>
      </xdr:nvSpPr>
      <xdr:spPr>
        <a:xfrm>
          <a:off x="9220200" y="3017520"/>
          <a:ext cx="1943100" cy="685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/>
            <a:t>Vers design carte</a:t>
          </a:r>
          <a:endParaRPr lang="fr-F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487680</xdr:colOff>
      <xdr:row>1</xdr:row>
      <xdr:rowOff>83820</xdr:rowOff>
    </xdr:from>
    <xdr:to>
      <xdr:col>26</xdr:col>
      <xdr:colOff>220980</xdr:colOff>
      <xdr:row>14</xdr:row>
      <xdr:rowOff>7620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6B1C9F9-13AB-4BC0-93B2-1FC6CF585A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640020</xdr:colOff>
      <xdr:row>1</xdr:row>
      <xdr:rowOff>54786</xdr:rowOff>
    </xdr:from>
    <xdr:to>
      <xdr:col>6</xdr:col>
      <xdr:colOff>132250</xdr:colOff>
      <xdr:row>2</xdr:row>
      <xdr:rowOff>217456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D8663BB-1134-4669-AFDD-564445EE444D}"/>
            </a:ext>
          </a:extLst>
        </xdr:cNvPr>
        <xdr:cNvSpPr/>
      </xdr:nvSpPr>
      <xdr:spPr>
        <a:xfrm>
          <a:off x="3025411" y="240316"/>
          <a:ext cx="1877622" cy="348201"/>
        </a:xfrm>
        <a:prstGeom prst="roundRect">
          <a:avLst>
            <a:gd name="adj" fmla="val 50000"/>
          </a:avLst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Lancement du programme</a:t>
          </a:r>
        </a:p>
      </xdr:txBody>
    </xdr:sp>
    <xdr:clientData/>
  </xdr:twoCellAnchor>
  <xdr:twoCellAnchor>
    <xdr:from>
      <xdr:col>3</xdr:col>
      <xdr:colOff>640020</xdr:colOff>
      <xdr:row>7</xdr:row>
      <xdr:rowOff>131344</xdr:rowOff>
    </xdr:from>
    <xdr:to>
      <xdr:col>6</xdr:col>
      <xdr:colOff>132250</xdr:colOff>
      <xdr:row>9</xdr:row>
      <xdr:rowOff>108484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ECF817BF-CA62-4CDB-979D-060F5347CF45}"/>
            </a:ext>
          </a:extLst>
        </xdr:cNvPr>
        <xdr:cNvSpPr/>
      </xdr:nvSpPr>
      <xdr:spPr>
        <a:xfrm>
          <a:off x="3025411" y="1476440"/>
          <a:ext cx="187762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Sommeil</a:t>
          </a:r>
        </a:p>
      </xdr:txBody>
    </xdr:sp>
    <xdr:clientData/>
  </xdr:twoCellAnchor>
  <xdr:twoCellAnchor>
    <xdr:from>
      <xdr:col>3</xdr:col>
      <xdr:colOff>641405</xdr:colOff>
      <xdr:row>4</xdr:row>
      <xdr:rowOff>72585</xdr:rowOff>
    </xdr:from>
    <xdr:to>
      <xdr:col>6</xdr:col>
      <xdr:colOff>130865</xdr:colOff>
      <xdr:row>6</xdr:row>
      <xdr:rowOff>49725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6484254-0E49-4229-A339-B5CBA2D2E0F8}"/>
            </a:ext>
          </a:extLst>
        </xdr:cNvPr>
        <xdr:cNvSpPr/>
      </xdr:nvSpPr>
      <xdr:spPr>
        <a:xfrm>
          <a:off x="3026796" y="861089"/>
          <a:ext cx="1874852" cy="348201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initialisation</a:t>
          </a:r>
        </a:p>
      </xdr:txBody>
    </xdr:sp>
    <xdr:clientData/>
  </xdr:twoCellAnchor>
  <xdr:twoCellAnchor>
    <xdr:from>
      <xdr:col>3</xdr:col>
      <xdr:colOff>275645</xdr:colOff>
      <xdr:row>14</xdr:row>
      <xdr:rowOff>68754</xdr:rowOff>
    </xdr:from>
    <xdr:to>
      <xdr:col>6</xdr:col>
      <xdr:colOff>496625</xdr:colOff>
      <xdr:row>19</xdr:row>
      <xdr:rowOff>76375</xdr:rowOff>
    </xdr:to>
    <xdr:sp macro="" textlink="">
      <xdr:nvSpPr>
        <xdr:cNvPr id="21" name="Organigramme : Décision 20">
          <a:extLst>
            <a:ext uri="{FF2B5EF4-FFF2-40B4-BE49-F238E27FC236}">
              <a16:creationId xmlns:a16="http://schemas.microsoft.com/office/drawing/2014/main" id="{CC1D31A1-C755-4003-9A53-343EECA5DA7A}"/>
            </a:ext>
          </a:extLst>
        </xdr:cNvPr>
        <xdr:cNvSpPr/>
      </xdr:nvSpPr>
      <xdr:spPr>
        <a:xfrm>
          <a:off x="2661036" y="2712563"/>
          <a:ext cx="2606372" cy="935273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00[3]</a:t>
          </a:r>
        </a:p>
        <a:p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(reveil avec biblio)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2</xdr:row>
      <xdr:rowOff>217456</xdr:rowOff>
    </xdr:from>
    <xdr:to>
      <xdr:col>4</xdr:col>
      <xdr:colOff>786411</xdr:colOff>
      <xdr:row>4</xdr:row>
      <xdr:rowOff>72585</xdr:rowOff>
    </xdr:to>
    <xdr:cxnSp macro="">
      <xdr:nvCxnSpPr>
        <xdr:cNvPr id="27" name="Connecteur droit 26">
          <a:extLst>
            <a:ext uri="{FF2B5EF4-FFF2-40B4-BE49-F238E27FC236}">
              <a16:creationId xmlns:a16="http://schemas.microsoft.com/office/drawing/2014/main" id="{FC190AD6-1BA9-4846-B2E6-CEF696A00FEB}"/>
            </a:ext>
          </a:extLst>
        </xdr:cNvPr>
        <xdr:cNvCxnSpPr>
          <a:stCxn id="10" idx="2"/>
          <a:endCxn id="19" idx="0"/>
        </xdr:cNvCxnSpPr>
      </xdr:nvCxnSpPr>
      <xdr:spPr>
        <a:xfrm>
          <a:off x="3966933" y="588517"/>
          <a:ext cx="0" cy="272572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</xdr:row>
      <xdr:rowOff>49725</xdr:rowOff>
    </xdr:from>
    <xdr:to>
      <xdr:col>4</xdr:col>
      <xdr:colOff>786411</xdr:colOff>
      <xdr:row>7</xdr:row>
      <xdr:rowOff>131344</xdr:rowOff>
    </xdr:to>
    <xdr:cxnSp macro="">
      <xdr:nvCxnSpPr>
        <xdr:cNvPr id="29" name="Connecteur droit 28">
          <a:extLst>
            <a:ext uri="{FF2B5EF4-FFF2-40B4-BE49-F238E27FC236}">
              <a16:creationId xmlns:a16="http://schemas.microsoft.com/office/drawing/2014/main" id="{07936558-E725-4821-AFBD-536C22364550}"/>
            </a:ext>
          </a:extLst>
        </xdr:cNvPr>
        <xdr:cNvCxnSpPr>
          <a:stCxn id="19" idx="2"/>
          <a:endCxn id="13" idx="0"/>
        </xdr:cNvCxnSpPr>
      </xdr:nvCxnSpPr>
      <xdr:spPr>
        <a:xfrm>
          <a:off x="3966933" y="1209290"/>
          <a:ext cx="0" cy="267150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499396</xdr:colOff>
      <xdr:row>21</xdr:row>
      <xdr:rowOff>141286</xdr:rowOff>
    </xdr:from>
    <xdr:to>
      <xdr:col>2</xdr:col>
      <xdr:colOff>783986</xdr:colOff>
      <xdr:row>23</xdr:row>
      <xdr:rowOff>118425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6F80068-27D9-4E54-9E97-F741AD0AFD4F}"/>
            </a:ext>
          </a:extLst>
        </xdr:cNvPr>
        <xdr:cNvSpPr/>
      </xdr:nvSpPr>
      <xdr:spPr>
        <a:xfrm>
          <a:off x="499396" y="4083808"/>
          <a:ext cx="1874851" cy="34820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variable</a:t>
          </a:r>
          <a:r>
            <a:rPr lang="fr-FR" sz="1100" baseline="0"/>
            <a:t> pluie +=0,2</a:t>
          </a:r>
          <a:endParaRPr lang="fr-FR" sz="1100"/>
        </a:p>
      </xdr:txBody>
    </xdr:sp>
    <xdr:clientData/>
  </xdr:twoCellAnchor>
  <xdr:twoCellAnchor>
    <xdr:from>
      <xdr:col>1</xdr:col>
      <xdr:colOff>638981</xdr:colOff>
      <xdr:row>8</xdr:row>
      <xdr:rowOff>161478</xdr:rowOff>
    </xdr:from>
    <xdr:to>
      <xdr:col>3</xdr:col>
      <xdr:colOff>640020</xdr:colOff>
      <xdr:row>23</xdr:row>
      <xdr:rowOff>159988</xdr:rowOff>
    </xdr:to>
    <xdr:cxnSp macro="">
      <xdr:nvCxnSpPr>
        <xdr:cNvPr id="42" name="Connecteur : en angle 41">
          <a:extLst>
            <a:ext uri="{FF2B5EF4-FFF2-40B4-BE49-F238E27FC236}">
              <a16:creationId xmlns:a16="http://schemas.microsoft.com/office/drawing/2014/main" id="{D1BA70F1-E061-4BF1-BFF2-C21E9FD725F2}"/>
            </a:ext>
          </a:extLst>
        </xdr:cNvPr>
        <xdr:cNvCxnSpPr/>
      </xdr:nvCxnSpPr>
      <xdr:spPr>
        <a:xfrm rot="5400000" flipH="1" flipV="1">
          <a:off x="839027" y="2287188"/>
          <a:ext cx="2781467" cy="1591300"/>
        </a:xfrm>
        <a:prstGeom prst="bentConnector4">
          <a:avLst>
            <a:gd name="adj1" fmla="val -8466"/>
            <a:gd name="adj2" fmla="val -68748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11</xdr:row>
      <xdr:rowOff>4575</xdr:rowOff>
    </xdr:from>
    <xdr:to>
      <xdr:col>6</xdr:col>
      <xdr:colOff>130865</xdr:colOff>
      <xdr:row>12</xdr:row>
      <xdr:rowOff>167244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6A23F238-52D6-404A-867A-61D404DD7631}"/>
            </a:ext>
          </a:extLst>
        </xdr:cNvPr>
        <xdr:cNvSpPr/>
      </xdr:nvSpPr>
      <xdr:spPr>
        <a:xfrm>
          <a:off x="3026796" y="2091792"/>
          <a:ext cx="1874852" cy="3482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reveil</a:t>
          </a:r>
        </a:p>
      </xdr:txBody>
    </xdr:sp>
    <xdr:clientData/>
  </xdr:twoCellAnchor>
  <xdr:twoCellAnchor>
    <xdr:from>
      <xdr:col>4</xdr:col>
      <xdr:colOff>786411</xdr:colOff>
      <xdr:row>9</xdr:row>
      <xdr:rowOff>108484</xdr:rowOff>
    </xdr:from>
    <xdr:to>
      <xdr:col>4</xdr:col>
      <xdr:colOff>786411</xdr:colOff>
      <xdr:row>11</xdr:row>
      <xdr:rowOff>4575</xdr:rowOff>
    </xdr:to>
    <xdr:cxnSp macro="">
      <xdr:nvCxnSpPr>
        <xdr:cNvPr id="70" name="Connecteur droit 69">
          <a:extLst>
            <a:ext uri="{FF2B5EF4-FFF2-40B4-BE49-F238E27FC236}">
              <a16:creationId xmlns:a16="http://schemas.microsoft.com/office/drawing/2014/main" id="{A64ABA41-B200-4CAD-AB4C-989B8EA3AC31}"/>
            </a:ext>
          </a:extLst>
        </xdr:cNvPr>
        <xdr:cNvCxnSpPr>
          <a:stCxn id="13" idx="2"/>
          <a:endCxn id="56" idx="0"/>
        </xdr:cNvCxnSpPr>
      </xdr:nvCxnSpPr>
      <xdr:spPr>
        <a:xfrm>
          <a:off x="3966933" y="1824641"/>
          <a:ext cx="0" cy="26715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12</xdr:row>
      <xdr:rowOff>167244</xdr:rowOff>
    </xdr:from>
    <xdr:to>
      <xdr:col>4</xdr:col>
      <xdr:colOff>786411</xdr:colOff>
      <xdr:row>14</xdr:row>
      <xdr:rowOff>68754</xdr:rowOff>
    </xdr:to>
    <xdr:cxnSp macro="">
      <xdr:nvCxnSpPr>
        <xdr:cNvPr id="72" name="Connecteur droit 71">
          <a:extLst>
            <a:ext uri="{FF2B5EF4-FFF2-40B4-BE49-F238E27FC236}">
              <a16:creationId xmlns:a16="http://schemas.microsoft.com/office/drawing/2014/main" id="{6B96054E-790D-44DB-A6B2-A6BAF5B841C7}"/>
            </a:ext>
          </a:extLst>
        </xdr:cNvPr>
        <xdr:cNvCxnSpPr>
          <a:stCxn id="56" idx="2"/>
          <a:endCxn id="21" idx="0"/>
        </xdr:cNvCxnSpPr>
      </xdr:nvCxnSpPr>
      <xdr:spPr>
        <a:xfrm>
          <a:off x="3966933" y="2439992"/>
          <a:ext cx="0" cy="272571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638981</xdr:colOff>
      <xdr:row>16</xdr:row>
      <xdr:rowOff>162619</xdr:rowOff>
    </xdr:from>
    <xdr:to>
      <xdr:col>3</xdr:col>
      <xdr:colOff>275645</xdr:colOff>
      <xdr:row>21</xdr:row>
      <xdr:rowOff>141286</xdr:rowOff>
    </xdr:to>
    <xdr:cxnSp macro="">
      <xdr:nvCxnSpPr>
        <xdr:cNvPr id="82" name="Connecteur : en angle 81">
          <a:extLst>
            <a:ext uri="{FF2B5EF4-FFF2-40B4-BE49-F238E27FC236}">
              <a16:creationId xmlns:a16="http://schemas.microsoft.com/office/drawing/2014/main" id="{2AFE0BE9-2022-457E-B560-4D2306182FC8}"/>
            </a:ext>
          </a:extLst>
        </xdr:cNvPr>
        <xdr:cNvCxnSpPr>
          <a:stCxn id="21" idx="1"/>
          <a:endCxn id="36" idx="0"/>
        </xdr:cNvCxnSpPr>
      </xdr:nvCxnSpPr>
      <xdr:spPr>
        <a:xfrm rot="10800000" flipV="1">
          <a:off x="1434111" y="3177489"/>
          <a:ext cx="1226925" cy="906319"/>
        </a:xfrm>
        <a:prstGeom prst="bentConnector2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28</xdr:row>
      <xdr:rowOff>53000</xdr:rowOff>
    </xdr:from>
    <xdr:to>
      <xdr:col>6</xdr:col>
      <xdr:colOff>130865</xdr:colOff>
      <xdr:row>31</xdr:row>
      <xdr:rowOff>98720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4EBE761F-77D6-4E6E-BB96-1104520B08CB}"/>
            </a:ext>
          </a:extLst>
        </xdr:cNvPr>
        <xdr:cNvSpPr/>
      </xdr:nvSpPr>
      <xdr:spPr>
        <a:xfrm>
          <a:off x="3026796" y="5294235"/>
          <a:ext cx="1874852" cy="60231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Vitesse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(10s)</a:t>
          </a:r>
        </a:p>
      </xdr:txBody>
    </xdr:sp>
    <xdr:clientData/>
  </xdr:twoCellAnchor>
  <xdr:twoCellAnchor>
    <xdr:from>
      <xdr:col>4</xdr:col>
      <xdr:colOff>783700</xdr:colOff>
      <xdr:row>25</xdr:row>
      <xdr:rowOff>10564</xdr:rowOff>
    </xdr:from>
    <xdr:to>
      <xdr:col>4</xdr:col>
      <xdr:colOff>783700</xdr:colOff>
      <xdr:row>28</xdr:row>
      <xdr:rowOff>53000</xdr:rowOff>
    </xdr:to>
    <xdr:cxnSp macro="">
      <xdr:nvCxnSpPr>
        <xdr:cNvPr id="93" name="Connecteur droit 92">
          <a:extLst>
            <a:ext uri="{FF2B5EF4-FFF2-40B4-BE49-F238E27FC236}">
              <a16:creationId xmlns:a16="http://schemas.microsoft.com/office/drawing/2014/main" id="{E41266F9-27B0-41B6-ADD1-ECC60FF8D059}"/>
            </a:ext>
          </a:extLst>
        </xdr:cNvPr>
        <xdr:cNvCxnSpPr>
          <a:cxnSpLocks/>
          <a:stCxn id="101" idx="2"/>
          <a:endCxn id="91" idx="0"/>
        </xdr:cNvCxnSpPr>
      </xdr:nvCxnSpPr>
      <xdr:spPr>
        <a:xfrm>
          <a:off x="3964222" y="4695207"/>
          <a:ext cx="0" cy="599028"/>
        </a:xfrm>
        <a:prstGeom prst="line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33</xdr:row>
      <xdr:rowOff>231</xdr:rowOff>
    </xdr:from>
    <xdr:to>
      <xdr:col>6</xdr:col>
      <xdr:colOff>130865</xdr:colOff>
      <xdr:row>36</xdr:row>
      <xdr:rowOff>43180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2FAC819F-A7AE-4304-9926-89C110189FBC}"/>
            </a:ext>
          </a:extLst>
        </xdr:cNvPr>
        <xdr:cNvSpPr/>
      </xdr:nvSpPr>
      <xdr:spPr>
        <a:xfrm>
          <a:off x="3026796" y="6169118"/>
          <a:ext cx="1874852" cy="5995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Direction</a:t>
          </a:r>
          <a:r>
            <a:rPr lang="fr-FR" sz="1100" baseline="0"/>
            <a:t> vent</a:t>
          </a:r>
          <a:r>
            <a:rPr lang="fr-FR" sz="1100"/>
            <a:t> </a:t>
          </a:r>
        </a:p>
        <a:p>
          <a:pPr algn="ctr"/>
          <a:r>
            <a:rPr lang="fr-FR" sz="1100"/>
            <a:t>(127 mesures)</a:t>
          </a:r>
        </a:p>
      </xdr:txBody>
    </xdr:sp>
    <xdr:clientData/>
  </xdr:twoCellAnchor>
  <xdr:twoCellAnchor>
    <xdr:from>
      <xdr:col>3</xdr:col>
      <xdr:colOff>641405</xdr:colOff>
      <xdr:row>41</xdr:row>
      <xdr:rowOff>12155</xdr:rowOff>
    </xdr:from>
    <xdr:to>
      <xdr:col>6</xdr:col>
      <xdr:colOff>130865</xdr:colOff>
      <xdr:row>42</xdr:row>
      <xdr:rowOff>70916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DD76CB27-B8C2-4621-B845-403302174DEF}"/>
            </a:ext>
          </a:extLst>
        </xdr:cNvPr>
        <xdr:cNvSpPr/>
      </xdr:nvSpPr>
      <xdr:spPr>
        <a:xfrm>
          <a:off x="3026796" y="7665285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BMP</a:t>
          </a:r>
        </a:p>
      </xdr:txBody>
    </xdr:sp>
    <xdr:clientData/>
  </xdr:twoCellAnchor>
  <xdr:twoCellAnchor>
    <xdr:from>
      <xdr:col>3</xdr:col>
      <xdr:colOff>420425</xdr:colOff>
      <xdr:row>20</xdr:row>
      <xdr:rowOff>157995</xdr:rowOff>
    </xdr:from>
    <xdr:to>
      <xdr:col>6</xdr:col>
      <xdr:colOff>351845</xdr:colOff>
      <xdr:row>25</xdr:row>
      <xdr:rowOff>10564</xdr:rowOff>
    </xdr:to>
    <xdr:sp macro="" textlink="">
      <xdr:nvSpPr>
        <xdr:cNvPr id="101" name="Organigramme : Décision 100">
          <a:extLst>
            <a:ext uri="{FF2B5EF4-FFF2-40B4-BE49-F238E27FC236}">
              <a16:creationId xmlns:a16="http://schemas.microsoft.com/office/drawing/2014/main" id="{D397A77E-C152-40B2-B766-E2A34AB4289A}"/>
            </a:ext>
          </a:extLst>
        </xdr:cNvPr>
        <xdr:cNvSpPr/>
      </xdr:nvSpPr>
      <xdr:spPr>
        <a:xfrm>
          <a:off x="2805816" y="3914986"/>
          <a:ext cx="2316812" cy="780221"/>
        </a:xfrm>
        <a:prstGeom prst="flowChartDecision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fr-F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minute</a:t>
          </a:r>
          <a:r>
            <a:rPr lang="fr-F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00[15]</a:t>
          </a:r>
          <a:endParaRPr lang="fr-FR">
            <a:effectLst/>
          </a:endParaRPr>
        </a:p>
      </xdr:txBody>
    </xdr:sp>
    <xdr:clientData/>
  </xdr:twoCellAnchor>
  <xdr:twoCellAnchor>
    <xdr:from>
      <xdr:col>4</xdr:col>
      <xdr:colOff>786411</xdr:colOff>
      <xdr:row>19</xdr:row>
      <xdr:rowOff>76375</xdr:rowOff>
    </xdr:from>
    <xdr:to>
      <xdr:col>4</xdr:col>
      <xdr:colOff>786411</xdr:colOff>
      <xdr:row>20</xdr:row>
      <xdr:rowOff>157995</xdr:rowOff>
    </xdr:to>
    <xdr:cxnSp macro="">
      <xdr:nvCxnSpPr>
        <xdr:cNvPr id="103" name="Connecteur droit 102">
          <a:extLst>
            <a:ext uri="{FF2B5EF4-FFF2-40B4-BE49-F238E27FC236}">
              <a16:creationId xmlns:a16="http://schemas.microsoft.com/office/drawing/2014/main" id="{6BE2F739-ED35-446F-9C2A-434AE806E4A4}"/>
            </a:ext>
          </a:extLst>
        </xdr:cNvPr>
        <xdr:cNvCxnSpPr>
          <a:cxnSpLocks/>
          <a:stCxn id="101" idx="0"/>
          <a:endCxn id="21" idx="2"/>
        </xdr:cNvCxnSpPr>
      </xdr:nvCxnSpPr>
      <xdr:spPr>
        <a:xfrm flipV="1">
          <a:off x="3966933" y="3647836"/>
          <a:ext cx="0" cy="267150"/>
        </a:xfrm>
        <a:prstGeom prst="line">
          <a:avLst/>
        </a:prstGeom>
        <a:ln w="28575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132250</xdr:colOff>
      <xdr:row>8</xdr:row>
      <xdr:rowOff>119915</xdr:rowOff>
    </xdr:from>
    <xdr:to>
      <xdr:col>6</xdr:col>
      <xdr:colOff>351845</xdr:colOff>
      <xdr:row>22</xdr:row>
      <xdr:rowOff>177044</xdr:rowOff>
    </xdr:to>
    <xdr:cxnSp macro="">
      <xdr:nvCxnSpPr>
        <xdr:cNvPr id="123" name="Connecteur : en angle 122">
          <a:extLst>
            <a:ext uri="{FF2B5EF4-FFF2-40B4-BE49-F238E27FC236}">
              <a16:creationId xmlns:a16="http://schemas.microsoft.com/office/drawing/2014/main" id="{235D224D-114E-4BE2-AE0E-BA6FF68CF734}"/>
            </a:ext>
          </a:extLst>
        </xdr:cNvPr>
        <xdr:cNvCxnSpPr>
          <a:stCxn id="101" idx="3"/>
          <a:endCxn id="13" idx="3"/>
        </xdr:cNvCxnSpPr>
      </xdr:nvCxnSpPr>
      <xdr:spPr>
        <a:xfrm flipH="1" flipV="1">
          <a:off x="4903033" y="1650541"/>
          <a:ext cx="219595" cy="2654555"/>
        </a:xfrm>
        <a:prstGeom prst="bentConnector3">
          <a:avLst>
            <a:gd name="adj1" fmla="val -104101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641405</xdr:colOff>
      <xdr:row>43</xdr:row>
      <xdr:rowOff>152536</xdr:rowOff>
    </xdr:from>
    <xdr:to>
      <xdr:col>6</xdr:col>
      <xdr:colOff>130865</xdr:colOff>
      <xdr:row>45</xdr:row>
      <xdr:rowOff>68715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A18BBA81-0C89-4F4F-BF76-C7333536B11D}"/>
            </a:ext>
          </a:extLst>
        </xdr:cNvPr>
        <xdr:cNvSpPr/>
      </xdr:nvSpPr>
      <xdr:spPr>
        <a:xfrm>
          <a:off x="3026796" y="8176727"/>
          <a:ext cx="1874852" cy="28724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Light (PIM75)</a:t>
          </a:r>
        </a:p>
      </xdr:txBody>
    </xdr:sp>
    <xdr:clientData/>
  </xdr:twoCellAnchor>
  <xdr:twoCellAnchor>
    <xdr:from>
      <xdr:col>3</xdr:col>
      <xdr:colOff>641405</xdr:colOff>
      <xdr:row>46</xdr:row>
      <xdr:rowOff>150334</xdr:rowOff>
    </xdr:from>
    <xdr:to>
      <xdr:col>6</xdr:col>
      <xdr:colOff>130865</xdr:colOff>
      <xdr:row>50</xdr:row>
      <xdr:rowOff>10525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9CA7999E-521E-4C99-AECB-45E772ACF3C3}"/>
            </a:ext>
          </a:extLst>
        </xdr:cNvPr>
        <xdr:cNvSpPr/>
      </xdr:nvSpPr>
      <xdr:spPr>
        <a:xfrm>
          <a:off x="3026796" y="8731117"/>
          <a:ext cx="1874852" cy="60231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Batterie</a:t>
          </a:r>
          <a:endParaRPr lang="fr-FR" sz="1100" baseline="0"/>
        </a:p>
        <a:p>
          <a:pPr algn="ctr"/>
          <a:r>
            <a:rPr lang="fr-FR" sz="1100" baseline="0"/>
            <a:t>(temp + volt)</a:t>
          </a:r>
          <a:endParaRPr lang="fr-FR" sz="1100"/>
        </a:p>
      </xdr:txBody>
    </xdr:sp>
    <xdr:clientData/>
  </xdr:twoCellAnchor>
  <xdr:twoCellAnchor>
    <xdr:from>
      <xdr:col>3</xdr:col>
      <xdr:colOff>641405</xdr:colOff>
      <xdr:row>51</xdr:row>
      <xdr:rowOff>97566</xdr:rowOff>
    </xdr:from>
    <xdr:to>
      <xdr:col>6</xdr:col>
      <xdr:colOff>130865</xdr:colOff>
      <xdr:row>53</xdr:row>
      <xdr:rowOff>59465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5E3EFF20-7A87-45C9-8A86-A4FB2A3EB855}"/>
            </a:ext>
          </a:extLst>
        </xdr:cNvPr>
        <xdr:cNvSpPr/>
      </xdr:nvSpPr>
      <xdr:spPr>
        <a:xfrm>
          <a:off x="3026796" y="9606001"/>
          <a:ext cx="1874852" cy="3329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Calcul grandeur</a:t>
          </a:r>
        </a:p>
      </xdr:txBody>
    </xdr:sp>
    <xdr:clientData/>
  </xdr:twoCellAnchor>
  <xdr:twoCellAnchor>
    <xdr:from>
      <xdr:col>3</xdr:col>
      <xdr:colOff>640020</xdr:colOff>
      <xdr:row>54</xdr:row>
      <xdr:rowOff>141086</xdr:rowOff>
    </xdr:from>
    <xdr:to>
      <xdr:col>6</xdr:col>
      <xdr:colOff>132250</xdr:colOff>
      <xdr:row>56</xdr:row>
      <xdr:rowOff>141085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E6412B96-D9B2-4BD2-A3C2-EEB0F30A2967}"/>
            </a:ext>
          </a:extLst>
        </xdr:cNvPr>
        <xdr:cNvSpPr/>
      </xdr:nvSpPr>
      <xdr:spPr>
        <a:xfrm>
          <a:off x="3025411" y="10206112"/>
          <a:ext cx="1877622" cy="371060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Création message</a:t>
          </a:r>
        </a:p>
      </xdr:txBody>
    </xdr:sp>
    <xdr:clientData/>
  </xdr:twoCellAnchor>
  <xdr:twoCellAnchor>
    <xdr:from>
      <xdr:col>3</xdr:col>
      <xdr:colOff>641405</xdr:colOff>
      <xdr:row>58</xdr:row>
      <xdr:rowOff>37174</xdr:rowOff>
    </xdr:from>
    <xdr:to>
      <xdr:col>6</xdr:col>
      <xdr:colOff>130865</xdr:colOff>
      <xdr:row>60</xdr:row>
      <xdr:rowOff>37174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BB9C0B6-540B-4B26-88DA-F9928C378616}"/>
            </a:ext>
          </a:extLst>
        </xdr:cNvPr>
        <xdr:cNvSpPr/>
      </xdr:nvSpPr>
      <xdr:spPr>
        <a:xfrm>
          <a:off x="3026796" y="10844322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RAZ pluie</a:t>
          </a:r>
        </a:p>
      </xdr:txBody>
    </xdr:sp>
    <xdr:clientData/>
  </xdr:twoCellAnchor>
  <xdr:twoCellAnchor>
    <xdr:from>
      <xdr:col>3</xdr:col>
      <xdr:colOff>641405</xdr:colOff>
      <xdr:row>65</xdr:row>
      <xdr:rowOff>20305</xdr:rowOff>
    </xdr:from>
    <xdr:to>
      <xdr:col>6</xdr:col>
      <xdr:colOff>130865</xdr:colOff>
      <xdr:row>67</xdr:row>
      <xdr:rowOff>20305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2B16DC61-711F-4422-9217-CF687F0895BF}"/>
            </a:ext>
          </a:extLst>
        </xdr:cNvPr>
        <xdr:cNvSpPr/>
      </xdr:nvSpPr>
      <xdr:spPr>
        <a:xfrm>
          <a:off x="3026796" y="12126166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Envoie message</a:t>
          </a:r>
        </a:p>
      </xdr:txBody>
    </xdr:sp>
    <xdr:clientData/>
  </xdr:twoCellAnchor>
  <xdr:twoCellAnchor>
    <xdr:from>
      <xdr:col>3</xdr:col>
      <xdr:colOff>641405</xdr:colOff>
      <xdr:row>61</xdr:row>
      <xdr:rowOff>124216</xdr:rowOff>
    </xdr:from>
    <xdr:to>
      <xdr:col>6</xdr:col>
      <xdr:colOff>130865</xdr:colOff>
      <xdr:row>63</xdr:row>
      <xdr:rowOff>124216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E00A00B8-69CE-45AD-9D89-701F2F48E37C}"/>
            </a:ext>
          </a:extLst>
        </xdr:cNvPr>
        <xdr:cNvSpPr/>
      </xdr:nvSpPr>
      <xdr:spPr>
        <a:xfrm>
          <a:off x="3026796" y="1148795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dettach interrupt pluie</a:t>
          </a:r>
        </a:p>
      </xdr:txBody>
    </xdr:sp>
    <xdr:clientData/>
  </xdr:twoCellAnchor>
  <xdr:twoCellAnchor>
    <xdr:from>
      <xdr:col>3</xdr:col>
      <xdr:colOff>641405</xdr:colOff>
      <xdr:row>68</xdr:row>
      <xdr:rowOff>107343</xdr:rowOff>
    </xdr:from>
    <xdr:to>
      <xdr:col>6</xdr:col>
      <xdr:colOff>130865</xdr:colOff>
      <xdr:row>70</xdr:row>
      <xdr:rowOff>107343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66B48F14-06BB-4922-BDFC-BCD2F3AEF35B}"/>
            </a:ext>
          </a:extLst>
        </xdr:cNvPr>
        <xdr:cNvSpPr/>
      </xdr:nvSpPr>
      <xdr:spPr>
        <a:xfrm>
          <a:off x="3026796" y="12769795"/>
          <a:ext cx="1874852" cy="371061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attach interrupt pluie</a:t>
          </a:r>
        </a:p>
      </xdr:txBody>
    </xdr:sp>
    <xdr:clientData/>
  </xdr:twoCellAnchor>
  <xdr:twoCellAnchor>
    <xdr:from>
      <xdr:col>4</xdr:col>
      <xdr:colOff>783700</xdr:colOff>
      <xdr:row>31</xdr:row>
      <xdr:rowOff>98720</xdr:rowOff>
    </xdr:from>
    <xdr:to>
      <xdr:col>4</xdr:col>
      <xdr:colOff>783700</xdr:colOff>
      <xdr:row>33</xdr:row>
      <xdr:rowOff>231</xdr:rowOff>
    </xdr:to>
    <xdr:cxnSp macro="">
      <xdr:nvCxnSpPr>
        <xdr:cNvPr id="137" name="Connecteur droit avec flèche 136">
          <a:extLst>
            <a:ext uri="{FF2B5EF4-FFF2-40B4-BE49-F238E27FC236}">
              <a16:creationId xmlns:a16="http://schemas.microsoft.com/office/drawing/2014/main" id="{6C0A97ED-71F2-420C-ACBA-F1F2AD0BE9A4}"/>
            </a:ext>
          </a:extLst>
        </xdr:cNvPr>
        <xdr:cNvCxnSpPr>
          <a:stCxn id="91" idx="2"/>
          <a:endCxn id="96" idx="0"/>
        </xdr:cNvCxnSpPr>
      </xdr:nvCxnSpPr>
      <xdr:spPr>
        <a:xfrm>
          <a:off x="3964222" y="5896546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783700</xdr:colOff>
      <xdr:row>39</xdr:row>
      <xdr:rowOff>37785</xdr:rowOff>
    </xdr:from>
    <xdr:to>
      <xdr:col>4</xdr:col>
      <xdr:colOff>783700</xdr:colOff>
      <xdr:row>41</xdr:row>
      <xdr:rowOff>12155</xdr:rowOff>
    </xdr:to>
    <xdr:cxnSp macro="">
      <xdr:nvCxnSpPr>
        <xdr:cNvPr id="138" name="Connecteur droit avec flèche 137">
          <a:extLst>
            <a:ext uri="{FF2B5EF4-FFF2-40B4-BE49-F238E27FC236}">
              <a16:creationId xmlns:a16="http://schemas.microsoft.com/office/drawing/2014/main" id="{040A828F-799D-4368-9F10-B3DCAA7098BE}"/>
            </a:ext>
          </a:extLst>
        </xdr:cNvPr>
        <xdr:cNvCxnSpPr>
          <a:stCxn id="45" idx="2"/>
          <a:endCxn id="97" idx="0"/>
        </xdr:cNvCxnSpPr>
      </xdr:nvCxnSpPr>
      <xdr:spPr>
        <a:xfrm>
          <a:off x="3964222" y="7319855"/>
          <a:ext cx="0" cy="34543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42</xdr:row>
      <xdr:rowOff>70916</xdr:rowOff>
    </xdr:from>
    <xdr:to>
      <xdr:col>4</xdr:col>
      <xdr:colOff>786411</xdr:colOff>
      <xdr:row>43</xdr:row>
      <xdr:rowOff>152536</xdr:rowOff>
    </xdr:to>
    <xdr:cxnSp macro="">
      <xdr:nvCxnSpPr>
        <xdr:cNvPr id="141" name="Connecteur droit avec flèche 140">
          <a:extLst>
            <a:ext uri="{FF2B5EF4-FFF2-40B4-BE49-F238E27FC236}">
              <a16:creationId xmlns:a16="http://schemas.microsoft.com/office/drawing/2014/main" id="{DBA2E845-1A43-4211-84B8-07C90F179F9B}"/>
            </a:ext>
          </a:extLst>
        </xdr:cNvPr>
        <xdr:cNvCxnSpPr>
          <a:stCxn id="97" idx="2"/>
          <a:endCxn id="126" idx="0"/>
        </xdr:cNvCxnSpPr>
      </xdr:nvCxnSpPr>
      <xdr:spPr>
        <a:xfrm>
          <a:off x="3966933" y="790957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45</xdr:row>
      <xdr:rowOff>68715</xdr:rowOff>
    </xdr:from>
    <xdr:to>
      <xdr:col>4</xdr:col>
      <xdr:colOff>786411</xdr:colOff>
      <xdr:row>46</xdr:row>
      <xdr:rowOff>150334</xdr:rowOff>
    </xdr:to>
    <xdr:cxnSp macro="">
      <xdr:nvCxnSpPr>
        <xdr:cNvPr id="144" name="Connecteur droit avec flèche 143">
          <a:extLst>
            <a:ext uri="{FF2B5EF4-FFF2-40B4-BE49-F238E27FC236}">
              <a16:creationId xmlns:a16="http://schemas.microsoft.com/office/drawing/2014/main" id="{983492D2-8522-4976-9949-E961D4CA896B}"/>
            </a:ext>
          </a:extLst>
        </xdr:cNvPr>
        <xdr:cNvCxnSpPr>
          <a:stCxn id="126" idx="2"/>
          <a:endCxn id="127" idx="0"/>
        </xdr:cNvCxnSpPr>
      </xdr:nvCxnSpPr>
      <xdr:spPr>
        <a:xfrm>
          <a:off x="3966933" y="8463967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50</xdr:row>
      <xdr:rowOff>10525</xdr:rowOff>
    </xdr:from>
    <xdr:to>
      <xdr:col>4</xdr:col>
      <xdr:colOff>786411</xdr:colOff>
      <xdr:row>51</xdr:row>
      <xdr:rowOff>97566</xdr:rowOff>
    </xdr:to>
    <xdr:cxnSp macro="">
      <xdr:nvCxnSpPr>
        <xdr:cNvPr id="147" name="Connecteur droit avec flèche 146">
          <a:extLst>
            <a:ext uri="{FF2B5EF4-FFF2-40B4-BE49-F238E27FC236}">
              <a16:creationId xmlns:a16="http://schemas.microsoft.com/office/drawing/2014/main" id="{6127ED1A-2D86-4E26-AA2A-A01F43B9A7AB}"/>
            </a:ext>
          </a:extLst>
        </xdr:cNvPr>
        <xdr:cNvCxnSpPr>
          <a:stCxn id="127" idx="2"/>
          <a:endCxn id="128" idx="0"/>
        </xdr:cNvCxnSpPr>
      </xdr:nvCxnSpPr>
      <xdr:spPr>
        <a:xfrm>
          <a:off x="3966933" y="9333429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53</xdr:row>
      <xdr:rowOff>59465</xdr:rowOff>
    </xdr:from>
    <xdr:to>
      <xdr:col>4</xdr:col>
      <xdr:colOff>786411</xdr:colOff>
      <xdr:row>54</xdr:row>
      <xdr:rowOff>141086</xdr:rowOff>
    </xdr:to>
    <xdr:cxnSp macro="">
      <xdr:nvCxnSpPr>
        <xdr:cNvPr id="150" name="Connecteur droit avec flèche 149">
          <a:extLst>
            <a:ext uri="{FF2B5EF4-FFF2-40B4-BE49-F238E27FC236}">
              <a16:creationId xmlns:a16="http://schemas.microsoft.com/office/drawing/2014/main" id="{AD57EB2A-891B-4D42-9F07-CFB1BD70059B}"/>
            </a:ext>
          </a:extLst>
        </xdr:cNvPr>
        <xdr:cNvCxnSpPr>
          <a:stCxn id="128" idx="2"/>
          <a:endCxn id="129" idx="0"/>
        </xdr:cNvCxnSpPr>
      </xdr:nvCxnSpPr>
      <xdr:spPr>
        <a:xfrm>
          <a:off x="3966933" y="9938961"/>
          <a:ext cx="0" cy="26715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56</xdr:row>
      <xdr:rowOff>141085</xdr:rowOff>
    </xdr:from>
    <xdr:to>
      <xdr:col>4</xdr:col>
      <xdr:colOff>786411</xdr:colOff>
      <xdr:row>58</xdr:row>
      <xdr:rowOff>37174</xdr:rowOff>
    </xdr:to>
    <xdr:cxnSp macro="">
      <xdr:nvCxnSpPr>
        <xdr:cNvPr id="153" name="Connecteur droit avec flèche 152">
          <a:extLst>
            <a:ext uri="{FF2B5EF4-FFF2-40B4-BE49-F238E27FC236}">
              <a16:creationId xmlns:a16="http://schemas.microsoft.com/office/drawing/2014/main" id="{7CD4755B-D23E-419E-A9FA-573083902FD9}"/>
            </a:ext>
          </a:extLst>
        </xdr:cNvPr>
        <xdr:cNvCxnSpPr>
          <a:stCxn id="129" idx="2"/>
          <a:endCxn id="131" idx="0"/>
        </xdr:cNvCxnSpPr>
      </xdr:nvCxnSpPr>
      <xdr:spPr>
        <a:xfrm>
          <a:off x="3966933" y="10577172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60</xdr:row>
      <xdr:rowOff>37174</xdr:rowOff>
    </xdr:from>
    <xdr:to>
      <xdr:col>4</xdr:col>
      <xdr:colOff>786411</xdr:colOff>
      <xdr:row>61</xdr:row>
      <xdr:rowOff>124216</xdr:rowOff>
    </xdr:to>
    <xdr:cxnSp macro="">
      <xdr:nvCxnSpPr>
        <xdr:cNvPr id="156" name="Connecteur droit avec flèche 155">
          <a:extLst>
            <a:ext uri="{FF2B5EF4-FFF2-40B4-BE49-F238E27FC236}">
              <a16:creationId xmlns:a16="http://schemas.microsoft.com/office/drawing/2014/main" id="{E10E73DB-F2B6-4D46-8E48-285751510580}"/>
            </a:ext>
          </a:extLst>
        </xdr:cNvPr>
        <xdr:cNvCxnSpPr>
          <a:stCxn id="131" idx="2"/>
          <a:endCxn id="134" idx="0"/>
        </xdr:cNvCxnSpPr>
      </xdr:nvCxnSpPr>
      <xdr:spPr>
        <a:xfrm>
          <a:off x="3966933" y="11215383"/>
          <a:ext cx="0" cy="27257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63</xdr:row>
      <xdr:rowOff>124216</xdr:rowOff>
    </xdr:from>
    <xdr:to>
      <xdr:col>4</xdr:col>
      <xdr:colOff>786411</xdr:colOff>
      <xdr:row>65</xdr:row>
      <xdr:rowOff>20305</xdr:rowOff>
    </xdr:to>
    <xdr:cxnSp macro="">
      <xdr:nvCxnSpPr>
        <xdr:cNvPr id="159" name="Connecteur droit avec flèche 158">
          <a:extLst>
            <a:ext uri="{FF2B5EF4-FFF2-40B4-BE49-F238E27FC236}">
              <a16:creationId xmlns:a16="http://schemas.microsoft.com/office/drawing/2014/main" id="{54FB6313-D5AB-47A5-B6EE-3B9D21E3FA0E}"/>
            </a:ext>
          </a:extLst>
        </xdr:cNvPr>
        <xdr:cNvCxnSpPr>
          <a:stCxn id="134" idx="2"/>
          <a:endCxn id="132" idx="0"/>
        </xdr:cNvCxnSpPr>
      </xdr:nvCxnSpPr>
      <xdr:spPr>
        <a:xfrm>
          <a:off x="3966933" y="11859016"/>
          <a:ext cx="0" cy="267150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786411</xdr:colOff>
      <xdr:row>67</xdr:row>
      <xdr:rowOff>20305</xdr:rowOff>
    </xdr:from>
    <xdr:to>
      <xdr:col>4</xdr:col>
      <xdr:colOff>786411</xdr:colOff>
      <xdr:row>68</xdr:row>
      <xdr:rowOff>107343</xdr:rowOff>
    </xdr:to>
    <xdr:cxnSp macro="">
      <xdr:nvCxnSpPr>
        <xdr:cNvPr id="162" name="Connecteur droit avec flèche 161">
          <a:extLst>
            <a:ext uri="{FF2B5EF4-FFF2-40B4-BE49-F238E27FC236}">
              <a16:creationId xmlns:a16="http://schemas.microsoft.com/office/drawing/2014/main" id="{8A126139-EBCD-4D15-9680-947C5898048C}"/>
            </a:ext>
          </a:extLst>
        </xdr:cNvPr>
        <xdr:cNvCxnSpPr>
          <a:stCxn id="132" idx="2"/>
          <a:endCxn id="135" idx="0"/>
        </xdr:cNvCxnSpPr>
      </xdr:nvCxnSpPr>
      <xdr:spPr>
        <a:xfrm>
          <a:off x="3966933" y="12497227"/>
          <a:ext cx="0" cy="27256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786410</xdr:colOff>
      <xdr:row>8</xdr:row>
      <xdr:rowOff>119915</xdr:rowOff>
    </xdr:from>
    <xdr:to>
      <xdr:col>6</xdr:col>
      <xdr:colOff>132249</xdr:colOff>
      <xdr:row>70</xdr:row>
      <xdr:rowOff>107343</xdr:rowOff>
    </xdr:to>
    <xdr:cxnSp macro="">
      <xdr:nvCxnSpPr>
        <xdr:cNvPr id="166" name="Connecteur : en angle 165">
          <a:extLst>
            <a:ext uri="{FF2B5EF4-FFF2-40B4-BE49-F238E27FC236}">
              <a16:creationId xmlns:a16="http://schemas.microsoft.com/office/drawing/2014/main" id="{C7DB253B-37FF-40A5-B869-107D85C9C0B1}"/>
            </a:ext>
          </a:extLst>
        </xdr:cNvPr>
        <xdr:cNvCxnSpPr>
          <a:stCxn id="135" idx="2"/>
          <a:endCxn id="13" idx="3"/>
        </xdr:cNvCxnSpPr>
      </xdr:nvCxnSpPr>
      <xdr:spPr>
        <a:xfrm rot="5400000" flipH="1" flipV="1">
          <a:off x="-1310176" y="6927649"/>
          <a:ext cx="11490315" cy="936100"/>
        </a:xfrm>
        <a:prstGeom prst="bentConnector4">
          <a:avLst>
            <a:gd name="adj1" fmla="val -2049"/>
            <a:gd name="adj2" fmla="val 274917"/>
          </a:avLst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380307</xdr:colOff>
      <xdr:row>9</xdr:row>
      <xdr:rowOff>181373</xdr:rowOff>
    </xdr:from>
    <xdr:to>
      <xdr:col>11</xdr:col>
      <xdr:colOff>662247</xdr:colOff>
      <xdr:row>11</xdr:row>
      <xdr:rowOff>158513</xdr:rowOff>
    </xdr:to>
    <xdr:sp macro="" textlink="">
      <xdr:nvSpPr>
        <xdr:cNvPr id="262" name="Rectangle 261">
          <a:extLst>
            <a:ext uri="{FF2B5EF4-FFF2-40B4-BE49-F238E27FC236}">
              <a16:creationId xmlns:a16="http://schemas.microsoft.com/office/drawing/2014/main" id="{9FBA0D1C-79BD-47ED-B648-C09F15FF1696}"/>
            </a:ext>
          </a:extLst>
        </xdr:cNvPr>
        <xdr:cNvSpPr/>
      </xdr:nvSpPr>
      <xdr:spPr>
        <a:xfrm>
          <a:off x="7512627" y="1873013"/>
          <a:ext cx="1866900" cy="342900"/>
        </a:xfrm>
        <a:prstGeom prst="rect">
          <a:avLst/>
        </a:prstGeom>
        <a:solidFill>
          <a:schemeClr val="accent2"/>
        </a:solidFill>
        <a:ln w="285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code principal</a:t>
          </a:r>
          <a:endParaRPr lang="fr-FR" sz="1100"/>
        </a:p>
      </xdr:txBody>
    </xdr:sp>
    <xdr:clientData/>
  </xdr:twoCellAnchor>
  <xdr:twoCellAnchor>
    <xdr:from>
      <xdr:col>9</xdr:col>
      <xdr:colOff>342207</xdr:colOff>
      <xdr:row>13</xdr:row>
      <xdr:rowOff>92093</xdr:rowOff>
    </xdr:from>
    <xdr:to>
      <xdr:col>11</xdr:col>
      <xdr:colOff>624147</xdr:colOff>
      <xdr:row>15</xdr:row>
      <xdr:rowOff>144780</xdr:rowOff>
    </xdr:to>
    <xdr:sp macro="" textlink="">
      <xdr:nvSpPr>
        <xdr:cNvPr id="263" name="Rectangle 262">
          <a:extLst>
            <a:ext uri="{FF2B5EF4-FFF2-40B4-BE49-F238E27FC236}">
              <a16:creationId xmlns:a16="http://schemas.microsoft.com/office/drawing/2014/main" id="{86FD405A-6947-426E-BA6F-40EACE36E73F}"/>
            </a:ext>
          </a:extLst>
        </xdr:cNvPr>
        <xdr:cNvSpPr/>
      </xdr:nvSpPr>
      <xdr:spPr>
        <a:xfrm>
          <a:off x="7474527" y="2515253"/>
          <a:ext cx="1866900" cy="418447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Dans</a:t>
          </a:r>
          <a:r>
            <a:rPr lang="fr-FR" sz="1100" baseline="0"/>
            <a:t> classe WeatherStation</a:t>
          </a:r>
        </a:p>
      </xdr:txBody>
    </xdr:sp>
    <xdr:clientData/>
  </xdr:twoCellAnchor>
  <xdr:twoCellAnchor>
    <xdr:from>
      <xdr:col>3</xdr:col>
      <xdr:colOff>641405</xdr:colOff>
      <xdr:row>37</xdr:row>
      <xdr:rowOff>164554</xdr:rowOff>
    </xdr:from>
    <xdr:to>
      <xdr:col>6</xdr:col>
      <xdr:colOff>130865</xdr:colOff>
      <xdr:row>39</xdr:row>
      <xdr:rowOff>37785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D731E50-78BD-4973-99FE-98FC08D7837D}"/>
            </a:ext>
          </a:extLst>
        </xdr:cNvPr>
        <xdr:cNvSpPr/>
      </xdr:nvSpPr>
      <xdr:spPr>
        <a:xfrm>
          <a:off x="3026796" y="7075563"/>
          <a:ext cx="1874852" cy="244292"/>
        </a:xfrm>
        <a:prstGeom prst="rect">
          <a:avLst/>
        </a:prstGeom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Mesure DHT22</a:t>
          </a:r>
        </a:p>
      </xdr:txBody>
    </xdr:sp>
    <xdr:clientData/>
  </xdr:twoCellAnchor>
  <xdr:twoCellAnchor>
    <xdr:from>
      <xdr:col>4</xdr:col>
      <xdr:colOff>783700</xdr:colOff>
      <xdr:row>36</xdr:row>
      <xdr:rowOff>43180</xdr:rowOff>
    </xdr:from>
    <xdr:to>
      <xdr:col>4</xdr:col>
      <xdr:colOff>783700</xdr:colOff>
      <xdr:row>37</xdr:row>
      <xdr:rowOff>164554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6D843349-BB4C-4614-94DA-613761674C3B}"/>
            </a:ext>
          </a:extLst>
        </xdr:cNvPr>
        <xdr:cNvCxnSpPr>
          <a:stCxn id="96" idx="2"/>
          <a:endCxn id="45" idx="0"/>
        </xdr:cNvCxnSpPr>
      </xdr:nvCxnSpPr>
      <xdr:spPr>
        <a:xfrm>
          <a:off x="3964222" y="6768658"/>
          <a:ext cx="0" cy="306905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715617</xdr:colOff>
      <xdr:row>9</xdr:row>
      <xdr:rowOff>172278</xdr:rowOff>
    </xdr:from>
    <xdr:to>
      <xdr:col>6</xdr:col>
      <xdr:colOff>291547</xdr:colOff>
      <xdr:row>24</xdr:row>
      <xdr:rowOff>132522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9009C65-5B1F-4580-BBBD-D44523FE20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496957</xdr:colOff>
      <xdr:row>41</xdr:row>
      <xdr:rowOff>172278</xdr:rowOff>
    </xdr:from>
    <xdr:to>
      <xdr:col>10</xdr:col>
      <xdr:colOff>251792</xdr:colOff>
      <xdr:row>54</xdr:row>
      <xdr:rowOff>139148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2CE8873-2FCB-4D2C-943A-CD83E40B39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617220</xdr:colOff>
      <xdr:row>10</xdr:row>
      <xdr:rowOff>45720</xdr:rowOff>
    </xdr:from>
    <xdr:to>
      <xdr:col>14</xdr:col>
      <xdr:colOff>312420</xdr:colOff>
      <xdr:row>25</xdr:row>
      <xdr:rowOff>45720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685800</xdr:colOff>
      <xdr:row>2</xdr:row>
      <xdr:rowOff>60960</xdr:rowOff>
    </xdr:from>
    <xdr:to>
      <xdr:col>29</xdr:col>
      <xdr:colOff>502920</xdr:colOff>
      <xdr:row>17</xdr:row>
      <xdr:rowOff>60960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9BD31838-DF09-490B-8205-43CE57A31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3"/>
  <sheetViews>
    <sheetView workbookViewId="0">
      <selection activeCell="D3" sqref="D3"/>
    </sheetView>
  </sheetViews>
  <sheetFormatPr baseColWidth="10" defaultRowHeight="14.4" x14ac:dyDescent="0.3"/>
  <cols>
    <col min="3" max="3" width="35.88671875" customWidth="1"/>
    <col min="4" max="4" width="13.77734375" bestFit="1" customWidth="1"/>
    <col min="6" max="6" width="11.5546875" style="61"/>
    <col min="8" max="8" width="12.6640625" customWidth="1"/>
    <col min="9" max="9" width="32.88671875" customWidth="1"/>
    <col min="10" max="10" width="9.21875" bestFit="1" customWidth="1"/>
  </cols>
  <sheetData>
    <row r="1" spans="2:10" x14ac:dyDescent="0.3">
      <c r="H1" s="2"/>
    </row>
    <row r="2" spans="2:10" ht="21" x14ac:dyDescent="0.4">
      <c r="B2" s="104" t="s">
        <v>165</v>
      </c>
      <c r="C2" s="104"/>
      <c r="D2" s="64">
        <f>SUM(D5:D22)</f>
        <v>534.23</v>
      </c>
      <c r="E2" s="63"/>
      <c r="F2" s="65"/>
      <c r="G2" s="104" t="s">
        <v>167</v>
      </c>
      <c r="H2" s="104"/>
      <c r="I2" s="104"/>
      <c r="J2" s="64">
        <f>SUM(J5:J19)</f>
        <v>0</v>
      </c>
    </row>
    <row r="3" spans="2:10" x14ac:dyDescent="0.3">
      <c r="H3" s="2"/>
    </row>
    <row r="4" spans="2:10" ht="18" x14ac:dyDescent="0.35">
      <c r="B4" s="5" t="s">
        <v>95</v>
      </c>
      <c r="C4" s="5" t="s">
        <v>0</v>
      </c>
      <c r="D4" s="5" t="s">
        <v>166</v>
      </c>
      <c r="H4" s="5" t="s">
        <v>95</v>
      </c>
      <c r="I4" s="5" t="s">
        <v>0</v>
      </c>
      <c r="J4" s="5" t="s">
        <v>166</v>
      </c>
    </row>
    <row r="5" spans="2:10" x14ac:dyDescent="0.3">
      <c r="B5" t="s">
        <v>96</v>
      </c>
      <c r="C5" t="s">
        <v>97</v>
      </c>
      <c r="D5" s="1">
        <v>163.81</v>
      </c>
      <c r="E5" s="1"/>
      <c r="G5" s="1"/>
    </row>
    <row r="6" spans="2:10" x14ac:dyDescent="0.3">
      <c r="B6" t="s">
        <v>1</v>
      </c>
      <c r="C6" t="s">
        <v>98</v>
      </c>
      <c r="D6" s="1">
        <v>2.72</v>
      </c>
      <c r="E6" s="1"/>
      <c r="G6" s="1"/>
    </row>
    <row r="7" spans="2:10" x14ac:dyDescent="0.3">
      <c r="B7" t="s">
        <v>1</v>
      </c>
      <c r="C7" t="s">
        <v>99</v>
      </c>
      <c r="D7" s="1">
        <v>6.69</v>
      </c>
      <c r="E7" s="1"/>
      <c r="G7" s="1"/>
      <c r="I7" s="3"/>
    </row>
    <row r="8" spans="2:10" x14ac:dyDescent="0.3">
      <c r="B8" t="s">
        <v>1</v>
      </c>
      <c r="C8" t="s">
        <v>100</v>
      </c>
      <c r="D8" s="1">
        <v>2.35</v>
      </c>
      <c r="E8" s="1"/>
      <c r="G8" s="1"/>
    </row>
    <row r="9" spans="2:10" x14ac:dyDescent="0.3">
      <c r="B9" t="s">
        <v>1</v>
      </c>
      <c r="C9" t="s">
        <v>101</v>
      </c>
      <c r="D9" s="1">
        <v>3.7</v>
      </c>
      <c r="E9" s="1"/>
      <c r="G9" s="1"/>
    </row>
    <row r="10" spans="2:10" x14ac:dyDescent="0.3">
      <c r="B10" t="s">
        <v>1</v>
      </c>
      <c r="C10" t="s">
        <v>102</v>
      </c>
      <c r="D10" s="1">
        <v>6.99</v>
      </c>
      <c r="E10" s="1"/>
      <c r="G10" s="1"/>
    </row>
    <row r="11" spans="2:10" x14ac:dyDescent="0.3">
      <c r="B11" t="s">
        <v>1</v>
      </c>
      <c r="C11" t="s">
        <v>103</v>
      </c>
      <c r="D11" s="1">
        <v>40.76</v>
      </c>
      <c r="E11" s="1"/>
      <c r="G11" s="1"/>
    </row>
    <row r="12" spans="2:10" x14ac:dyDescent="0.3">
      <c r="B12" t="s">
        <v>1</v>
      </c>
      <c r="C12" t="s">
        <v>104</v>
      </c>
      <c r="D12" s="1">
        <v>7.99</v>
      </c>
      <c r="E12" s="1"/>
      <c r="G12" s="1"/>
    </row>
    <row r="13" spans="2:10" x14ac:dyDescent="0.3">
      <c r="B13" t="s">
        <v>1</v>
      </c>
      <c r="C13" t="s">
        <v>105</v>
      </c>
      <c r="D13" s="1">
        <v>8.99</v>
      </c>
      <c r="E13" s="1"/>
      <c r="G13" s="1"/>
    </row>
    <row r="14" spans="2:10" x14ac:dyDescent="0.3">
      <c r="B14" t="s">
        <v>134</v>
      </c>
      <c r="C14" t="s">
        <v>158</v>
      </c>
      <c r="D14" s="1">
        <v>13</v>
      </c>
      <c r="G14" s="1"/>
    </row>
    <row r="15" spans="2:10" x14ac:dyDescent="0.3">
      <c r="B15" t="s">
        <v>134</v>
      </c>
      <c r="C15" t="s">
        <v>115</v>
      </c>
      <c r="D15" s="1">
        <v>20</v>
      </c>
      <c r="G15" s="1"/>
    </row>
    <row r="16" spans="2:10" x14ac:dyDescent="0.3">
      <c r="B16" t="s">
        <v>133</v>
      </c>
      <c r="C16" t="s">
        <v>131</v>
      </c>
      <c r="D16" s="1">
        <v>8.02</v>
      </c>
      <c r="F16" s="62"/>
      <c r="G16" s="1"/>
    </row>
    <row r="17" spans="2:7" x14ac:dyDescent="0.3">
      <c r="B17" t="s">
        <v>133</v>
      </c>
      <c r="C17" t="s">
        <v>132</v>
      </c>
      <c r="D17" s="1">
        <v>1.49</v>
      </c>
      <c r="F17" s="62"/>
      <c r="G17" s="1"/>
    </row>
    <row r="18" spans="2:7" x14ac:dyDescent="0.3">
      <c r="B18" t="s">
        <v>1</v>
      </c>
      <c r="C18" t="s">
        <v>159</v>
      </c>
      <c r="D18" s="1">
        <v>57</v>
      </c>
      <c r="F18" s="62"/>
      <c r="G18" s="1"/>
    </row>
    <row r="19" spans="2:7" x14ac:dyDescent="0.3">
      <c r="B19" t="s">
        <v>96</v>
      </c>
      <c r="C19" t="s">
        <v>160</v>
      </c>
      <c r="D19" s="1">
        <v>144</v>
      </c>
      <c r="E19" s="1"/>
      <c r="G19" s="1"/>
    </row>
    <row r="20" spans="2:7" x14ac:dyDescent="0.3">
      <c r="B20" t="s">
        <v>308</v>
      </c>
      <c r="C20" t="s">
        <v>309</v>
      </c>
      <c r="D20" s="1">
        <v>15.25</v>
      </c>
      <c r="E20" s="1"/>
      <c r="G20" s="1"/>
    </row>
    <row r="21" spans="2:7" x14ac:dyDescent="0.3">
      <c r="B21" t="s">
        <v>134</v>
      </c>
      <c r="C21" t="s">
        <v>310</v>
      </c>
      <c r="D21" s="1">
        <v>18.48</v>
      </c>
      <c r="E21" s="1"/>
      <c r="G21" s="1"/>
    </row>
    <row r="22" spans="2:7" x14ac:dyDescent="0.3">
      <c r="B22" t="s">
        <v>134</v>
      </c>
      <c r="C22" t="s">
        <v>311</v>
      </c>
      <c r="D22" s="1">
        <v>12.99</v>
      </c>
      <c r="E22" s="1"/>
      <c r="G22" s="1"/>
    </row>
    <row r="23" spans="2:7" x14ac:dyDescent="0.3">
      <c r="E23" s="1"/>
    </row>
  </sheetData>
  <mergeCells count="2">
    <mergeCell ref="B2:C2"/>
    <mergeCell ref="G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B145-5B10-4776-B200-74A4976CCC04}">
  <dimension ref="A1:M27"/>
  <sheetViews>
    <sheetView topLeftCell="C1" workbookViewId="0">
      <selection activeCell="L8" sqref="L8"/>
    </sheetView>
  </sheetViews>
  <sheetFormatPr baseColWidth="10" defaultRowHeight="14.4" x14ac:dyDescent="0.3"/>
  <sheetData>
    <row r="1" spans="1:13" x14ac:dyDescent="0.3">
      <c r="A1" t="s">
        <v>312</v>
      </c>
    </row>
    <row r="2" spans="1:13" x14ac:dyDescent="0.3">
      <c r="L2" t="s">
        <v>350</v>
      </c>
      <c r="M2" t="s">
        <v>351</v>
      </c>
    </row>
    <row r="3" spans="1:13" x14ac:dyDescent="0.3">
      <c r="A3" t="s">
        <v>313</v>
      </c>
      <c r="F3" t="s">
        <v>10</v>
      </c>
      <c r="K3" t="s">
        <v>346</v>
      </c>
      <c r="L3">
        <v>-30</v>
      </c>
      <c r="M3">
        <v>100</v>
      </c>
    </row>
    <row r="4" spans="1:13" x14ac:dyDescent="0.3">
      <c r="A4" t="s">
        <v>314</v>
      </c>
      <c r="B4">
        <v>34</v>
      </c>
      <c r="F4" t="s">
        <v>316</v>
      </c>
      <c r="G4">
        <v>34</v>
      </c>
      <c r="K4" t="s">
        <v>347</v>
      </c>
      <c r="L4">
        <v>-90</v>
      </c>
      <c r="M4">
        <v>0</v>
      </c>
    </row>
    <row r="5" spans="1:13" x14ac:dyDescent="0.3">
      <c r="A5" t="s">
        <v>315</v>
      </c>
      <c r="B5">
        <v>13</v>
      </c>
    </row>
    <row r="6" spans="1:13" x14ac:dyDescent="0.3">
      <c r="A6" t="s">
        <v>317</v>
      </c>
      <c r="B6">
        <v>9</v>
      </c>
      <c r="K6" t="s">
        <v>348</v>
      </c>
      <c r="L6">
        <v>-30</v>
      </c>
    </row>
    <row r="7" spans="1:13" x14ac:dyDescent="0.3">
      <c r="A7" t="s">
        <v>318</v>
      </c>
    </row>
    <row r="8" spans="1:13" x14ac:dyDescent="0.3">
      <c r="K8" t="s">
        <v>349</v>
      </c>
      <c r="L8" s="7">
        <f>(5/3)*L6+150</f>
        <v>100</v>
      </c>
    </row>
    <row r="12" spans="1:13" x14ac:dyDescent="0.3">
      <c r="B12" t="s">
        <v>319</v>
      </c>
      <c r="F12" t="s">
        <v>338</v>
      </c>
    </row>
    <row r="13" spans="1:13" x14ac:dyDescent="0.3">
      <c r="A13">
        <v>1</v>
      </c>
      <c r="B13" t="s">
        <v>332</v>
      </c>
      <c r="F13" t="s">
        <v>332</v>
      </c>
    </row>
    <row r="14" spans="1:13" x14ac:dyDescent="0.3">
      <c r="A14">
        <v>2</v>
      </c>
      <c r="B14" t="s">
        <v>326</v>
      </c>
      <c r="F14" t="s">
        <v>326</v>
      </c>
    </row>
    <row r="15" spans="1:13" x14ac:dyDescent="0.3">
      <c r="A15">
        <v>3</v>
      </c>
      <c r="B15" t="s">
        <v>327</v>
      </c>
      <c r="F15" t="s">
        <v>327</v>
      </c>
    </row>
    <row r="16" spans="1:13" x14ac:dyDescent="0.3">
      <c r="A16">
        <v>4</v>
      </c>
      <c r="B16" t="s">
        <v>320</v>
      </c>
      <c r="F16" t="s">
        <v>320</v>
      </c>
    </row>
    <row r="17" spans="1:6" x14ac:dyDescent="0.3">
      <c r="A17">
        <v>5</v>
      </c>
      <c r="B17" t="s">
        <v>129</v>
      </c>
      <c r="F17" t="s">
        <v>129</v>
      </c>
    </row>
    <row r="18" spans="1:6" x14ac:dyDescent="0.3">
      <c r="A18">
        <v>6</v>
      </c>
      <c r="B18" t="s">
        <v>343</v>
      </c>
      <c r="F18" t="s">
        <v>321</v>
      </c>
    </row>
    <row r="19" spans="1:6" x14ac:dyDescent="0.3">
      <c r="A19">
        <v>7</v>
      </c>
      <c r="B19" t="s">
        <v>322</v>
      </c>
      <c r="F19" t="s">
        <v>322</v>
      </c>
    </row>
    <row r="20" spans="1:6" x14ac:dyDescent="0.3">
      <c r="A20">
        <v>8</v>
      </c>
      <c r="B20" t="s">
        <v>323</v>
      </c>
      <c r="F20" t="s">
        <v>323</v>
      </c>
    </row>
    <row r="21" spans="1:6" x14ac:dyDescent="0.3">
      <c r="A21">
        <v>9</v>
      </c>
      <c r="B21" t="s">
        <v>324</v>
      </c>
      <c r="F21" t="s">
        <v>324</v>
      </c>
    </row>
    <row r="22" spans="1:6" x14ac:dyDescent="0.3">
      <c r="A22">
        <v>10</v>
      </c>
      <c r="B22" t="s">
        <v>325</v>
      </c>
      <c r="F22" t="s">
        <v>325</v>
      </c>
    </row>
    <row r="23" spans="1:6" x14ac:dyDescent="0.3">
      <c r="F23" t="s">
        <v>339</v>
      </c>
    </row>
    <row r="24" spans="1:6" x14ac:dyDescent="0.3">
      <c r="F24" t="s">
        <v>340</v>
      </c>
    </row>
    <row r="25" spans="1:6" x14ac:dyDescent="0.3">
      <c r="F25" t="s">
        <v>341</v>
      </c>
    </row>
    <row r="26" spans="1:6" x14ac:dyDescent="0.3">
      <c r="F26" t="s">
        <v>342</v>
      </c>
    </row>
    <row r="27" spans="1:6" x14ac:dyDescent="0.3">
      <c r="F27" t="s">
        <v>344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1:X367"/>
  <sheetViews>
    <sheetView workbookViewId="0">
      <selection activeCell="E6" sqref="E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  <col min="12" max="12" width="15" bestFit="1" customWidth="1"/>
    <col min="13" max="14" width="11.6640625" bestFit="1" customWidth="1"/>
    <col min="15" max="16" width="12.44140625" bestFit="1" customWidth="1"/>
    <col min="20" max="20" width="15.109375" bestFit="1" customWidth="1"/>
  </cols>
  <sheetData>
    <row r="1" spans="1:24" ht="31.2" x14ac:dyDescent="0.5">
      <c r="A1" s="4" t="s">
        <v>76</v>
      </c>
      <c r="J1" s="74" t="s">
        <v>218</v>
      </c>
      <c r="M1" s="13" t="s">
        <v>222</v>
      </c>
      <c r="N1" t="s">
        <v>38</v>
      </c>
    </row>
    <row r="2" spans="1:24" ht="21" x14ac:dyDescent="0.4">
      <c r="A2" s="15" t="s">
        <v>77</v>
      </c>
      <c r="M2" s="6">
        <v>0.4</v>
      </c>
      <c r="N2">
        <v>5</v>
      </c>
      <c r="X2" s="73"/>
    </row>
    <row r="3" spans="1:24" ht="43.2" x14ac:dyDescent="0.3">
      <c r="B3" t="s">
        <v>80</v>
      </c>
      <c r="C3" t="s">
        <v>88</v>
      </c>
      <c r="D3" s="13" t="s">
        <v>82</v>
      </c>
      <c r="E3" s="13" t="s">
        <v>81</v>
      </c>
      <c r="F3" s="13" t="s">
        <v>83</v>
      </c>
      <c r="K3" t="s">
        <v>219</v>
      </c>
      <c r="L3" t="s">
        <v>220</v>
      </c>
      <c r="M3" t="s">
        <v>224</v>
      </c>
      <c r="N3" t="s">
        <v>223</v>
      </c>
      <c r="P3" t="s">
        <v>225</v>
      </c>
      <c r="X3" s="73"/>
    </row>
    <row r="4" spans="1:24" x14ac:dyDescent="0.3">
      <c r="A4" t="s">
        <v>215</v>
      </c>
      <c r="B4">
        <v>400</v>
      </c>
      <c r="C4">
        <v>3.3</v>
      </c>
      <c r="D4">
        <v>10</v>
      </c>
      <c r="E4">
        <v>6</v>
      </c>
      <c r="F4" s="6">
        <f>(E4*D4)/3600</f>
        <v>1.6666666666666666E-2</v>
      </c>
      <c r="K4">
        <v>0</v>
      </c>
      <c r="L4" s="6">
        <f t="shared" ref="L4:L27" si="0">-((K4-0)*(K4-24))^2/(144^2)</f>
        <v>0</v>
      </c>
      <c r="M4" s="7">
        <f t="shared" ref="M4:M27" si="1">B$21/N$2*L4*M$2*1000</f>
        <v>0</v>
      </c>
      <c r="N4" s="7">
        <f t="shared" ref="N4:N27" si="2">B$11</f>
        <v>122.83333333333333</v>
      </c>
      <c r="O4" s="7">
        <f>B14</f>
        <v>1800</v>
      </c>
      <c r="P4" s="7">
        <f>MAX(0, MIN(O4,O$4))</f>
        <v>1800</v>
      </c>
      <c r="X4" s="73"/>
    </row>
    <row r="5" spans="1:24" x14ac:dyDescent="0.3">
      <c r="A5" t="s">
        <v>216</v>
      </c>
      <c r="B5">
        <v>200</v>
      </c>
      <c r="C5">
        <v>3.3</v>
      </c>
      <c r="D5">
        <v>40</v>
      </c>
      <c r="E5">
        <v>6</v>
      </c>
      <c r="F5" s="6">
        <f>(E5*D5)/3600</f>
        <v>6.6666666666666666E-2</v>
      </c>
      <c r="K5">
        <f>MOD(K4+1,24)</f>
        <v>1</v>
      </c>
      <c r="L5" s="6">
        <f t="shared" si="0"/>
        <v>2.5511188271604937E-2</v>
      </c>
      <c r="M5" s="7">
        <f t="shared" si="1"/>
        <v>12.24537037037037</v>
      </c>
      <c r="N5" s="7">
        <f t="shared" si="2"/>
        <v>122.83333333333333</v>
      </c>
      <c r="O5" s="7">
        <f>P4-N4+M4</f>
        <v>1677.1666666666667</v>
      </c>
      <c r="P5" s="7">
        <f t="shared" ref="P5:P27" si="3">MAX(0, MIN(O5,O$4))</f>
        <v>1677.1666666666667</v>
      </c>
      <c r="X5" s="73"/>
    </row>
    <row r="6" spans="1:24" x14ac:dyDescent="0.3">
      <c r="A6" t="s">
        <v>217</v>
      </c>
      <c r="B6">
        <v>100</v>
      </c>
      <c r="C6">
        <v>3.3</v>
      </c>
      <c r="D6">
        <v>1</v>
      </c>
      <c r="E6">
        <f>3600-D4*E4-D5*E5</f>
        <v>3300</v>
      </c>
      <c r="F6" s="6">
        <f>(E6*D6)/3600</f>
        <v>0.91666666666666663</v>
      </c>
      <c r="K6">
        <f t="shared" ref="K6:K69" si="4">MOD(K5+1,24)</f>
        <v>2</v>
      </c>
      <c r="L6" s="6">
        <f t="shared" si="0"/>
        <v>9.3364197530864196E-2</v>
      </c>
      <c r="M6" s="7">
        <f t="shared" si="1"/>
        <v>44.814814814814817</v>
      </c>
      <c r="N6" s="7">
        <f t="shared" si="2"/>
        <v>122.83333333333333</v>
      </c>
      <c r="O6" s="7">
        <f t="shared" ref="O6:O69" si="5">P5-N5+M5</f>
        <v>1566.5787037037039</v>
      </c>
      <c r="P6" s="7">
        <f t="shared" si="3"/>
        <v>1566.5787037037039</v>
      </c>
      <c r="X6" s="73"/>
    </row>
    <row r="7" spans="1:24" x14ac:dyDescent="0.3">
      <c r="F7" s="6"/>
      <c r="K7">
        <f t="shared" si="4"/>
        <v>3</v>
      </c>
      <c r="L7" s="6">
        <f t="shared" si="0"/>
        <v>0.19140625</v>
      </c>
      <c r="M7" s="7">
        <f t="shared" si="1"/>
        <v>91.875</v>
      </c>
      <c r="N7" s="7">
        <f t="shared" si="2"/>
        <v>122.83333333333333</v>
      </c>
      <c r="O7" s="7">
        <f t="shared" si="5"/>
        <v>1488.5601851851854</v>
      </c>
      <c r="P7" s="7">
        <f t="shared" si="3"/>
        <v>1488.5601851851854</v>
      </c>
      <c r="X7" s="73"/>
    </row>
    <row r="8" spans="1:24" x14ac:dyDescent="0.3">
      <c r="F8" s="6">
        <f t="shared" ref="F8" si="6">(E8*D8)/3600</f>
        <v>0</v>
      </c>
      <c r="H8" s="99"/>
      <c r="K8">
        <f t="shared" si="4"/>
        <v>4</v>
      </c>
      <c r="L8" s="6">
        <f t="shared" si="0"/>
        <v>0.30864197530864196</v>
      </c>
      <c r="M8" s="7">
        <f t="shared" si="1"/>
        <v>148.14814814814815</v>
      </c>
      <c r="N8" s="7">
        <f t="shared" si="2"/>
        <v>122.83333333333333</v>
      </c>
      <c r="O8" s="7">
        <f t="shared" si="5"/>
        <v>1457.6018518518522</v>
      </c>
      <c r="P8" s="7">
        <f t="shared" si="3"/>
        <v>1457.6018518518522</v>
      </c>
      <c r="X8" s="73"/>
    </row>
    <row r="9" spans="1:24" x14ac:dyDescent="0.3">
      <c r="A9" t="s">
        <v>226</v>
      </c>
      <c r="B9" s="60">
        <f>SUMPRODUCT(B4:B8,F4:F8)*0.1</f>
        <v>11.166666666666666</v>
      </c>
      <c r="D9">
        <v>3600</v>
      </c>
      <c r="E9">
        <v>1</v>
      </c>
      <c r="F9" s="6">
        <f>(E9*D9)/3600</f>
        <v>1</v>
      </c>
      <c r="K9">
        <f t="shared" si="4"/>
        <v>5</v>
      </c>
      <c r="L9" s="6">
        <f t="shared" si="0"/>
        <v>0.43523341049382713</v>
      </c>
      <c r="M9" s="7">
        <f t="shared" si="1"/>
        <v>208.91203703703704</v>
      </c>
      <c r="N9" s="7">
        <f t="shared" si="2"/>
        <v>122.83333333333333</v>
      </c>
      <c r="O9" s="7">
        <f t="shared" si="5"/>
        <v>1482.916666666667</v>
      </c>
      <c r="P9" s="7">
        <f t="shared" si="3"/>
        <v>1482.916666666667</v>
      </c>
      <c r="X9" s="73"/>
    </row>
    <row r="10" spans="1:24" x14ac:dyDescent="0.3">
      <c r="K10">
        <f t="shared" si="4"/>
        <v>6</v>
      </c>
      <c r="L10" s="6">
        <f t="shared" si="0"/>
        <v>0.5625</v>
      </c>
      <c r="M10" s="7">
        <f t="shared" si="1"/>
        <v>269.99999999999994</v>
      </c>
      <c r="N10" s="7">
        <f t="shared" si="2"/>
        <v>122.83333333333333</v>
      </c>
      <c r="O10" s="7">
        <f t="shared" si="5"/>
        <v>1568.9953703703707</v>
      </c>
      <c r="P10" s="7">
        <f t="shared" si="3"/>
        <v>1568.9953703703707</v>
      </c>
      <c r="X10" s="73"/>
    </row>
    <row r="11" spans="1:24" x14ac:dyDescent="0.3">
      <c r="A11" t="s">
        <v>221</v>
      </c>
      <c r="B11" s="60">
        <f>SUMPRODUCT(B4:B9,F4:F9)</f>
        <v>122.83333333333333</v>
      </c>
      <c r="K11">
        <f t="shared" si="4"/>
        <v>7</v>
      </c>
      <c r="L11" s="6">
        <f t="shared" si="0"/>
        <v>0.68291859567901236</v>
      </c>
      <c r="M11" s="7">
        <f t="shared" si="1"/>
        <v>327.80092592592598</v>
      </c>
      <c r="N11" s="7">
        <f t="shared" si="2"/>
        <v>122.83333333333333</v>
      </c>
      <c r="O11" s="7">
        <f t="shared" si="5"/>
        <v>1716.1620370370374</v>
      </c>
      <c r="P11" s="7">
        <f t="shared" si="3"/>
        <v>1716.1620370370374</v>
      </c>
      <c r="X11" s="73"/>
    </row>
    <row r="12" spans="1:24" x14ac:dyDescent="0.3">
      <c r="K12">
        <f t="shared" si="4"/>
        <v>8</v>
      </c>
      <c r="L12" s="6">
        <f t="shared" si="0"/>
        <v>0.79012345679012341</v>
      </c>
      <c r="M12" s="7">
        <f t="shared" si="1"/>
        <v>379.25925925925924</v>
      </c>
      <c r="N12" s="7">
        <f t="shared" si="2"/>
        <v>122.83333333333333</v>
      </c>
      <c r="O12" s="7">
        <f t="shared" si="5"/>
        <v>1921.12962962963</v>
      </c>
      <c r="P12" s="7">
        <f t="shared" si="3"/>
        <v>1800</v>
      </c>
      <c r="X12" s="73"/>
    </row>
    <row r="13" spans="1:24" ht="44.4" x14ac:dyDescent="0.4">
      <c r="A13" s="15" t="s">
        <v>78</v>
      </c>
      <c r="B13" s="13" t="s">
        <v>84</v>
      </c>
      <c r="C13" t="s">
        <v>88</v>
      </c>
      <c r="D13" t="s">
        <v>85</v>
      </c>
      <c r="E13" t="s">
        <v>91</v>
      </c>
      <c r="K13">
        <f t="shared" si="4"/>
        <v>9</v>
      </c>
      <c r="L13" s="6">
        <f t="shared" si="0"/>
        <v>0.87890625</v>
      </c>
      <c r="M13" s="7">
        <f t="shared" si="1"/>
        <v>421.875</v>
      </c>
      <c r="N13" s="7">
        <f t="shared" si="2"/>
        <v>122.83333333333333</v>
      </c>
      <c r="O13" s="7">
        <f t="shared" si="5"/>
        <v>2056.4259259259261</v>
      </c>
      <c r="P13" s="7">
        <f t="shared" si="3"/>
        <v>1800</v>
      </c>
      <c r="X13" s="73"/>
    </row>
    <row r="14" spans="1:24" x14ac:dyDescent="0.3">
      <c r="A14" t="s">
        <v>2</v>
      </c>
      <c r="B14">
        <v>1800</v>
      </c>
      <c r="C14">
        <v>3.7</v>
      </c>
      <c r="D14">
        <v>1</v>
      </c>
      <c r="E14">
        <f>D14*B14*C14/1000*3600/1000</f>
        <v>23.975999999999999</v>
      </c>
      <c r="K14">
        <f t="shared" si="4"/>
        <v>10</v>
      </c>
      <c r="L14" s="6">
        <f t="shared" si="0"/>
        <v>0.94521604938271608</v>
      </c>
      <c r="M14" s="7">
        <f t="shared" si="1"/>
        <v>453.7037037037037</v>
      </c>
      <c r="N14" s="7">
        <f t="shared" si="2"/>
        <v>122.83333333333333</v>
      </c>
      <c r="O14" s="7">
        <f t="shared" si="5"/>
        <v>2099.041666666667</v>
      </c>
      <c r="P14" s="7">
        <f t="shared" si="3"/>
        <v>1800</v>
      </c>
      <c r="X14" s="73"/>
    </row>
    <row r="15" spans="1:24" x14ac:dyDescent="0.3">
      <c r="K15">
        <f t="shared" si="4"/>
        <v>11</v>
      </c>
      <c r="L15" s="6">
        <f t="shared" si="0"/>
        <v>0.98615933641975306</v>
      </c>
      <c r="M15" s="7">
        <f t="shared" si="1"/>
        <v>473.35648148148147</v>
      </c>
      <c r="N15" s="7">
        <f t="shared" si="2"/>
        <v>122.83333333333333</v>
      </c>
      <c r="O15" s="7">
        <f t="shared" si="5"/>
        <v>2130.8703703703704</v>
      </c>
      <c r="P15" s="7">
        <f t="shared" si="3"/>
        <v>1800</v>
      </c>
      <c r="X15" s="73"/>
    </row>
    <row r="16" spans="1:24" x14ac:dyDescent="0.3">
      <c r="K16">
        <f t="shared" si="4"/>
        <v>12</v>
      </c>
      <c r="L16" s="6">
        <f t="shared" si="0"/>
        <v>1</v>
      </c>
      <c r="M16" s="7">
        <f t="shared" si="1"/>
        <v>480</v>
      </c>
      <c r="N16" s="7">
        <f t="shared" si="2"/>
        <v>122.83333333333333</v>
      </c>
      <c r="O16" s="7">
        <f t="shared" si="5"/>
        <v>2150.5231481481483</v>
      </c>
      <c r="P16" s="7">
        <f t="shared" si="3"/>
        <v>1800</v>
      </c>
      <c r="X16" s="73"/>
    </row>
    <row r="17" spans="1:24" x14ac:dyDescent="0.3">
      <c r="K17">
        <f t="shared" si="4"/>
        <v>13</v>
      </c>
      <c r="L17" s="6">
        <f t="shared" si="0"/>
        <v>0.98615933641975306</v>
      </c>
      <c r="M17" s="7">
        <f t="shared" si="1"/>
        <v>473.35648148148147</v>
      </c>
      <c r="N17" s="7">
        <f t="shared" si="2"/>
        <v>122.83333333333333</v>
      </c>
      <c r="O17" s="7">
        <f t="shared" si="5"/>
        <v>2157.166666666667</v>
      </c>
      <c r="P17" s="7">
        <f t="shared" si="3"/>
        <v>1800</v>
      </c>
      <c r="X17" s="73"/>
    </row>
    <row r="18" spans="1:24" x14ac:dyDescent="0.3">
      <c r="K18">
        <f t="shared" si="4"/>
        <v>14</v>
      </c>
      <c r="L18" s="6">
        <f t="shared" si="0"/>
        <v>0.94521604938271608</v>
      </c>
      <c r="M18" s="7">
        <f t="shared" si="1"/>
        <v>453.7037037037037</v>
      </c>
      <c r="N18" s="7">
        <f t="shared" si="2"/>
        <v>122.83333333333333</v>
      </c>
      <c r="O18" s="7">
        <f t="shared" si="5"/>
        <v>2150.5231481481483</v>
      </c>
      <c r="P18" s="7">
        <f t="shared" si="3"/>
        <v>1800</v>
      </c>
      <c r="X18" s="73"/>
    </row>
    <row r="19" spans="1:24" ht="21" x14ac:dyDescent="0.4">
      <c r="A19" s="15" t="s">
        <v>79</v>
      </c>
      <c r="K19">
        <f t="shared" si="4"/>
        <v>15</v>
      </c>
      <c r="L19" s="6">
        <f t="shared" si="0"/>
        <v>0.87890625</v>
      </c>
      <c r="M19" s="7">
        <f t="shared" si="1"/>
        <v>421.875</v>
      </c>
      <c r="N19" s="7">
        <f t="shared" si="2"/>
        <v>122.83333333333333</v>
      </c>
      <c r="O19" s="7">
        <f t="shared" si="5"/>
        <v>2130.8703703703704</v>
      </c>
      <c r="P19" s="7">
        <f t="shared" si="3"/>
        <v>1800</v>
      </c>
      <c r="X19" s="73"/>
    </row>
    <row r="20" spans="1:24" ht="57.6" x14ac:dyDescent="0.3">
      <c r="B20" t="s">
        <v>87</v>
      </c>
      <c r="C20" s="13" t="s">
        <v>89</v>
      </c>
      <c r="D20" t="s">
        <v>90</v>
      </c>
      <c r="K20">
        <f t="shared" si="4"/>
        <v>16</v>
      </c>
      <c r="L20" s="6">
        <f t="shared" si="0"/>
        <v>0.79012345679012341</v>
      </c>
      <c r="M20" s="7">
        <f t="shared" si="1"/>
        <v>379.25925925925924</v>
      </c>
      <c r="N20" s="7">
        <f t="shared" si="2"/>
        <v>122.83333333333333</v>
      </c>
      <c r="O20" s="7">
        <f t="shared" si="5"/>
        <v>2099.041666666667</v>
      </c>
      <c r="P20" s="7">
        <f t="shared" si="3"/>
        <v>1800</v>
      </c>
      <c r="X20" s="73"/>
    </row>
    <row r="21" spans="1:24" x14ac:dyDescent="0.3">
      <c r="A21" s="13" t="s">
        <v>86</v>
      </c>
      <c r="B21">
        <v>6</v>
      </c>
      <c r="C21">
        <v>6</v>
      </c>
      <c r="D21">
        <f>B21*C21*3600/1000</f>
        <v>129.6</v>
      </c>
      <c r="K21">
        <f t="shared" si="4"/>
        <v>17</v>
      </c>
      <c r="L21" s="6">
        <f t="shared" si="0"/>
        <v>0.68291859567901236</v>
      </c>
      <c r="M21" s="7">
        <f t="shared" si="1"/>
        <v>327.80092592592598</v>
      </c>
      <c r="N21" s="7">
        <f t="shared" si="2"/>
        <v>122.83333333333333</v>
      </c>
      <c r="O21" s="7">
        <f t="shared" si="5"/>
        <v>2056.4259259259261</v>
      </c>
      <c r="P21" s="7">
        <f t="shared" si="3"/>
        <v>1800</v>
      </c>
      <c r="X21" s="73"/>
    </row>
    <row r="22" spans="1:24" x14ac:dyDescent="0.3">
      <c r="K22">
        <f t="shared" si="4"/>
        <v>18</v>
      </c>
      <c r="L22" s="6">
        <f t="shared" si="0"/>
        <v>0.5625</v>
      </c>
      <c r="M22" s="7">
        <f t="shared" si="1"/>
        <v>269.99999999999994</v>
      </c>
      <c r="N22" s="7">
        <f t="shared" si="2"/>
        <v>122.83333333333333</v>
      </c>
      <c r="O22" s="7">
        <f t="shared" si="5"/>
        <v>2004.9675925925926</v>
      </c>
      <c r="P22" s="7">
        <f t="shared" si="3"/>
        <v>1800</v>
      </c>
      <c r="X22" s="73"/>
    </row>
    <row r="23" spans="1:24" x14ac:dyDescent="0.3">
      <c r="K23">
        <f t="shared" si="4"/>
        <v>19</v>
      </c>
      <c r="L23" s="6">
        <f t="shared" si="0"/>
        <v>0.43523341049382713</v>
      </c>
      <c r="M23" s="7">
        <f t="shared" si="1"/>
        <v>208.91203703703704</v>
      </c>
      <c r="N23" s="7">
        <f t="shared" si="2"/>
        <v>122.83333333333333</v>
      </c>
      <c r="O23" s="7">
        <f t="shared" si="5"/>
        <v>1947.1666666666667</v>
      </c>
      <c r="P23" s="7">
        <f t="shared" si="3"/>
        <v>1800</v>
      </c>
      <c r="X23" s="73"/>
    </row>
    <row r="24" spans="1:24" x14ac:dyDescent="0.3">
      <c r="K24">
        <f t="shared" si="4"/>
        <v>20</v>
      </c>
      <c r="L24" s="6">
        <f t="shared" si="0"/>
        <v>0.30864197530864196</v>
      </c>
      <c r="M24" s="7">
        <f t="shared" si="1"/>
        <v>148.14814814814815</v>
      </c>
      <c r="N24" s="7">
        <f t="shared" si="2"/>
        <v>122.83333333333333</v>
      </c>
      <c r="O24" s="7">
        <f t="shared" si="5"/>
        <v>1886.0787037037037</v>
      </c>
      <c r="P24" s="7">
        <f t="shared" si="3"/>
        <v>1800</v>
      </c>
      <c r="X24" s="73"/>
    </row>
    <row r="25" spans="1:24" x14ac:dyDescent="0.3">
      <c r="K25">
        <f t="shared" si="4"/>
        <v>21</v>
      </c>
      <c r="L25" s="6">
        <f t="shared" si="0"/>
        <v>0.19140625</v>
      </c>
      <c r="M25" s="7">
        <f t="shared" si="1"/>
        <v>91.875</v>
      </c>
      <c r="N25" s="7">
        <f t="shared" si="2"/>
        <v>122.83333333333333</v>
      </c>
      <c r="O25" s="7">
        <f t="shared" si="5"/>
        <v>1825.3148148148148</v>
      </c>
      <c r="P25" s="7">
        <f t="shared" si="3"/>
        <v>1800</v>
      </c>
      <c r="X25" s="73"/>
    </row>
    <row r="26" spans="1:24" x14ac:dyDescent="0.3">
      <c r="K26">
        <f t="shared" si="4"/>
        <v>22</v>
      </c>
      <c r="L26" s="6">
        <f t="shared" si="0"/>
        <v>9.3364197530864196E-2</v>
      </c>
      <c r="M26" s="7">
        <f t="shared" si="1"/>
        <v>44.814814814814817</v>
      </c>
      <c r="N26" s="7">
        <f t="shared" si="2"/>
        <v>122.83333333333333</v>
      </c>
      <c r="O26" s="7">
        <f t="shared" si="5"/>
        <v>1769.0416666666667</v>
      </c>
      <c r="P26" s="7">
        <f t="shared" si="3"/>
        <v>1769.0416666666667</v>
      </c>
      <c r="X26" s="73"/>
    </row>
    <row r="27" spans="1:24" x14ac:dyDescent="0.3">
      <c r="A27" t="s">
        <v>229</v>
      </c>
      <c r="B27" s="75">
        <f>B11/1000*C4/1000</f>
        <v>4.0534999999999996E-4</v>
      </c>
      <c r="C27" t="s">
        <v>228</v>
      </c>
      <c r="K27">
        <f t="shared" si="4"/>
        <v>23</v>
      </c>
      <c r="L27" s="6">
        <f t="shared" si="0"/>
        <v>2.5511188271604937E-2</v>
      </c>
      <c r="M27" s="7">
        <f t="shared" si="1"/>
        <v>12.24537037037037</v>
      </c>
      <c r="N27" s="7">
        <f t="shared" si="2"/>
        <v>122.83333333333333</v>
      </c>
      <c r="O27" s="7">
        <f t="shared" si="5"/>
        <v>1691.0231481481483</v>
      </c>
      <c r="P27" s="7">
        <f t="shared" si="3"/>
        <v>1691.0231481481483</v>
      </c>
      <c r="X27" s="73"/>
    </row>
    <row r="28" spans="1:24" x14ac:dyDescent="0.3">
      <c r="A28" t="s">
        <v>227</v>
      </c>
      <c r="B28">
        <v>0.15459999999999999</v>
      </c>
      <c r="C28" t="s">
        <v>231</v>
      </c>
      <c r="K28">
        <f t="shared" si="4"/>
        <v>0</v>
      </c>
      <c r="L28" s="6">
        <f t="shared" ref="L28:L46" si="7">-((K28-0)*(K28-24))^2/(144^2)</f>
        <v>0</v>
      </c>
      <c r="M28" s="7">
        <f t="shared" ref="M28:M46" si="8">B$21/N$2*L28*M$2*1000</f>
        <v>0</v>
      </c>
      <c r="N28" s="7">
        <f t="shared" ref="N28:N46" si="9">B$11</f>
        <v>122.83333333333333</v>
      </c>
      <c r="O28" s="7">
        <f t="shared" si="5"/>
        <v>1580.4351851851854</v>
      </c>
      <c r="P28" s="7">
        <f t="shared" ref="P28:P46" si="10">MAX(0, MIN(O28,O$4))</f>
        <v>1580.4351851851854</v>
      </c>
      <c r="X28" s="73"/>
    </row>
    <row r="29" spans="1:24" x14ac:dyDescent="0.3">
      <c r="A29" t="s">
        <v>230</v>
      </c>
      <c r="B29" s="60">
        <f>B28*B27</f>
        <v>6.2667109999999982E-5</v>
      </c>
      <c r="C29" t="s">
        <v>231</v>
      </c>
      <c r="K29">
        <f t="shared" si="4"/>
        <v>1</v>
      </c>
      <c r="L29" s="6">
        <f t="shared" si="7"/>
        <v>2.5511188271604937E-2</v>
      </c>
      <c r="M29" s="7">
        <f t="shared" si="8"/>
        <v>12.24537037037037</v>
      </c>
      <c r="N29" s="7">
        <f t="shared" si="9"/>
        <v>122.83333333333333</v>
      </c>
      <c r="O29" s="7">
        <f t="shared" si="5"/>
        <v>1457.6018518518522</v>
      </c>
      <c r="P29" s="7">
        <f t="shared" si="10"/>
        <v>1457.6018518518522</v>
      </c>
      <c r="X29" s="73"/>
    </row>
    <row r="30" spans="1:24" x14ac:dyDescent="0.3">
      <c r="A30" t="s">
        <v>232</v>
      </c>
      <c r="B30" s="60">
        <f>B29*24</f>
        <v>1.5040106399999997E-3</v>
      </c>
      <c r="C30" t="s">
        <v>231</v>
      </c>
      <c r="K30">
        <f t="shared" si="4"/>
        <v>2</v>
      </c>
      <c r="L30" s="6">
        <f t="shared" si="7"/>
        <v>9.3364197530864196E-2</v>
      </c>
      <c r="M30" s="7">
        <f t="shared" si="8"/>
        <v>44.814814814814817</v>
      </c>
      <c r="N30" s="7">
        <f t="shared" si="9"/>
        <v>122.83333333333333</v>
      </c>
      <c r="O30" s="7">
        <f t="shared" si="5"/>
        <v>1347.0138888888894</v>
      </c>
      <c r="P30" s="7">
        <f t="shared" si="10"/>
        <v>1347.0138888888894</v>
      </c>
      <c r="X30" s="73"/>
    </row>
    <row r="31" spans="1:24" x14ac:dyDescent="0.3">
      <c r="A31" t="s">
        <v>233</v>
      </c>
      <c r="B31" s="60">
        <f>B30*365</f>
        <v>0.54896388359999992</v>
      </c>
      <c r="C31" t="s">
        <v>231</v>
      </c>
      <c r="K31">
        <f t="shared" si="4"/>
        <v>3</v>
      </c>
      <c r="L31" s="6">
        <f t="shared" si="7"/>
        <v>0.19140625</v>
      </c>
      <c r="M31" s="7">
        <f t="shared" si="8"/>
        <v>91.875</v>
      </c>
      <c r="N31" s="7">
        <f t="shared" si="9"/>
        <v>122.83333333333333</v>
      </c>
      <c r="O31" s="7">
        <f t="shared" si="5"/>
        <v>1268.9953703703709</v>
      </c>
      <c r="P31" s="7">
        <f t="shared" si="10"/>
        <v>1268.9953703703709</v>
      </c>
      <c r="X31" s="73"/>
    </row>
    <row r="32" spans="1:24" x14ac:dyDescent="0.3">
      <c r="K32">
        <f t="shared" si="4"/>
        <v>4</v>
      </c>
      <c r="L32" s="6">
        <f t="shared" si="7"/>
        <v>0.30864197530864196</v>
      </c>
      <c r="M32" s="7">
        <f t="shared" si="8"/>
        <v>148.14814814814815</v>
      </c>
      <c r="N32" s="7">
        <f t="shared" si="9"/>
        <v>122.83333333333333</v>
      </c>
      <c r="O32" s="7">
        <f t="shared" si="5"/>
        <v>1238.0370370370376</v>
      </c>
      <c r="P32" s="7">
        <f t="shared" si="10"/>
        <v>1238.0370370370376</v>
      </c>
      <c r="X32" s="73"/>
    </row>
    <row r="33" spans="11:24" x14ac:dyDescent="0.3">
      <c r="K33">
        <f t="shared" si="4"/>
        <v>5</v>
      </c>
      <c r="L33" s="6">
        <f t="shared" si="7"/>
        <v>0.43523341049382713</v>
      </c>
      <c r="M33" s="7">
        <f t="shared" si="8"/>
        <v>208.91203703703704</v>
      </c>
      <c r="N33" s="7">
        <f t="shared" si="9"/>
        <v>122.83333333333333</v>
      </c>
      <c r="O33" s="7">
        <f t="shared" si="5"/>
        <v>1263.3518518518526</v>
      </c>
      <c r="P33" s="7">
        <f t="shared" si="10"/>
        <v>1263.3518518518526</v>
      </c>
      <c r="X33" s="73"/>
    </row>
    <row r="34" spans="11:24" x14ac:dyDescent="0.3">
      <c r="K34">
        <f t="shared" si="4"/>
        <v>6</v>
      </c>
      <c r="L34" s="6">
        <f t="shared" si="7"/>
        <v>0.5625</v>
      </c>
      <c r="M34" s="7">
        <f t="shared" si="8"/>
        <v>269.99999999999994</v>
      </c>
      <c r="N34" s="7">
        <f t="shared" si="9"/>
        <v>122.83333333333333</v>
      </c>
      <c r="O34" s="7">
        <f t="shared" si="5"/>
        <v>1349.4305555555563</v>
      </c>
      <c r="P34" s="7">
        <f t="shared" si="10"/>
        <v>1349.4305555555563</v>
      </c>
      <c r="X34" s="73"/>
    </row>
    <row r="35" spans="11:24" x14ac:dyDescent="0.3">
      <c r="K35">
        <f t="shared" si="4"/>
        <v>7</v>
      </c>
      <c r="L35" s="6">
        <f t="shared" si="7"/>
        <v>0.68291859567901236</v>
      </c>
      <c r="M35" s="7">
        <f t="shared" si="8"/>
        <v>327.80092592592598</v>
      </c>
      <c r="N35" s="7">
        <f t="shared" si="9"/>
        <v>122.83333333333333</v>
      </c>
      <c r="O35" s="7">
        <f t="shared" si="5"/>
        <v>1496.5972222222231</v>
      </c>
      <c r="P35" s="7">
        <f t="shared" si="10"/>
        <v>1496.5972222222231</v>
      </c>
      <c r="X35" s="73"/>
    </row>
    <row r="36" spans="11:24" x14ac:dyDescent="0.3">
      <c r="K36">
        <f t="shared" si="4"/>
        <v>8</v>
      </c>
      <c r="L36" s="6">
        <f t="shared" si="7"/>
        <v>0.79012345679012341</v>
      </c>
      <c r="M36" s="7">
        <f t="shared" si="8"/>
        <v>379.25925925925924</v>
      </c>
      <c r="N36" s="7">
        <f t="shared" si="9"/>
        <v>122.83333333333333</v>
      </c>
      <c r="O36" s="7">
        <f t="shared" si="5"/>
        <v>1701.5648148148157</v>
      </c>
      <c r="P36" s="7">
        <f t="shared" si="10"/>
        <v>1701.5648148148157</v>
      </c>
      <c r="X36" s="73"/>
    </row>
    <row r="37" spans="11:24" x14ac:dyDescent="0.3">
      <c r="K37">
        <f t="shared" si="4"/>
        <v>9</v>
      </c>
      <c r="L37" s="6">
        <f t="shared" si="7"/>
        <v>0.87890625</v>
      </c>
      <c r="M37" s="7">
        <f t="shared" si="8"/>
        <v>421.875</v>
      </c>
      <c r="N37" s="7">
        <f t="shared" si="9"/>
        <v>122.83333333333333</v>
      </c>
      <c r="O37" s="7">
        <f t="shared" si="5"/>
        <v>1957.9907407407418</v>
      </c>
      <c r="P37" s="7">
        <f t="shared" si="10"/>
        <v>1800</v>
      </c>
      <c r="X37" s="73"/>
    </row>
    <row r="38" spans="11:24" x14ac:dyDescent="0.3">
      <c r="K38">
        <f t="shared" si="4"/>
        <v>10</v>
      </c>
      <c r="L38" s="6">
        <f t="shared" si="7"/>
        <v>0.94521604938271608</v>
      </c>
      <c r="M38" s="7">
        <f t="shared" si="8"/>
        <v>453.7037037037037</v>
      </c>
      <c r="N38" s="7">
        <f t="shared" si="9"/>
        <v>122.83333333333333</v>
      </c>
      <c r="O38" s="7">
        <f t="shared" si="5"/>
        <v>2099.041666666667</v>
      </c>
      <c r="P38" s="7">
        <f t="shared" si="10"/>
        <v>1800</v>
      </c>
      <c r="X38" s="73"/>
    </row>
    <row r="39" spans="11:24" x14ac:dyDescent="0.3">
      <c r="K39">
        <f t="shared" si="4"/>
        <v>11</v>
      </c>
      <c r="L39" s="6">
        <f t="shared" si="7"/>
        <v>0.98615933641975306</v>
      </c>
      <c r="M39" s="7">
        <f t="shared" si="8"/>
        <v>473.35648148148147</v>
      </c>
      <c r="N39" s="7">
        <f t="shared" si="9"/>
        <v>122.83333333333333</v>
      </c>
      <c r="O39" s="7">
        <f t="shared" si="5"/>
        <v>2130.8703703703704</v>
      </c>
      <c r="P39" s="7">
        <f t="shared" si="10"/>
        <v>1800</v>
      </c>
      <c r="X39" s="73"/>
    </row>
    <row r="40" spans="11:24" x14ac:dyDescent="0.3">
      <c r="K40">
        <f t="shared" si="4"/>
        <v>12</v>
      </c>
      <c r="L40" s="6">
        <f t="shared" si="7"/>
        <v>1</v>
      </c>
      <c r="M40" s="7">
        <f t="shared" si="8"/>
        <v>480</v>
      </c>
      <c r="N40" s="7">
        <f t="shared" si="9"/>
        <v>122.83333333333333</v>
      </c>
      <c r="O40" s="7">
        <f t="shared" si="5"/>
        <v>2150.5231481481483</v>
      </c>
      <c r="P40" s="7">
        <f t="shared" si="10"/>
        <v>1800</v>
      </c>
      <c r="X40" s="73"/>
    </row>
    <row r="41" spans="11:24" x14ac:dyDescent="0.3">
      <c r="K41">
        <f t="shared" si="4"/>
        <v>13</v>
      </c>
      <c r="L41" s="6">
        <f t="shared" si="7"/>
        <v>0.98615933641975306</v>
      </c>
      <c r="M41" s="7">
        <f t="shared" si="8"/>
        <v>473.35648148148147</v>
      </c>
      <c r="N41" s="7">
        <f t="shared" si="9"/>
        <v>122.83333333333333</v>
      </c>
      <c r="O41" s="7">
        <f t="shared" si="5"/>
        <v>2157.166666666667</v>
      </c>
      <c r="P41" s="7">
        <f t="shared" si="10"/>
        <v>1800</v>
      </c>
      <c r="X41" s="73"/>
    </row>
    <row r="42" spans="11:24" x14ac:dyDescent="0.3">
      <c r="K42">
        <f t="shared" si="4"/>
        <v>14</v>
      </c>
      <c r="L42" s="6">
        <f t="shared" si="7"/>
        <v>0.94521604938271608</v>
      </c>
      <c r="M42" s="7">
        <f t="shared" si="8"/>
        <v>453.7037037037037</v>
      </c>
      <c r="N42" s="7">
        <f t="shared" si="9"/>
        <v>122.83333333333333</v>
      </c>
      <c r="O42" s="7">
        <f t="shared" si="5"/>
        <v>2150.5231481481483</v>
      </c>
      <c r="P42" s="7">
        <f t="shared" si="10"/>
        <v>1800</v>
      </c>
      <c r="X42" s="73"/>
    </row>
    <row r="43" spans="11:24" x14ac:dyDescent="0.3">
      <c r="K43">
        <f t="shared" si="4"/>
        <v>15</v>
      </c>
      <c r="L43" s="6">
        <f t="shared" si="7"/>
        <v>0.87890625</v>
      </c>
      <c r="M43" s="7">
        <f t="shared" si="8"/>
        <v>421.875</v>
      </c>
      <c r="N43" s="7">
        <f t="shared" si="9"/>
        <v>122.83333333333333</v>
      </c>
      <c r="O43" s="7">
        <f t="shared" si="5"/>
        <v>2130.8703703703704</v>
      </c>
      <c r="P43" s="7">
        <f t="shared" si="10"/>
        <v>1800</v>
      </c>
      <c r="X43" s="73"/>
    </row>
    <row r="44" spans="11:24" x14ac:dyDescent="0.3">
      <c r="K44">
        <f t="shared" si="4"/>
        <v>16</v>
      </c>
      <c r="L44" s="6">
        <f t="shared" si="7"/>
        <v>0.79012345679012341</v>
      </c>
      <c r="M44" s="7">
        <f t="shared" si="8"/>
        <v>379.25925925925924</v>
      </c>
      <c r="N44" s="7">
        <f t="shared" si="9"/>
        <v>122.83333333333333</v>
      </c>
      <c r="O44" s="7">
        <f t="shared" si="5"/>
        <v>2099.041666666667</v>
      </c>
      <c r="P44" s="7">
        <f t="shared" si="10"/>
        <v>1800</v>
      </c>
      <c r="X44" s="73"/>
    </row>
    <row r="45" spans="11:24" x14ac:dyDescent="0.3">
      <c r="K45">
        <f t="shared" si="4"/>
        <v>17</v>
      </c>
      <c r="L45" s="6">
        <f t="shared" si="7"/>
        <v>0.68291859567901236</v>
      </c>
      <c r="M45" s="7">
        <f t="shared" si="8"/>
        <v>327.80092592592598</v>
      </c>
      <c r="N45" s="7">
        <f t="shared" si="9"/>
        <v>122.83333333333333</v>
      </c>
      <c r="O45" s="7">
        <f t="shared" si="5"/>
        <v>2056.4259259259261</v>
      </c>
      <c r="P45" s="7">
        <f t="shared" si="10"/>
        <v>1800</v>
      </c>
      <c r="X45" s="73"/>
    </row>
    <row r="46" spans="11:24" x14ac:dyDescent="0.3">
      <c r="K46">
        <f t="shared" si="4"/>
        <v>18</v>
      </c>
      <c r="L46" s="6">
        <f t="shared" si="7"/>
        <v>0.5625</v>
      </c>
      <c r="M46" s="7">
        <f t="shared" si="8"/>
        <v>269.99999999999994</v>
      </c>
      <c r="N46" s="7">
        <f t="shared" si="9"/>
        <v>122.83333333333333</v>
      </c>
      <c r="O46" s="7">
        <f t="shared" si="5"/>
        <v>2004.9675925925926</v>
      </c>
      <c r="P46" s="7">
        <f t="shared" si="10"/>
        <v>1800</v>
      </c>
      <c r="X46" s="73"/>
    </row>
    <row r="47" spans="11:24" x14ac:dyDescent="0.3">
      <c r="K47">
        <f t="shared" si="4"/>
        <v>19</v>
      </c>
      <c r="L47" s="6">
        <f t="shared" ref="L47:L110" si="11">-((K47-0)*(K47-24))^2/(144^2)</f>
        <v>0.43523341049382713</v>
      </c>
      <c r="M47" s="7">
        <f t="shared" ref="M47:M110" si="12">B$21/N$2*L47*M$2*1000</f>
        <v>208.91203703703704</v>
      </c>
      <c r="N47" s="7">
        <f t="shared" ref="N47:N110" si="13">B$11</f>
        <v>122.83333333333333</v>
      </c>
      <c r="O47" s="7">
        <f t="shared" si="5"/>
        <v>1947.1666666666667</v>
      </c>
      <c r="P47" s="7">
        <f t="shared" ref="P47:P110" si="14">MAX(0, MIN(O47,O$4))</f>
        <v>1800</v>
      </c>
      <c r="X47" s="73"/>
    </row>
    <row r="48" spans="11:24" x14ac:dyDescent="0.3">
      <c r="K48">
        <f t="shared" si="4"/>
        <v>20</v>
      </c>
      <c r="L48" s="6">
        <f t="shared" si="11"/>
        <v>0.30864197530864196</v>
      </c>
      <c r="M48" s="7">
        <f t="shared" si="12"/>
        <v>148.14814814814815</v>
      </c>
      <c r="N48" s="7">
        <f t="shared" si="13"/>
        <v>122.83333333333333</v>
      </c>
      <c r="O48" s="7">
        <f t="shared" si="5"/>
        <v>1886.0787037037037</v>
      </c>
      <c r="P48" s="7">
        <f t="shared" si="14"/>
        <v>1800</v>
      </c>
      <c r="X48" s="73"/>
    </row>
    <row r="49" spans="11:24" x14ac:dyDescent="0.3">
      <c r="K49">
        <f t="shared" si="4"/>
        <v>21</v>
      </c>
      <c r="L49" s="6">
        <f t="shared" si="11"/>
        <v>0.19140625</v>
      </c>
      <c r="M49" s="7">
        <f t="shared" si="12"/>
        <v>91.875</v>
      </c>
      <c r="N49" s="7">
        <f t="shared" si="13"/>
        <v>122.83333333333333</v>
      </c>
      <c r="O49" s="7">
        <f t="shared" si="5"/>
        <v>1825.3148148148148</v>
      </c>
      <c r="P49" s="7">
        <f t="shared" si="14"/>
        <v>1800</v>
      </c>
      <c r="X49" s="73"/>
    </row>
    <row r="50" spans="11:24" x14ac:dyDescent="0.3">
      <c r="K50">
        <f t="shared" si="4"/>
        <v>22</v>
      </c>
      <c r="L50" s="6">
        <f t="shared" si="11"/>
        <v>9.3364197530864196E-2</v>
      </c>
      <c r="M50" s="7">
        <f t="shared" si="12"/>
        <v>44.814814814814817</v>
      </c>
      <c r="N50" s="7">
        <f t="shared" si="13"/>
        <v>122.83333333333333</v>
      </c>
      <c r="O50" s="7">
        <f t="shared" si="5"/>
        <v>1769.0416666666667</v>
      </c>
      <c r="P50" s="7">
        <f t="shared" si="14"/>
        <v>1769.0416666666667</v>
      </c>
      <c r="X50" s="73"/>
    </row>
    <row r="51" spans="11:24" x14ac:dyDescent="0.3">
      <c r="K51">
        <f t="shared" si="4"/>
        <v>23</v>
      </c>
      <c r="L51" s="6">
        <f t="shared" si="11"/>
        <v>2.5511188271604937E-2</v>
      </c>
      <c r="M51" s="7">
        <f t="shared" si="12"/>
        <v>12.24537037037037</v>
      </c>
      <c r="N51" s="7">
        <f t="shared" si="13"/>
        <v>122.83333333333333</v>
      </c>
      <c r="O51" s="7">
        <f t="shared" si="5"/>
        <v>1691.0231481481483</v>
      </c>
      <c r="P51" s="7">
        <f t="shared" si="14"/>
        <v>1691.0231481481483</v>
      </c>
      <c r="X51" s="73"/>
    </row>
    <row r="52" spans="11:24" x14ac:dyDescent="0.3">
      <c r="K52">
        <f t="shared" si="4"/>
        <v>0</v>
      </c>
      <c r="L52" s="6">
        <f t="shared" si="11"/>
        <v>0</v>
      </c>
      <c r="M52" s="7">
        <f t="shared" si="12"/>
        <v>0</v>
      </c>
      <c r="N52" s="7">
        <f t="shared" si="13"/>
        <v>122.83333333333333</v>
      </c>
      <c r="O52" s="7">
        <f t="shared" si="5"/>
        <v>1580.4351851851854</v>
      </c>
      <c r="P52" s="7">
        <f t="shared" si="14"/>
        <v>1580.4351851851854</v>
      </c>
      <c r="X52" s="73"/>
    </row>
    <row r="53" spans="11:24" x14ac:dyDescent="0.3">
      <c r="K53">
        <f t="shared" si="4"/>
        <v>1</v>
      </c>
      <c r="L53" s="6">
        <f t="shared" si="11"/>
        <v>2.5511188271604937E-2</v>
      </c>
      <c r="M53" s="7">
        <f t="shared" si="12"/>
        <v>12.24537037037037</v>
      </c>
      <c r="N53" s="7">
        <f t="shared" si="13"/>
        <v>122.83333333333333</v>
      </c>
      <c r="O53" s="7">
        <f t="shared" si="5"/>
        <v>1457.6018518518522</v>
      </c>
      <c r="P53" s="7">
        <f t="shared" si="14"/>
        <v>1457.6018518518522</v>
      </c>
      <c r="X53" s="73"/>
    </row>
    <row r="54" spans="11:24" x14ac:dyDescent="0.3">
      <c r="K54">
        <f t="shared" si="4"/>
        <v>2</v>
      </c>
      <c r="L54" s="6">
        <f t="shared" si="11"/>
        <v>9.3364197530864196E-2</v>
      </c>
      <c r="M54" s="7">
        <f t="shared" si="12"/>
        <v>44.814814814814817</v>
      </c>
      <c r="N54" s="7">
        <f t="shared" si="13"/>
        <v>122.83333333333333</v>
      </c>
      <c r="O54" s="7">
        <f t="shared" si="5"/>
        <v>1347.0138888888894</v>
      </c>
      <c r="P54" s="7">
        <f t="shared" si="14"/>
        <v>1347.0138888888894</v>
      </c>
      <c r="X54" s="73"/>
    </row>
    <row r="55" spans="11:24" x14ac:dyDescent="0.3">
      <c r="K55">
        <f t="shared" si="4"/>
        <v>3</v>
      </c>
      <c r="L55" s="6">
        <f t="shared" si="11"/>
        <v>0.19140625</v>
      </c>
      <c r="M55" s="7">
        <f t="shared" si="12"/>
        <v>91.875</v>
      </c>
      <c r="N55" s="7">
        <f t="shared" si="13"/>
        <v>122.83333333333333</v>
      </c>
      <c r="O55" s="7">
        <f t="shared" si="5"/>
        <v>1268.9953703703709</v>
      </c>
      <c r="P55" s="7">
        <f t="shared" si="14"/>
        <v>1268.9953703703709</v>
      </c>
      <c r="X55" s="73"/>
    </row>
    <row r="56" spans="11:24" x14ac:dyDescent="0.3">
      <c r="K56">
        <f t="shared" si="4"/>
        <v>4</v>
      </c>
      <c r="L56" s="6">
        <f t="shared" si="11"/>
        <v>0.30864197530864196</v>
      </c>
      <c r="M56" s="7">
        <f t="shared" si="12"/>
        <v>148.14814814814815</v>
      </c>
      <c r="N56" s="7">
        <f t="shared" si="13"/>
        <v>122.83333333333333</v>
      </c>
      <c r="O56" s="7">
        <f t="shared" si="5"/>
        <v>1238.0370370370376</v>
      </c>
      <c r="P56" s="7">
        <f t="shared" si="14"/>
        <v>1238.0370370370376</v>
      </c>
      <c r="X56" s="73"/>
    </row>
    <row r="57" spans="11:24" x14ac:dyDescent="0.3">
      <c r="K57">
        <f t="shared" si="4"/>
        <v>5</v>
      </c>
      <c r="L57" s="6">
        <f t="shared" si="11"/>
        <v>0.43523341049382713</v>
      </c>
      <c r="M57" s="7">
        <f t="shared" si="12"/>
        <v>208.91203703703704</v>
      </c>
      <c r="N57" s="7">
        <f t="shared" si="13"/>
        <v>122.83333333333333</v>
      </c>
      <c r="O57" s="7">
        <f t="shared" si="5"/>
        <v>1263.3518518518526</v>
      </c>
      <c r="P57" s="7">
        <f t="shared" si="14"/>
        <v>1263.3518518518526</v>
      </c>
      <c r="X57" s="73"/>
    </row>
    <row r="58" spans="11:24" x14ac:dyDescent="0.3">
      <c r="K58">
        <f t="shared" si="4"/>
        <v>6</v>
      </c>
      <c r="L58" s="6">
        <f t="shared" si="11"/>
        <v>0.5625</v>
      </c>
      <c r="M58" s="7">
        <f t="shared" si="12"/>
        <v>269.99999999999994</v>
      </c>
      <c r="N58" s="7">
        <f t="shared" si="13"/>
        <v>122.83333333333333</v>
      </c>
      <c r="O58" s="7">
        <f t="shared" si="5"/>
        <v>1349.4305555555563</v>
      </c>
      <c r="P58" s="7">
        <f t="shared" si="14"/>
        <v>1349.4305555555563</v>
      </c>
      <c r="X58" s="73"/>
    </row>
    <row r="59" spans="11:24" x14ac:dyDescent="0.3">
      <c r="K59">
        <f t="shared" si="4"/>
        <v>7</v>
      </c>
      <c r="L59" s="6">
        <f t="shared" si="11"/>
        <v>0.68291859567901236</v>
      </c>
      <c r="M59" s="7">
        <f t="shared" si="12"/>
        <v>327.80092592592598</v>
      </c>
      <c r="N59" s="7">
        <f t="shared" si="13"/>
        <v>122.83333333333333</v>
      </c>
      <c r="O59" s="7">
        <f t="shared" si="5"/>
        <v>1496.5972222222231</v>
      </c>
      <c r="P59" s="7">
        <f t="shared" si="14"/>
        <v>1496.5972222222231</v>
      </c>
      <c r="X59" s="73"/>
    </row>
    <row r="60" spans="11:24" x14ac:dyDescent="0.3">
      <c r="K60">
        <f t="shared" si="4"/>
        <v>8</v>
      </c>
      <c r="L60" s="6">
        <f t="shared" si="11"/>
        <v>0.79012345679012341</v>
      </c>
      <c r="M60" s="7">
        <f t="shared" si="12"/>
        <v>379.25925925925924</v>
      </c>
      <c r="N60" s="7">
        <f t="shared" si="13"/>
        <v>122.83333333333333</v>
      </c>
      <c r="O60" s="7">
        <f t="shared" si="5"/>
        <v>1701.5648148148157</v>
      </c>
      <c r="P60" s="7">
        <f t="shared" si="14"/>
        <v>1701.5648148148157</v>
      </c>
      <c r="X60" s="73"/>
    </row>
    <row r="61" spans="11:24" x14ac:dyDescent="0.3">
      <c r="K61">
        <f t="shared" si="4"/>
        <v>9</v>
      </c>
      <c r="L61" s="6">
        <f t="shared" si="11"/>
        <v>0.87890625</v>
      </c>
      <c r="M61" s="7">
        <f t="shared" si="12"/>
        <v>421.875</v>
      </c>
      <c r="N61" s="7">
        <f t="shared" si="13"/>
        <v>122.83333333333333</v>
      </c>
      <c r="O61" s="7">
        <f t="shared" si="5"/>
        <v>1957.9907407407418</v>
      </c>
      <c r="P61" s="7">
        <f t="shared" si="14"/>
        <v>1800</v>
      </c>
      <c r="X61" s="73"/>
    </row>
    <row r="62" spans="11:24" x14ac:dyDescent="0.3">
      <c r="K62">
        <f t="shared" si="4"/>
        <v>10</v>
      </c>
      <c r="L62" s="6">
        <f t="shared" si="11"/>
        <v>0.94521604938271608</v>
      </c>
      <c r="M62" s="7">
        <f t="shared" si="12"/>
        <v>453.7037037037037</v>
      </c>
      <c r="N62" s="7">
        <f t="shared" si="13"/>
        <v>122.83333333333333</v>
      </c>
      <c r="O62" s="7">
        <f t="shared" si="5"/>
        <v>2099.041666666667</v>
      </c>
      <c r="P62" s="7">
        <f t="shared" si="14"/>
        <v>1800</v>
      </c>
      <c r="X62" s="73"/>
    </row>
    <row r="63" spans="11:24" x14ac:dyDescent="0.3">
      <c r="K63">
        <f t="shared" si="4"/>
        <v>11</v>
      </c>
      <c r="L63" s="6">
        <f t="shared" si="11"/>
        <v>0.98615933641975306</v>
      </c>
      <c r="M63" s="7">
        <f t="shared" si="12"/>
        <v>473.35648148148147</v>
      </c>
      <c r="N63" s="7">
        <f t="shared" si="13"/>
        <v>122.83333333333333</v>
      </c>
      <c r="O63" s="7">
        <f t="shared" si="5"/>
        <v>2130.8703703703704</v>
      </c>
      <c r="P63" s="7">
        <f t="shared" si="14"/>
        <v>1800</v>
      </c>
      <c r="X63" s="73"/>
    </row>
    <row r="64" spans="11:24" x14ac:dyDescent="0.3">
      <c r="K64">
        <f t="shared" si="4"/>
        <v>12</v>
      </c>
      <c r="L64" s="6">
        <f t="shared" si="11"/>
        <v>1</v>
      </c>
      <c r="M64" s="7">
        <f t="shared" si="12"/>
        <v>480</v>
      </c>
      <c r="N64" s="7">
        <f t="shared" si="13"/>
        <v>122.83333333333333</v>
      </c>
      <c r="O64" s="7">
        <f t="shared" si="5"/>
        <v>2150.5231481481483</v>
      </c>
      <c r="P64" s="7">
        <f t="shared" si="14"/>
        <v>1800</v>
      </c>
      <c r="X64" s="73"/>
    </row>
    <row r="65" spans="11:24" x14ac:dyDescent="0.3">
      <c r="K65">
        <f t="shared" si="4"/>
        <v>13</v>
      </c>
      <c r="L65" s="6">
        <f t="shared" si="11"/>
        <v>0.98615933641975306</v>
      </c>
      <c r="M65" s="7">
        <f t="shared" si="12"/>
        <v>473.35648148148147</v>
      </c>
      <c r="N65" s="7">
        <f t="shared" si="13"/>
        <v>122.83333333333333</v>
      </c>
      <c r="O65" s="7">
        <f t="shared" si="5"/>
        <v>2157.166666666667</v>
      </c>
      <c r="P65" s="7">
        <f t="shared" si="14"/>
        <v>1800</v>
      </c>
      <c r="X65" s="73"/>
    </row>
    <row r="66" spans="11:24" x14ac:dyDescent="0.3">
      <c r="K66">
        <f t="shared" si="4"/>
        <v>14</v>
      </c>
      <c r="L66" s="6">
        <f t="shared" si="11"/>
        <v>0.94521604938271608</v>
      </c>
      <c r="M66" s="7">
        <f t="shared" si="12"/>
        <v>453.7037037037037</v>
      </c>
      <c r="N66" s="7">
        <f t="shared" si="13"/>
        <v>122.83333333333333</v>
      </c>
      <c r="O66" s="7">
        <f t="shared" si="5"/>
        <v>2150.5231481481483</v>
      </c>
      <c r="P66" s="7">
        <f t="shared" si="14"/>
        <v>1800</v>
      </c>
      <c r="X66" s="73"/>
    </row>
    <row r="67" spans="11:24" x14ac:dyDescent="0.3">
      <c r="K67">
        <f t="shared" si="4"/>
        <v>15</v>
      </c>
      <c r="L67" s="6">
        <f t="shared" si="11"/>
        <v>0.87890625</v>
      </c>
      <c r="M67" s="7">
        <f t="shared" si="12"/>
        <v>421.875</v>
      </c>
      <c r="N67" s="7">
        <f t="shared" si="13"/>
        <v>122.83333333333333</v>
      </c>
      <c r="O67" s="7">
        <f t="shared" si="5"/>
        <v>2130.8703703703704</v>
      </c>
      <c r="P67" s="7">
        <f t="shared" si="14"/>
        <v>1800</v>
      </c>
      <c r="X67" s="73"/>
    </row>
    <row r="68" spans="11:24" x14ac:dyDescent="0.3">
      <c r="K68">
        <f t="shared" si="4"/>
        <v>16</v>
      </c>
      <c r="L68" s="6">
        <f t="shared" si="11"/>
        <v>0.79012345679012341</v>
      </c>
      <c r="M68" s="7">
        <f t="shared" si="12"/>
        <v>379.25925925925924</v>
      </c>
      <c r="N68" s="7">
        <f t="shared" si="13"/>
        <v>122.83333333333333</v>
      </c>
      <c r="O68" s="7">
        <f t="shared" si="5"/>
        <v>2099.041666666667</v>
      </c>
      <c r="P68" s="7">
        <f t="shared" si="14"/>
        <v>1800</v>
      </c>
      <c r="X68" s="73"/>
    </row>
    <row r="69" spans="11:24" x14ac:dyDescent="0.3">
      <c r="K69">
        <f t="shared" si="4"/>
        <v>17</v>
      </c>
      <c r="L69" s="6">
        <f t="shared" si="11"/>
        <v>0.68291859567901236</v>
      </c>
      <c r="M69" s="7">
        <f t="shared" si="12"/>
        <v>327.80092592592598</v>
      </c>
      <c r="N69" s="7">
        <f t="shared" si="13"/>
        <v>122.83333333333333</v>
      </c>
      <c r="O69" s="7">
        <f t="shared" si="5"/>
        <v>2056.4259259259261</v>
      </c>
      <c r="P69" s="7">
        <f t="shared" si="14"/>
        <v>1800</v>
      </c>
      <c r="X69" s="73"/>
    </row>
    <row r="70" spans="11:24" x14ac:dyDescent="0.3">
      <c r="K70">
        <f t="shared" ref="K70:K133" si="15">MOD(K69+1,24)</f>
        <v>18</v>
      </c>
      <c r="L70" s="6">
        <f t="shared" si="11"/>
        <v>0.5625</v>
      </c>
      <c r="M70" s="7">
        <f t="shared" si="12"/>
        <v>269.99999999999994</v>
      </c>
      <c r="N70" s="7">
        <f t="shared" si="13"/>
        <v>122.83333333333333</v>
      </c>
      <c r="O70" s="7">
        <f t="shared" ref="O70:O133" si="16">P69-N69+M69</f>
        <v>2004.9675925925926</v>
      </c>
      <c r="P70" s="7">
        <f t="shared" si="14"/>
        <v>1800</v>
      </c>
      <c r="X70" s="73"/>
    </row>
    <row r="71" spans="11:24" x14ac:dyDescent="0.3">
      <c r="K71">
        <f t="shared" si="15"/>
        <v>19</v>
      </c>
      <c r="L71" s="6">
        <f t="shared" si="11"/>
        <v>0.43523341049382713</v>
      </c>
      <c r="M71" s="7">
        <f t="shared" si="12"/>
        <v>208.91203703703704</v>
      </c>
      <c r="N71" s="7">
        <f t="shared" si="13"/>
        <v>122.83333333333333</v>
      </c>
      <c r="O71" s="7">
        <f t="shared" si="16"/>
        <v>1947.1666666666667</v>
      </c>
      <c r="P71" s="7">
        <f t="shared" si="14"/>
        <v>1800</v>
      </c>
      <c r="X71" s="73"/>
    </row>
    <row r="72" spans="11:24" x14ac:dyDescent="0.3">
      <c r="K72">
        <f t="shared" si="15"/>
        <v>20</v>
      </c>
      <c r="L72" s="6">
        <f t="shared" si="11"/>
        <v>0.30864197530864196</v>
      </c>
      <c r="M72" s="7">
        <f t="shared" si="12"/>
        <v>148.14814814814815</v>
      </c>
      <c r="N72" s="7">
        <f t="shared" si="13"/>
        <v>122.83333333333333</v>
      </c>
      <c r="O72" s="7">
        <f t="shared" si="16"/>
        <v>1886.0787037037037</v>
      </c>
      <c r="P72" s="7">
        <f t="shared" si="14"/>
        <v>1800</v>
      </c>
      <c r="X72" s="73"/>
    </row>
    <row r="73" spans="11:24" x14ac:dyDescent="0.3">
      <c r="K73">
        <f t="shared" si="15"/>
        <v>21</v>
      </c>
      <c r="L73" s="6">
        <f t="shared" si="11"/>
        <v>0.19140625</v>
      </c>
      <c r="M73" s="7">
        <f t="shared" si="12"/>
        <v>91.875</v>
      </c>
      <c r="N73" s="7">
        <f t="shared" si="13"/>
        <v>122.83333333333333</v>
      </c>
      <c r="O73" s="7">
        <f t="shared" si="16"/>
        <v>1825.3148148148148</v>
      </c>
      <c r="P73" s="7">
        <f t="shared" si="14"/>
        <v>1800</v>
      </c>
      <c r="X73" s="73"/>
    </row>
    <row r="74" spans="11:24" x14ac:dyDescent="0.3">
      <c r="K74">
        <f t="shared" si="15"/>
        <v>22</v>
      </c>
      <c r="L74" s="6">
        <f t="shared" si="11"/>
        <v>9.3364197530864196E-2</v>
      </c>
      <c r="M74" s="7">
        <f t="shared" si="12"/>
        <v>44.814814814814817</v>
      </c>
      <c r="N74" s="7">
        <f t="shared" si="13"/>
        <v>122.83333333333333</v>
      </c>
      <c r="O74" s="7">
        <f t="shared" si="16"/>
        <v>1769.0416666666667</v>
      </c>
      <c r="P74" s="7">
        <f t="shared" si="14"/>
        <v>1769.0416666666667</v>
      </c>
      <c r="X74" s="73"/>
    </row>
    <row r="75" spans="11:24" x14ac:dyDescent="0.3">
      <c r="K75">
        <f t="shared" si="15"/>
        <v>23</v>
      </c>
      <c r="L75" s="6">
        <f t="shared" si="11"/>
        <v>2.5511188271604937E-2</v>
      </c>
      <c r="M75" s="7">
        <f t="shared" si="12"/>
        <v>12.24537037037037</v>
      </c>
      <c r="N75" s="7">
        <f t="shared" si="13"/>
        <v>122.83333333333333</v>
      </c>
      <c r="O75" s="7">
        <f t="shared" si="16"/>
        <v>1691.0231481481483</v>
      </c>
      <c r="P75" s="7">
        <f t="shared" si="14"/>
        <v>1691.0231481481483</v>
      </c>
      <c r="X75" s="73"/>
    </row>
    <row r="76" spans="11:24" x14ac:dyDescent="0.3">
      <c r="K76">
        <f t="shared" si="15"/>
        <v>0</v>
      </c>
      <c r="L76" s="6">
        <f t="shared" si="11"/>
        <v>0</v>
      </c>
      <c r="M76" s="7">
        <f t="shared" si="12"/>
        <v>0</v>
      </c>
      <c r="N76" s="7">
        <f t="shared" si="13"/>
        <v>122.83333333333333</v>
      </c>
      <c r="O76" s="7">
        <f t="shared" si="16"/>
        <v>1580.4351851851854</v>
      </c>
      <c r="P76" s="7">
        <f t="shared" si="14"/>
        <v>1580.4351851851854</v>
      </c>
      <c r="X76" s="73"/>
    </row>
    <row r="77" spans="11:24" x14ac:dyDescent="0.3">
      <c r="K77">
        <f t="shared" si="15"/>
        <v>1</v>
      </c>
      <c r="L77" s="6">
        <f t="shared" si="11"/>
        <v>2.5511188271604937E-2</v>
      </c>
      <c r="M77" s="7">
        <f t="shared" si="12"/>
        <v>12.24537037037037</v>
      </c>
      <c r="N77" s="7">
        <f t="shared" si="13"/>
        <v>122.83333333333333</v>
      </c>
      <c r="O77" s="7">
        <f t="shared" si="16"/>
        <v>1457.6018518518522</v>
      </c>
      <c r="P77" s="7">
        <f t="shared" si="14"/>
        <v>1457.6018518518522</v>
      </c>
      <c r="X77" s="73"/>
    </row>
    <row r="78" spans="11:24" x14ac:dyDescent="0.3">
      <c r="K78">
        <f t="shared" si="15"/>
        <v>2</v>
      </c>
      <c r="L78" s="6">
        <f t="shared" si="11"/>
        <v>9.3364197530864196E-2</v>
      </c>
      <c r="M78" s="7">
        <f t="shared" si="12"/>
        <v>44.814814814814817</v>
      </c>
      <c r="N78" s="7">
        <f t="shared" si="13"/>
        <v>122.83333333333333</v>
      </c>
      <c r="O78" s="7">
        <f t="shared" si="16"/>
        <v>1347.0138888888894</v>
      </c>
      <c r="P78" s="7">
        <f t="shared" si="14"/>
        <v>1347.0138888888894</v>
      </c>
      <c r="X78" s="73"/>
    </row>
    <row r="79" spans="11:24" x14ac:dyDescent="0.3">
      <c r="K79">
        <f t="shared" si="15"/>
        <v>3</v>
      </c>
      <c r="L79" s="6">
        <f t="shared" si="11"/>
        <v>0.19140625</v>
      </c>
      <c r="M79" s="7">
        <f t="shared" si="12"/>
        <v>91.875</v>
      </c>
      <c r="N79" s="7">
        <f t="shared" si="13"/>
        <v>122.83333333333333</v>
      </c>
      <c r="O79" s="7">
        <f t="shared" si="16"/>
        <v>1268.9953703703709</v>
      </c>
      <c r="P79" s="7">
        <f t="shared" si="14"/>
        <v>1268.9953703703709</v>
      </c>
      <c r="X79" s="73"/>
    </row>
    <row r="80" spans="11:24" x14ac:dyDescent="0.3">
      <c r="K80">
        <f t="shared" si="15"/>
        <v>4</v>
      </c>
      <c r="L80" s="6">
        <f t="shared" si="11"/>
        <v>0.30864197530864196</v>
      </c>
      <c r="M80" s="7">
        <f t="shared" si="12"/>
        <v>148.14814814814815</v>
      </c>
      <c r="N80" s="7">
        <f t="shared" si="13"/>
        <v>122.83333333333333</v>
      </c>
      <c r="O80" s="7">
        <f t="shared" si="16"/>
        <v>1238.0370370370376</v>
      </c>
      <c r="P80" s="7">
        <f t="shared" si="14"/>
        <v>1238.0370370370376</v>
      </c>
      <c r="X80" s="73"/>
    </row>
    <row r="81" spans="11:24" x14ac:dyDescent="0.3">
      <c r="K81">
        <f t="shared" si="15"/>
        <v>5</v>
      </c>
      <c r="L81" s="6">
        <f t="shared" si="11"/>
        <v>0.43523341049382713</v>
      </c>
      <c r="M81" s="7">
        <f t="shared" si="12"/>
        <v>208.91203703703704</v>
      </c>
      <c r="N81" s="7">
        <f t="shared" si="13"/>
        <v>122.83333333333333</v>
      </c>
      <c r="O81" s="7">
        <f t="shared" si="16"/>
        <v>1263.3518518518526</v>
      </c>
      <c r="P81" s="7">
        <f t="shared" si="14"/>
        <v>1263.3518518518526</v>
      </c>
      <c r="X81" s="73"/>
    </row>
    <row r="82" spans="11:24" x14ac:dyDescent="0.3">
      <c r="K82">
        <f t="shared" si="15"/>
        <v>6</v>
      </c>
      <c r="L82" s="6">
        <f t="shared" si="11"/>
        <v>0.5625</v>
      </c>
      <c r="M82" s="7">
        <f t="shared" si="12"/>
        <v>269.99999999999994</v>
      </c>
      <c r="N82" s="7">
        <f t="shared" si="13"/>
        <v>122.83333333333333</v>
      </c>
      <c r="O82" s="7">
        <f t="shared" si="16"/>
        <v>1349.4305555555563</v>
      </c>
      <c r="P82" s="7">
        <f t="shared" si="14"/>
        <v>1349.4305555555563</v>
      </c>
      <c r="X82" s="73"/>
    </row>
    <row r="83" spans="11:24" x14ac:dyDescent="0.3">
      <c r="K83">
        <f t="shared" si="15"/>
        <v>7</v>
      </c>
      <c r="L83" s="6">
        <f t="shared" si="11"/>
        <v>0.68291859567901236</v>
      </c>
      <c r="M83" s="7">
        <f t="shared" si="12"/>
        <v>327.80092592592598</v>
      </c>
      <c r="N83" s="7">
        <f t="shared" si="13"/>
        <v>122.83333333333333</v>
      </c>
      <c r="O83" s="7">
        <f t="shared" si="16"/>
        <v>1496.5972222222231</v>
      </c>
      <c r="P83" s="7">
        <f t="shared" si="14"/>
        <v>1496.5972222222231</v>
      </c>
      <c r="X83" s="73"/>
    </row>
    <row r="84" spans="11:24" x14ac:dyDescent="0.3">
      <c r="K84">
        <f t="shared" si="15"/>
        <v>8</v>
      </c>
      <c r="L84" s="6">
        <f t="shared" si="11"/>
        <v>0.79012345679012341</v>
      </c>
      <c r="M84" s="7">
        <f t="shared" si="12"/>
        <v>379.25925925925924</v>
      </c>
      <c r="N84" s="7">
        <f t="shared" si="13"/>
        <v>122.83333333333333</v>
      </c>
      <c r="O84" s="7">
        <f t="shared" si="16"/>
        <v>1701.5648148148157</v>
      </c>
      <c r="P84" s="7">
        <f t="shared" si="14"/>
        <v>1701.5648148148157</v>
      </c>
      <c r="X84" s="73"/>
    </row>
    <row r="85" spans="11:24" x14ac:dyDescent="0.3">
      <c r="K85">
        <f t="shared" si="15"/>
        <v>9</v>
      </c>
      <c r="L85" s="6">
        <f t="shared" si="11"/>
        <v>0.87890625</v>
      </c>
      <c r="M85" s="7">
        <f t="shared" si="12"/>
        <v>421.875</v>
      </c>
      <c r="N85" s="7">
        <f t="shared" si="13"/>
        <v>122.83333333333333</v>
      </c>
      <c r="O85" s="7">
        <f t="shared" si="16"/>
        <v>1957.9907407407418</v>
      </c>
      <c r="P85" s="7">
        <f t="shared" si="14"/>
        <v>1800</v>
      </c>
      <c r="X85" s="73"/>
    </row>
    <row r="86" spans="11:24" x14ac:dyDescent="0.3">
      <c r="K86">
        <f t="shared" si="15"/>
        <v>10</v>
      </c>
      <c r="L86" s="6">
        <f t="shared" si="11"/>
        <v>0.94521604938271608</v>
      </c>
      <c r="M86" s="7">
        <f t="shared" si="12"/>
        <v>453.7037037037037</v>
      </c>
      <c r="N86" s="7">
        <f t="shared" si="13"/>
        <v>122.83333333333333</v>
      </c>
      <c r="O86" s="7">
        <f t="shared" si="16"/>
        <v>2099.041666666667</v>
      </c>
      <c r="P86" s="7">
        <f t="shared" si="14"/>
        <v>1800</v>
      </c>
      <c r="X86" s="73"/>
    </row>
    <row r="87" spans="11:24" x14ac:dyDescent="0.3">
      <c r="K87">
        <f t="shared" si="15"/>
        <v>11</v>
      </c>
      <c r="L87" s="6">
        <f t="shared" si="11"/>
        <v>0.98615933641975306</v>
      </c>
      <c r="M87" s="7">
        <f t="shared" si="12"/>
        <v>473.35648148148147</v>
      </c>
      <c r="N87" s="7">
        <f t="shared" si="13"/>
        <v>122.83333333333333</v>
      </c>
      <c r="O87" s="7">
        <f t="shared" si="16"/>
        <v>2130.8703703703704</v>
      </c>
      <c r="P87" s="7">
        <f t="shared" si="14"/>
        <v>1800</v>
      </c>
      <c r="X87" s="73"/>
    </row>
    <row r="88" spans="11:24" x14ac:dyDescent="0.3">
      <c r="K88">
        <f t="shared" si="15"/>
        <v>12</v>
      </c>
      <c r="L88" s="6">
        <f t="shared" si="11"/>
        <v>1</v>
      </c>
      <c r="M88" s="7">
        <f t="shared" si="12"/>
        <v>480</v>
      </c>
      <c r="N88" s="7">
        <f t="shared" si="13"/>
        <v>122.83333333333333</v>
      </c>
      <c r="O88" s="7">
        <f t="shared" si="16"/>
        <v>2150.5231481481483</v>
      </c>
      <c r="P88" s="7">
        <f t="shared" si="14"/>
        <v>1800</v>
      </c>
      <c r="X88" s="73"/>
    </row>
    <row r="89" spans="11:24" x14ac:dyDescent="0.3">
      <c r="K89">
        <f t="shared" si="15"/>
        <v>13</v>
      </c>
      <c r="L89" s="6">
        <f t="shared" si="11"/>
        <v>0.98615933641975306</v>
      </c>
      <c r="M89" s="7">
        <f t="shared" si="12"/>
        <v>473.35648148148147</v>
      </c>
      <c r="N89" s="7">
        <f t="shared" si="13"/>
        <v>122.83333333333333</v>
      </c>
      <c r="O89" s="7">
        <f t="shared" si="16"/>
        <v>2157.166666666667</v>
      </c>
      <c r="P89" s="7">
        <f t="shared" si="14"/>
        <v>1800</v>
      </c>
      <c r="X89" s="73"/>
    </row>
    <row r="90" spans="11:24" x14ac:dyDescent="0.3">
      <c r="K90">
        <f t="shared" si="15"/>
        <v>14</v>
      </c>
      <c r="L90" s="6">
        <f t="shared" si="11"/>
        <v>0.94521604938271608</v>
      </c>
      <c r="M90" s="7">
        <f t="shared" si="12"/>
        <v>453.7037037037037</v>
      </c>
      <c r="N90" s="7">
        <f t="shared" si="13"/>
        <v>122.83333333333333</v>
      </c>
      <c r="O90" s="7">
        <f t="shared" si="16"/>
        <v>2150.5231481481483</v>
      </c>
      <c r="P90" s="7">
        <f t="shared" si="14"/>
        <v>1800</v>
      </c>
      <c r="X90" s="73"/>
    </row>
    <row r="91" spans="11:24" x14ac:dyDescent="0.3">
      <c r="K91">
        <f t="shared" si="15"/>
        <v>15</v>
      </c>
      <c r="L91" s="6">
        <f t="shared" si="11"/>
        <v>0.87890625</v>
      </c>
      <c r="M91" s="7">
        <f t="shared" si="12"/>
        <v>421.875</v>
      </c>
      <c r="N91" s="7">
        <f t="shared" si="13"/>
        <v>122.83333333333333</v>
      </c>
      <c r="O91" s="7">
        <f t="shared" si="16"/>
        <v>2130.8703703703704</v>
      </c>
      <c r="P91" s="7">
        <f t="shared" si="14"/>
        <v>1800</v>
      </c>
      <c r="X91" s="73"/>
    </row>
    <row r="92" spans="11:24" x14ac:dyDescent="0.3">
      <c r="K92">
        <f t="shared" si="15"/>
        <v>16</v>
      </c>
      <c r="L92" s="6">
        <f t="shared" si="11"/>
        <v>0.79012345679012341</v>
      </c>
      <c r="M92" s="7">
        <f t="shared" si="12"/>
        <v>379.25925925925924</v>
      </c>
      <c r="N92" s="7">
        <f t="shared" si="13"/>
        <v>122.83333333333333</v>
      </c>
      <c r="O92" s="7">
        <f t="shared" si="16"/>
        <v>2099.041666666667</v>
      </c>
      <c r="P92" s="7">
        <f t="shared" si="14"/>
        <v>1800</v>
      </c>
      <c r="X92" s="73"/>
    </row>
    <row r="93" spans="11:24" x14ac:dyDescent="0.3">
      <c r="K93">
        <f t="shared" si="15"/>
        <v>17</v>
      </c>
      <c r="L93" s="6">
        <f t="shared" si="11"/>
        <v>0.68291859567901236</v>
      </c>
      <c r="M93" s="7">
        <f t="shared" si="12"/>
        <v>327.80092592592598</v>
      </c>
      <c r="N93" s="7">
        <f t="shared" si="13"/>
        <v>122.83333333333333</v>
      </c>
      <c r="O93" s="7">
        <f t="shared" si="16"/>
        <v>2056.4259259259261</v>
      </c>
      <c r="P93" s="7">
        <f t="shared" si="14"/>
        <v>1800</v>
      </c>
      <c r="X93" s="73"/>
    </row>
    <row r="94" spans="11:24" x14ac:dyDescent="0.3">
      <c r="K94">
        <f t="shared" si="15"/>
        <v>18</v>
      </c>
      <c r="L94" s="6">
        <f t="shared" si="11"/>
        <v>0.5625</v>
      </c>
      <c r="M94" s="7">
        <f t="shared" si="12"/>
        <v>269.99999999999994</v>
      </c>
      <c r="N94" s="7">
        <f t="shared" si="13"/>
        <v>122.83333333333333</v>
      </c>
      <c r="O94" s="7">
        <f t="shared" si="16"/>
        <v>2004.9675925925926</v>
      </c>
      <c r="P94" s="7">
        <f t="shared" si="14"/>
        <v>1800</v>
      </c>
      <c r="X94" s="73"/>
    </row>
    <row r="95" spans="11:24" x14ac:dyDescent="0.3">
      <c r="K95">
        <f t="shared" si="15"/>
        <v>19</v>
      </c>
      <c r="L95" s="6">
        <f t="shared" si="11"/>
        <v>0.43523341049382713</v>
      </c>
      <c r="M95" s="7">
        <f t="shared" si="12"/>
        <v>208.91203703703704</v>
      </c>
      <c r="N95" s="7">
        <f t="shared" si="13"/>
        <v>122.83333333333333</v>
      </c>
      <c r="O95" s="7">
        <f t="shared" si="16"/>
        <v>1947.1666666666667</v>
      </c>
      <c r="P95" s="7">
        <f t="shared" si="14"/>
        <v>1800</v>
      </c>
      <c r="X95" s="73"/>
    </row>
    <row r="96" spans="11:24" x14ac:dyDescent="0.3">
      <c r="K96">
        <f t="shared" si="15"/>
        <v>20</v>
      </c>
      <c r="L96" s="6">
        <f t="shared" si="11"/>
        <v>0.30864197530864196</v>
      </c>
      <c r="M96" s="7">
        <f t="shared" si="12"/>
        <v>148.14814814814815</v>
      </c>
      <c r="N96" s="7">
        <f t="shared" si="13"/>
        <v>122.83333333333333</v>
      </c>
      <c r="O96" s="7">
        <f t="shared" si="16"/>
        <v>1886.0787037037037</v>
      </c>
      <c r="P96" s="7">
        <f t="shared" si="14"/>
        <v>1800</v>
      </c>
      <c r="X96" s="73"/>
    </row>
    <row r="97" spans="11:24" x14ac:dyDescent="0.3">
      <c r="K97">
        <f t="shared" si="15"/>
        <v>21</v>
      </c>
      <c r="L97" s="6">
        <f t="shared" si="11"/>
        <v>0.19140625</v>
      </c>
      <c r="M97" s="7">
        <f t="shared" si="12"/>
        <v>91.875</v>
      </c>
      <c r="N97" s="7">
        <f t="shared" si="13"/>
        <v>122.83333333333333</v>
      </c>
      <c r="O97" s="7">
        <f t="shared" si="16"/>
        <v>1825.3148148148148</v>
      </c>
      <c r="P97" s="7">
        <f t="shared" si="14"/>
        <v>1800</v>
      </c>
      <c r="X97" s="73"/>
    </row>
    <row r="98" spans="11:24" x14ac:dyDescent="0.3">
      <c r="K98">
        <f t="shared" si="15"/>
        <v>22</v>
      </c>
      <c r="L98" s="6">
        <f t="shared" si="11"/>
        <v>9.3364197530864196E-2</v>
      </c>
      <c r="M98" s="7">
        <f t="shared" si="12"/>
        <v>44.814814814814817</v>
      </c>
      <c r="N98" s="7">
        <f t="shared" si="13"/>
        <v>122.83333333333333</v>
      </c>
      <c r="O98" s="7">
        <f t="shared" si="16"/>
        <v>1769.0416666666667</v>
      </c>
      <c r="P98" s="7">
        <f t="shared" si="14"/>
        <v>1769.0416666666667</v>
      </c>
      <c r="X98" s="73"/>
    </row>
    <row r="99" spans="11:24" x14ac:dyDescent="0.3">
      <c r="K99">
        <f t="shared" si="15"/>
        <v>23</v>
      </c>
      <c r="L99" s="6">
        <f t="shared" si="11"/>
        <v>2.5511188271604937E-2</v>
      </c>
      <c r="M99" s="7">
        <f t="shared" si="12"/>
        <v>12.24537037037037</v>
      </c>
      <c r="N99" s="7">
        <f t="shared" si="13"/>
        <v>122.83333333333333</v>
      </c>
      <c r="O99" s="7">
        <f t="shared" si="16"/>
        <v>1691.0231481481483</v>
      </c>
      <c r="P99" s="7">
        <f t="shared" si="14"/>
        <v>1691.0231481481483</v>
      </c>
      <c r="X99" s="73"/>
    </row>
    <row r="100" spans="11:24" x14ac:dyDescent="0.3">
      <c r="K100">
        <f t="shared" si="15"/>
        <v>0</v>
      </c>
      <c r="L100" s="6">
        <f t="shared" si="11"/>
        <v>0</v>
      </c>
      <c r="M100" s="7">
        <f t="shared" si="12"/>
        <v>0</v>
      </c>
      <c r="N100" s="7">
        <f t="shared" si="13"/>
        <v>122.83333333333333</v>
      </c>
      <c r="O100" s="7">
        <f t="shared" si="16"/>
        <v>1580.4351851851854</v>
      </c>
      <c r="P100" s="7">
        <f t="shared" si="14"/>
        <v>1580.4351851851854</v>
      </c>
      <c r="X100" s="73"/>
    </row>
    <row r="101" spans="11:24" x14ac:dyDescent="0.3">
      <c r="K101">
        <f t="shared" si="15"/>
        <v>1</v>
      </c>
      <c r="L101" s="6">
        <f t="shared" si="11"/>
        <v>2.5511188271604937E-2</v>
      </c>
      <c r="M101" s="7">
        <f t="shared" si="12"/>
        <v>12.24537037037037</v>
      </c>
      <c r="N101" s="7">
        <f t="shared" si="13"/>
        <v>122.83333333333333</v>
      </c>
      <c r="O101" s="7">
        <f t="shared" si="16"/>
        <v>1457.6018518518522</v>
      </c>
      <c r="P101" s="7">
        <f t="shared" si="14"/>
        <v>1457.6018518518522</v>
      </c>
      <c r="X101" s="73"/>
    </row>
    <row r="102" spans="11:24" x14ac:dyDescent="0.3">
      <c r="K102">
        <f t="shared" si="15"/>
        <v>2</v>
      </c>
      <c r="L102" s="6">
        <f t="shared" si="11"/>
        <v>9.3364197530864196E-2</v>
      </c>
      <c r="M102" s="7">
        <f t="shared" si="12"/>
        <v>44.814814814814817</v>
      </c>
      <c r="N102" s="7">
        <f t="shared" si="13"/>
        <v>122.83333333333333</v>
      </c>
      <c r="O102" s="7">
        <f t="shared" si="16"/>
        <v>1347.0138888888894</v>
      </c>
      <c r="P102" s="7">
        <f t="shared" si="14"/>
        <v>1347.0138888888894</v>
      </c>
      <c r="X102" s="73"/>
    </row>
    <row r="103" spans="11:24" x14ac:dyDescent="0.3">
      <c r="K103">
        <f t="shared" si="15"/>
        <v>3</v>
      </c>
      <c r="L103" s="6">
        <f t="shared" si="11"/>
        <v>0.19140625</v>
      </c>
      <c r="M103" s="7">
        <f t="shared" si="12"/>
        <v>91.875</v>
      </c>
      <c r="N103" s="7">
        <f t="shared" si="13"/>
        <v>122.83333333333333</v>
      </c>
      <c r="O103" s="7">
        <f t="shared" si="16"/>
        <v>1268.9953703703709</v>
      </c>
      <c r="P103" s="7">
        <f t="shared" si="14"/>
        <v>1268.9953703703709</v>
      </c>
      <c r="X103" s="73"/>
    </row>
    <row r="104" spans="11:24" x14ac:dyDescent="0.3">
      <c r="K104">
        <f t="shared" si="15"/>
        <v>4</v>
      </c>
      <c r="L104" s="6">
        <f t="shared" si="11"/>
        <v>0.30864197530864196</v>
      </c>
      <c r="M104" s="7">
        <f t="shared" si="12"/>
        <v>148.14814814814815</v>
      </c>
      <c r="N104" s="7">
        <f t="shared" si="13"/>
        <v>122.83333333333333</v>
      </c>
      <c r="O104" s="7">
        <f t="shared" si="16"/>
        <v>1238.0370370370376</v>
      </c>
      <c r="P104" s="7">
        <f t="shared" si="14"/>
        <v>1238.0370370370376</v>
      </c>
      <c r="X104" s="73"/>
    </row>
    <row r="105" spans="11:24" x14ac:dyDescent="0.3">
      <c r="K105">
        <f t="shared" si="15"/>
        <v>5</v>
      </c>
      <c r="L105" s="6">
        <f t="shared" si="11"/>
        <v>0.43523341049382713</v>
      </c>
      <c r="M105" s="7">
        <f t="shared" si="12"/>
        <v>208.91203703703704</v>
      </c>
      <c r="N105" s="7">
        <f t="shared" si="13"/>
        <v>122.83333333333333</v>
      </c>
      <c r="O105" s="7">
        <f t="shared" si="16"/>
        <v>1263.3518518518526</v>
      </c>
      <c r="P105" s="7">
        <f t="shared" si="14"/>
        <v>1263.3518518518526</v>
      </c>
      <c r="X105" s="73"/>
    </row>
    <row r="106" spans="11:24" x14ac:dyDescent="0.3">
      <c r="K106">
        <f t="shared" si="15"/>
        <v>6</v>
      </c>
      <c r="L106" s="6">
        <f t="shared" si="11"/>
        <v>0.5625</v>
      </c>
      <c r="M106" s="7">
        <f t="shared" si="12"/>
        <v>269.99999999999994</v>
      </c>
      <c r="N106" s="7">
        <f t="shared" si="13"/>
        <v>122.83333333333333</v>
      </c>
      <c r="O106" s="7">
        <f t="shared" si="16"/>
        <v>1349.4305555555563</v>
      </c>
      <c r="P106" s="7">
        <f t="shared" si="14"/>
        <v>1349.4305555555563</v>
      </c>
      <c r="X106" s="73"/>
    </row>
    <row r="107" spans="11:24" x14ac:dyDescent="0.3">
      <c r="K107">
        <f t="shared" si="15"/>
        <v>7</v>
      </c>
      <c r="L107" s="6">
        <f t="shared" si="11"/>
        <v>0.68291859567901236</v>
      </c>
      <c r="M107" s="7">
        <f t="shared" si="12"/>
        <v>327.80092592592598</v>
      </c>
      <c r="N107" s="7">
        <f t="shared" si="13"/>
        <v>122.83333333333333</v>
      </c>
      <c r="O107" s="7">
        <f t="shared" si="16"/>
        <v>1496.5972222222231</v>
      </c>
      <c r="P107" s="7">
        <f t="shared" si="14"/>
        <v>1496.5972222222231</v>
      </c>
      <c r="X107" s="73"/>
    </row>
    <row r="108" spans="11:24" x14ac:dyDescent="0.3">
      <c r="K108">
        <f t="shared" si="15"/>
        <v>8</v>
      </c>
      <c r="L108" s="6">
        <f t="shared" si="11"/>
        <v>0.79012345679012341</v>
      </c>
      <c r="M108" s="7">
        <f t="shared" si="12"/>
        <v>379.25925925925924</v>
      </c>
      <c r="N108" s="7">
        <f t="shared" si="13"/>
        <v>122.83333333333333</v>
      </c>
      <c r="O108" s="7">
        <f t="shared" si="16"/>
        <v>1701.5648148148157</v>
      </c>
      <c r="P108" s="7">
        <f t="shared" si="14"/>
        <v>1701.5648148148157</v>
      </c>
      <c r="X108" s="73"/>
    </row>
    <row r="109" spans="11:24" x14ac:dyDescent="0.3">
      <c r="K109">
        <f t="shared" si="15"/>
        <v>9</v>
      </c>
      <c r="L109" s="6">
        <f t="shared" si="11"/>
        <v>0.87890625</v>
      </c>
      <c r="M109" s="7">
        <f t="shared" si="12"/>
        <v>421.875</v>
      </c>
      <c r="N109" s="7">
        <f t="shared" si="13"/>
        <v>122.83333333333333</v>
      </c>
      <c r="O109" s="7">
        <f t="shared" si="16"/>
        <v>1957.9907407407418</v>
      </c>
      <c r="P109" s="7">
        <f t="shared" si="14"/>
        <v>1800</v>
      </c>
      <c r="X109" s="73"/>
    </row>
    <row r="110" spans="11:24" x14ac:dyDescent="0.3">
      <c r="K110">
        <f t="shared" si="15"/>
        <v>10</v>
      </c>
      <c r="L110" s="6">
        <f t="shared" si="11"/>
        <v>0.94521604938271608</v>
      </c>
      <c r="M110" s="7">
        <f t="shared" si="12"/>
        <v>453.7037037037037</v>
      </c>
      <c r="N110" s="7">
        <f t="shared" si="13"/>
        <v>122.83333333333333</v>
      </c>
      <c r="O110" s="7">
        <f t="shared" si="16"/>
        <v>2099.041666666667</v>
      </c>
      <c r="P110" s="7">
        <f t="shared" si="14"/>
        <v>1800</v>
      </c>
      <c r="X110" s="73"/>
    </row>
    <row r="111" spans="11:24" x14ac:dyDescent="0.3">
      <c r="K111">
        <f t="shared" si="15"/>
        <v>11</v>
      </c>
      <c r="L111" s="6">
        <f t="shared" ref="L111:L158" si="17">-((K111-0)*(K111-24))^2/(144^2)</f>
        <v>0.98615933641975306</v>
      </c>
      <c r="M111" s="7">
        <f t="shared" ref="M111:M158" si="18">B$21/N$2*L111*M$2*1000</f>
        <v>473.35648148148147</v>
      </c>
      <c r="N111" s="7">
        <f t="shared" ref="N111:N158" si="19">B$11</f>
        <v>122.83333333333333</v>
      </c>
      <c r="O111" s="7">
        <f t="shared" si="16"/>
        <v>2130.8703703703704</v>
      </c>
      <c r="P111" s="7">
        <f t="shared" ref="P111:P158" si="20">MAX(0, MIN(O111,O$4))</f>
        <v>1800</v>
      </c>
      <c r="X111" s="73"/>
    </row>
    <row r="112" spans="11:24" x14ac:dyDescent="0.3">
      <c r="K112">
        <f t="shared" si="15"/>
        <v>12</v>
      </c>
      <c r="L112" s="6">
        <f t="shared" si="17"/>
        <v>1</v>
      </c>
      <c r="M112" s="7">
        <f t="shared" si="18"/>
        <v>480</v>
      </c>
      <c r="N112" s="7">
        <f t="shared" si="19"/>
        <v>122.83333333333333</v>
      </c>
      <c r="O112" s="7">
        <f t="shared" si="16"/>
        <v>2150.5231481481483</v>
      </c>
      <c r="P112" s="7">
        <f t="shared" si="20"/>
        <v>1800</v>
      </c>
      <c r="X112" s="73"/>
    </row>
    <row r="113" spans="11:24" x14ac:dyDescent="0.3">
      <c r="K113">
        <f t="shared" si="15"/>
        <v>13</v>
      </c>
      <c r="L113" s="6">
        <f t="shared" si="17"/>
        <v>0.98615933641975306</v>
      </c>
      <c r="M113" s="7">
        <f t="shared" si="18"/>
        <v>473.35648148148147</v>
      </c>
      <c r="N113" s="7">
        <f t="shared" si="19"/>
        <v>122.83333333333333</v>
      </c>
      <c r="O113" s="7">
        <f t="shared" si="16"/>
        <v>2157.166666666667</v>
      </c>
      <c r="P113" s="7">
        <f t="shared" si="20"/>
        <v>1800</v>
      </c>
      <c r="X113" s="73"/>
    </row>
    <row r="114" spans="11:24" x14ac:dyDescent="0.3">
      <c r="K114">
        <f t="shared" si="15"/>
        <v>14</v>
      </c>
      <c r="L114" s="6">
        <f t="shared" si="17"/>
        <v>0.94521604938271608</v>
      </c>
      <c r="M114" s="7">
        <f t="shared" si="18"/>
        <v>453.7037037037037</v>
      </c>
      <c r="N114" s="7">
        <f t="shared" si="19"/>
        <v>122.83333333333333</v>
      </c>
      <c r="O114" s="7">
        <f t="shared" si="16"/>
        <v>2150.5231481481483</v>
      </c>
      <c r="P114" s="7">
        <f t="shared" si="20"/>
        <v>1800</v>
      </c>
      <c r="X114" s="73"/>
    </row>
    <row r="115" spans="11:24" x14ac:dyDescent="0.3">
      <c r="K115">
        <f t="shared" si="15"/>
        <v>15</v>
      </c>
      <c r="L115" s="6">
        <f t="shared" si="17"/>
        <v>0.87890625</v>
      </c>
      <c r="M115" s="7">
        <f t="shared" si="18"/>
        <v>421.875</v>
      </c>
      <c r="N115" s="7">
        <f t="shared" si="19"/>
        <v>122.83333333333333</v>
      </c>
      <c r="O115" s="7">
        <f t="shared" si="16"/>
        <v>2130.8703703703704</v>
      </c>
      <c r="P115" s="7">
        <f t="shared" si="20"/>
        <v>1800</v>
      </c>
      <c r="X115" s="73"/>
    </row>
    <row r="116" spans="11:24" x14ac:dyDescent="0.3">
      <c r="K116">
        <f t="shared" si="15"/>
        <v>16</v>
      </c>
      <c r="L116" s="6">
        <f t="shared" si="17"/>
        <v>0.79012345679012341</v>
      </c>
      <c r="M116" s="7">
        <f t="shared" si="18"/>
        <v>379.25925925925924</v>
      </c>
      <c r="N116" s="7">
        <f t="shared" si="19"/>
        <v>122.83333333333333</v>
      </c>
      <c r="O116" s="7">
        <f t="shared" si="16"/>
        <v>2099.041666666667</v>
      </c>
      <c r="P116" s="7">
        <f t="shared" si="20"/>
        <v>1800</v>
      </c>
      <c r="X116" s="73"/>
    </row>
    <row r="117" spans="11:24" x14ac:dyDescent="0.3">
      <c r="K117">
        <f t="shared" si="15"/>
        <v>17</v>
      </c>
      <c r="L117" s="6">
        <f t="shared" si="17"/>
        <v>0.68291859567901236</v>
      </c>
      <c r="M117" s="7">
        <f t="shared" si="18"/>
        <v>327.80092592592598</v>
      </c>
      <c r="N117" s="7">
        <f t="shared" si="19"/>
        <v>122.83333333333333</v>
      </c>
      <c r="O117" s="7">
        <f t="shared" si="16"/>
        <v>2056.4259259259261</v>
      </c>
      <c r="P117" s="7">
        <f t="shared" si="20"/>
        <v>1800</v>
      </c>
      <c r="X117" s="73"/>
    </row>
    <row r="118" spans="11:24" x14ac:dyDescent="0.3">
      <c r="K118">
        <f t="shared" si="15"/>
        <v>18</v>
      </c>
      <c r="L118" s="6">
        <f t="shared" si="17"/>
        <v>0.5625</v>
      </c>
      <c r="M118" s="7">
        <f t="shared" si="18"/>
        <v>269.99999999999994</v>
      </c>
      <c r="N118" s="7">
        <f t="shared" si="19"/>
        <v>122.83333333333333</v>
      </c>
      <c r="O118" s="7">
        <f t="shared" si="16"/>
        <v>2004.9675925925926</v>
      </c>
      <c r="P118" s="7">
        <f t="shared" si="20"/>
        <v>1800</v>
      </c>
      <c r="X118" s="73"/>
    </row>
    <row r="119" spans="11:24" x14ac:dyDescent="0.3">
      <c r="K119">
        <f t="shared" si="15"/>
        <v>19</v>
      </c>
      <c r="L119" s="6">
        <f t="shared" si="17"/>
        <v>0.43523341049382713</v>
      </c>
      <c r="M119" s="7">
        <f t="shared" si="18"/>
        <v>208.91203703703704</v>
      </c>
      <c r="N119" s="7">
        <f t="shared" si="19"/>
        <v>122.83333333333333</v>
      </c>
      <c r="O119" s="7">
        <f t="shared" si="16"/>
        <v>1947.1666666666667</v>
      </c>
      <c r="P119" s="7">
        <f t="shared" si="20"/>
        <v>1800</v>
      </c>
      <c r="X119" s="73"/>
    </row>
    <row r="120" spans="11:24" x14ac:dyDescent="0.3">
      <c r="K120">
        <f t="shared" si="15"/>
        <v>20</v>
      </c>
      <c r="L120" s="6">
        <f t="shared" si="17"/>
        <v>0.30864197530864196</v>
      </c>
      <c r="M120" s="7">
        <f t="shared" si="18"/>
        <v>148.14814814814815</v>
      </c>
      <c r="N120" s="7">
        <f t="shared" si="19"/>
        <v>122.83333333333333</v>
      </c>
      <c r="O120" s="7">
        <f t="shared" si="16"/>
        <v>1886.0787037037037</v>
      </c>
      <c r="P120" s="7">
        <f t="shared" si="20"/>
        <v>1800</v>
      </c>
      <c r="X120" s="73"/>
    </row>
    <row r="121" spans="11:24" x14ac:dyDescent="0.3">
      <c r="K121">
        <f t="shared" si="15"/>
        <v>21</v>
      </c>
      <c r="L121" s="6">
        <f t="shared" si="17"/>
        <v>0.19140625</v>
      </c>
      <c r="M121" s="7">
        <f t="shared" si="18"/>
        <v>91.875</v>
      </c>
      <c r="N121" s="7">
        <f t="shared" si="19"/>
        <v>122.83333333333333</v>
      </c>
      <c r="O121" s="7">
        <f t="shared" si="16"/>
        <v>1825.3148148148148</v>
      </c>
      <c r="P121" s="7">
        <f t="shared" si="20"/>
        <v>1800</v>
      </c>
      <c r="X121" s="73"/>
    </row>
    <row r="122" spans="11:24" x14ac:dyDescent="0.3">
      <c r="K122">
        <f t="shared" si="15"/>
        <v>22</v>
      </c>
      <c r="L122" s="6">
        <f t="shared" si="17"/>
        <v>9.3364197530864196E-2</v>
      </c>
      <c r="M122" s="7">
        <f t="shared" si="18"/>
        <v>44.814814814814817</v>
      </c>
      <c r="N122" s="7">
        <f t="shared" si="19"/>
        <v>122.83333333333333</v>
      </c>
      <c r="O122" s="7">
        <f t="shared" si="16"/>
        <v>1769.0416666666667</v>
      </c>
      <c r="P122" s="7">
        <f t="shared" si="20"/>
        <v>1769.0416666666667</v>
      </c>
      <c r="X122" s="73"/>
    </row>
    <row r="123" spans="11:24" x14ac:dyDescent="0.3">
      <c r="K123">
        <f t="shared" si="15"/>
        <v>23</v>
      </c>
      <c r="L123" s="6">
        <f t="shared" si="17"/>
        <v>2.5511188271604937E-2</v>
      </c>
      <c r="M123" s="7">
        <f t="shared" si="18"/>
        <v>12.24537037037037</v>
      </c>
      <c r="N123" s="7">
        <f t="shared" si="19"/>
        <v>122.83333333333333</v>
      </c>
      <c r="O123" s="7">
        <f t="shared" si="16"/>
        <v>1691.0231481481483</v>
      </c>
      <c r="P123" s="7">
        <f t="shared" si="20"/>
        <v>1691.0231481481483</v>
      </c>
      <c r="X123" s="73"/>
    </row>
    <row r="124" spans="11:24" x14ac:dyDescent="0.3">
      <c r="K124">
        <f t="shared" si="15"/>
        <v>0</v>
      </c>
      <c r="L124" s="6">
        <f t="shared" si="17"/>
        <v>0</v>
      </c>
      <c r="M124" s="7">
        <f t="shared" si="18"/>
        <v>0</v>
      </c>
      <c r="N124" s="7">
        <f t="shared" si="19"/>
        <v>122.83333333333333</v>
      </c>
      <c r="O124" s="7">
        <f t="shared" si="16"/>
        <v>1580.4351851851854</v>
      </c>
      <c r="P124" s="7">
        <f t="shared" si="20"/>
        <v>1580.4351851851854</v>
      </c>
      <c r="X124" s="73"/>
    </row>
    <row r="125" spans="11:24" x14ac:dyDescent="0.3">
      <c r="K125">
        <f t="shared" si="15"/>
        <v>1</v>
      </c>
      <c r="L125" s="6">
        <f t="shared" si="17"/>
        <v>2.5511188271604937E-2</v>
      </c>
      <c r="M125" s="7">
        <f t="shared" si="18"/>
        <v>12.24537037037037</v>
      </c>
      <c r="N125" s="7">
        <f t="shared" si="19"/>
        <v>122.83333333333333</v>
      </c>
      <c r="O125" s="7">
        <f t="shared" si="16"/>
        <v>1457.6018518518522</v>
      </c>
      <c r="P125" s="7">
        <f t="shared" si="20"/>
        <v>1457.6018518518522</v>
      </c>
      <c r="X125" s="73"/>
    </row>
    <row r="126" spans="11:24" x14ac:dyDescent="0.3">
      <c r="K126">
        <f t="shared" si="15"/>
        <v>2</v>
      </c>
      <c r="L126" s="6">
        <f t="shared" si="17"/>
        <v>9.3364197530864196E-2</v>
      </c>
      <c r="M126" s="7">
        <f t="shared" si="18"/>
        <v>44.814814814814817</v>
      </c>
      <c r="N126" s="7">
        <f t="shared" si="19"/>
        <v>122.83333333333333</v>
      </c>
      <c r="O126" s="7">
        <f t="shared" si="16"/>
        <v>1347.0138888888894</v>
      </c>
      <c r="P126" s="7">
        <f t="shared" si="20"/>
        <v>1347.0138888888894</v>
      </c>
      <c r="X126" s="73"/>
    </row>
    <row r="127" spans="11:24" x14ac:dyDescent="0.3">
      <c r="K127">
        <f t="shared" si="15"/>
        <v>3</v>
      </c>
      <c r="L127" s="6">
        <f t="shared" si="17"/>
        <v>0.19140625</v>
      </c>
      <c r="M127" s="7">
        <f t="shared" si="18"/>
        <v>91.875</v>
      </c>
      <c r="N127" s="7">
        <f t="shared" si="19"/>
        <v>122.83333333333333</v>
      </c>
      <c r="O127" s="7">
        <f t="shared" si="16"/>
        <v>1268.9953703703709</v>
      </c>
      <c r="P127" s="7">
        <f t="shared" si="20"/>
        <v>1268.9953703703709</v>
      </c>
      <c r="X127" s="73"/>
    </row>
    <row r="128" spans="11:24" x14ac:dyDescent="0.3">
      <c r="K128">
        <f t="shared" si="15"/>
        <v>4</v>
      </c>
      <c r="L128" s="6">
        <f t="shared" si="17"/>
        <v>0.30864197530864196</v>
      </c>
      <c r="M128" s="7">
        <f t="shared" si="18"/>
        <v>148.14814814814815</v>
      </c>
      <c r="N128" s="7">
        <f t="shared" si="19"/>
        <v>122.83333333333333</v>
      </c>
      <c r="O128" s="7">
        <f t="shared" si="16"/>
        <v>1238.0370370370376</v>
      </c>
      <c r="P128" s="7">
        <f t="shared" si="20"/>
        <v>1238.0370370370376</v>
      </c>
      <c r="X128" s="73"/>
    </row>
    <row r="129" spans="11:24" x14ac:dyDescent="0.3">
      <c r="K129">
        <f t="shared" si="15"/>
        <v>5</v>
      </c>
      <c r="L129" s="6">
        <f t="shared" si="17"/>
        <v>0.43523341049382713</v>
      </c>
      <c r="M129" s="7">
        <f t="shared" si="18"/>
        <v>208.91203703703704</v>
      </c>
      <c r="N129" s="7">
        <f t="shared" si="19"/>
        <v>122.83333333333333</v>
      </c>
      <c r="O129" s="7">
        <f t="shared" si="16"/>
        <v>1263.3518518518526</v>
      </c>
      <c r="P129" s="7">
        <f t="shared" si="20"/>
        <v>1263.3518518518526</v>
      </c>
      <c r="X129" s="73"/>
    </row>
    <row r="130" spans="11:24" x14ac:dyDescent="0.3">
      <c r="K130">
        <f t="shared" si="15"/>
        <v>6</v>
      </c>
      <c r="L130" s="6">
        <f t="shared" si="17"/>
        <v>0.5625</v>
      </c>
      <c r="M130" s="7">
        <f t="shared" si="18"/>
        <v>269.99999999999994</v>
      </c>
      <c r="N130" s="7">
        <f t="shared" si="19"/>
        <v>122.83333333333333</v>
      </c>
      <c r="O130" s="7">
        <f t="shared" si="16"/>
        <v>1349.4305555555563</v>
      </c>
      <c r="P130" s="7">
        <f t="shared" si="20"/>
        <v>1349.4305555555563</v>
      </c>
      <c r="X130" s="73"/>
    </row>
    <row r="131" spans="11:24" x14ac:dyDescent="0.3">
      <c r="K131">
        <f t="shared" si="15"/>
        <v>7</v>
      </c>
      <c r="L131" s="6">
        <f t="shared" si="17"/>
        <v>0.68291859567901236</v>
      </c>
      <c r="M131" s="7">
        <f t="shared" si="18"/>
        <v>327.80092592592598</v>
      </c>
      <c r="N131" s="7">
        <f t="shared" si="19"/>
        <v>122.83333333333333</v>
      </c>
      <c r="O131" s="7">
        <f t="shared" si="16"/>
        <v>1496.5972222222231</v>
      </c>
      <c r="P131" s="7">
        <f t="shared" si="20"/>
        <v>1496.5972222222231</v>
      </c>
      <c r="X131" s="73"/>
    </row>
    <row r="132" spans="11:24" x14ac:dyDescent="0.3">
      <c r="K132">
        <f t="shared" si="15"/>
        <v>8</v>
      </c>
      <c r="L132" s="6">
        <f t="shared" si="17"/>
        <v>0.79012345679012341</v>
      </c>
      <c r="M132" s="7">
        <f t="shared" si="18"/>
        <v>379.25925925925924</v>
      </c>
      <c r="N132" s="7">
        <f t="shared" si="19"/>
        <v>122.83333333333333</v>
      </c>
      <c r="O132" s="7">
        <f t="shared" si="16"/>
        <v>1701.5648148148157</v>
      </c>
      <c r="P132" s="7">
        <f t="shared" si="20"/>
        <v>1701.5648148148157</v>
      </c>
      <c r="X132" s="73"/>
    </row>
    <row r="133" spans="11:24" x14ac:dyDescent="0.3">
      <c r="K133">
        <f t="shared" si="15"/>
        <v>9</v>
      </c>
      <c r="L133" s="6">
        <f t="shared" si="17"/>
        <v>0.87890625</v>
      </c>
      <c r="M133" s="7">
        <f t="shared" si="18"/>
        <v>421.875</v>
      </c>
      <c r="N133" s="7">
        <f t="shared" si="19"/>
        <v>122.83333333333333</v>
      </c>
      <c r="O133" s="7">
        <f t="shared" si="16"/>
        <v>1957.9907407407418</v>
      </c>
      <c r="P133" s="7">
        <f t="shared" si="20"/>
        <v>1800</v>
      </c>
      <c r="X133" s="73"/>
    </row>
    <row r="134" spans="11:24" x14ac:dyDescent="0.3">
      <c r="K134">
        <f t="shared" ref="K134:K158" si="21">MOD(K133+1,24)</f>
        <v>10</v>
      </c>
      <c r="L134" s="6">
        <f t="shared" si="17"/>
        <v>0.94521604938271608</v>
      </c>
      <c r="M134" s="7">
        <f t="shared" si="18"/>
        <v>453.7037037037037</v>
      </c>
      <c r="N134" s="7">
        <f t="shared" si="19"/>
        <v>122.83333333333333</v>
      </c>
      <c r="O134" s="7">
        <f t="shared" ref="O134:O158" si="22">P133-N133+M133</f>
        <v>2099.041666666667</v>
      </c>
      <c r="P134" s="7">
        <f t="shared" si="20"/>
        <v>1800</v>
      </c>
      <c r="X134" s="73"/>
    </row>
    <row r="135" spans="11:24" x14ac:dyDescent="0.3">
      <c r="K135">
        <f t="shared" si="21"/>
        <v>11</v>
      </c>
      <c r="L135" s="6">
        <f t="shared" si="17"/>
        <v>0.98615933641975306</v>
      </c>
      <c r="M135" s="7">
        <f t="shared" si="18"/>
        <v>473.35648148148147</v>
      </c>
      <c r="N135" s="7">
        <f t="shared" si="19"/>
        <v>122.83333333333333</v>
      </c>
      <c r="O135" s="7">
        <f t="shared" si="22"/>
        <v>2130.8703703703704</v>
      </c>
      <c r="P135" s="7">
        <f t="shared" si="20"/>
        <v>1800</v>
      </c>
      <c r="X135" s="73"/>
    </row>
    <row r="136" spans="11:24" x14ac:dyDescent="0.3">
      <c r="K136">
        <f t="shared" si="21"/>
        <v>12</v>
      </c>
      <c r="L136" s="6">
        <f t="shared" si="17"/>
        <v>1</v>
      </c>
      <c r="M136" s="7">
        <f t="shared" si="18"/>
        <v>480</v>
      </c>
      <c r="N136" s="7">
        <f t="shared" si="19"/>
        <v>122.83333333333333</v>
      </c>
      <c r="O136" s="7">
        <f t="shared" si="22"/>
        <v>2150.5231481481483</v>
      </c>
      <c r="P136" s="7">
        <f t="shared" si="20"/>
        <v>1800</v>
      </c>
      <c r="X136" s="73"/>
    </row>
    <row r="137" spans="11:24" x14ac:dyDescent="0.3">
      <c r="K137">
        <f t="shared" si="21"/>
        <v>13</v>
      </c>
      <c r="L137" s="6">
        <f t="shared" si="17"/>
        <v>0.98615933641975306</v>
      </c>
      <c r="M137" s="7">
        <f t="shared" si="18"/>
        <v>473.35648148148147</v>
      </c>
      <c r="N137" s="7">
        <f t="shared" si="19"/>
        <v>122.83333333333333</v>
      </c>
      <c r="O137" s="7">
        <f t="shared" si="22"/>
        <v>2157.166666666667</v>
      </c>
      <c r="P137" s="7">
        <f t="shared" si="20"/>
        <v>1800</v>
      </c>
      <c r="X137" s="73"/>
    </row>
    <row r="138" spans="11:24" x14ac:dyDescent="0.3">
      <c r="K138">
        <f t="shared" si="21"/>
        <v>14</v>
      </c>
      <c r="L138" s="6">
        <f t="shared" si="17"/>
        <v>0.94521604938271608</v>
      </c>
      <c r="M138" s="7">
        <f t="shared" si="18"/>
        <v>453.7037037037037</v>
      </c>
      <c r="N138" s="7">
        <f t="shared" si="19"/>
        <v>122.83333333333333</v>
      </c>
      <c r="O138" s="7">
        <f t="shared" si="22"/>
        <v>2150.5231481481483</v>
      </c>
      <c r="P138" s="7">
        <f t="shared" si="20"/>
        <v>1800</v>
      </c>
      <c r="X138" s="73"/>
    </row>
    <row r="139" spans="11:24" x14ac:dyDescent="0.3">
      <c r="K139">
        <f t="shared" si="21"/>
        <v>15</v>
      </c>
      <c r="L139" s="6">
        <f t="shared" si="17"/>
        <v>0.87890625</v>
      </c>
      <c r="M139" s="7">
        <f t="shared" si="18"/>
        <v>421.875</v>
      </c>
      <c r="N139" s="7">
        <f t="shared" si="19"/>
        <v>122.83333333333333</v>
      </c>
      <c r="O139" s="7">
        <f t="shared" si="22"/>
        <v>2130.8703703703704</v>
      </c>
      <c r="P139" s="7">
        <f t="shared" si="20"/>
        <v>1800</v>
      </c>
      <c r="X139" s="73"/>
    </row>
    <row r="140" spans="11:24" x14ac:dyDescent="0.3">
      <c r="K140">
        <f t="shared" si="21"/>
        <v>16</v>
      </c>
      <c r="L140" s="6">
        <f t="shared" si="17"/>
        <v>0.79012345679012341</v>
      </c>
      <c r="M140" s="7">
        <f t="shared" si="18"/>
        <v>379.25925925925924</v>
      </c>
      <c r="N140" s="7">
        <f t="shared" si="19"/>
        <v>122.83333333333333</v>
      </c>
      <c r="O140" s="7">
        <f t="shared" si="22"/>
        <v>2099.041666666667</v>
      </c>
      <c r="P140" s="7">
        <f t="shared" si="20"/>
        <v>1800</v>
      </c>
      <c r="X140" s="73"/>
    </row>
    <row r="141" spans="11:24" x14ac:dyDescent="0.3">
      <c r="K141">
        <f t="shared" si="21"/>
        <v>17</v>
      </c>
      <c r="L141" s="6">
        <f t="shared" si="17"/>
        <v>0.68291859567901236</v>
      </c>
      <c r="M141" s="7">
        <f t="shared" si="18"/>
        <v>327.80092592592598</v>
      </c>
      <c r="N141" s="7">
        <f t="shared" si="19"/>
        <v>122.83333333333333</v>
      </c>
      <c r="O141" s="7">
        <f t="shared" si="22"/>
        <v>2056.4259259259261</v>
      </c>
      <c r="P141" s="7">
        <f t="shared" si="20"/>
        <v>1800</v>
      </c>
      <c r="X141" s="73"/>
    </row>
    <row r="142" spans="11:24" x14ac:dyDescent="0.3">
      <c r="K142">
        <f t="shared" si="21"/>
        <v>18</v>
      </c>
      <c r="L142" s="6">
        <f t="shared" si="17"/>
        <v>0.5625</v>
      </c>
      <c r="M142" s="7">
        <f t="shared" si="18"/>
        <v>269.99999999999994</v>
      </c>
      <c r="N142" s="7">
        <f t="shared" si="19"/>
        <v>122.83333333333333</v>
      </c>
      <c r="O142" s="7">
        <f t="shared" si="22"/>
        <v>2004.9675925925926</v>
      </c>
      <c r="P142" s="7">
        <f t="shared" si="20"/>
        <v>1800</v>
      </c>
      <c r="X142" s="73"/>
    </row>
    <row r="143" spans="11:24" x14ac:dyDescent="0.3">
      <c r="K143">
        <f t="shared" si="21"/>
        <v>19</v>
      </c>
      <c r="L143" s="6">
        <f t="shared" si="17"/>
        <v>0.43523341049382713</v>
      </c>
      <c r="M143" s="7">
        <f t="shared" si="18"/>
        <v>208.91203703703704</v>
      </c>
      <c r="N143" s="7">
        <f t="shared" si="19"/>
        <v>122.83333333333333</v>
      </c>
      <c r="O143" s="7">
        <f t="shared" si="22"/>
        <v>1947.1666666666667</v>
      </c>
      <c r="P143" s="7">
        <f t="shared" si="20"/>
        <v>1800</v>
      </c>
      <c r="X143" s="73"/>
    </row>
    <row r="144" spans="11:24" x14ac:dyDescent="0.3">
      <c r="K144">
        <f t="shared" si="21"/>
        <v>20</v>
      </c>
      <c r="L144" s="6">
        <f t="shared" si="17"/>
        <v>0.30864197530864196</v>
      </c>
      <c r="M144" s="7">
        <f t="shared" si="18"/>
        <v>148.14814814814815</v>
      </c>
      <c r="N144" s="7">
        <f t="shared" si="19"/>
        <v>122.83333333333333</v>
      </c>
      <c r="O144" s="7">
        <f t="shared" si="22"/>
        <v>1886.0787037037037</v>
      </c>
      <c r="P144" s="7">
        <f t="shared" si="20"/>
        <v>1800</v>
      </c>
      <c r="X144" s="73"/>
    </row>
    <row r="145" spans="11:24" x14ac:dyDescent="0.3">
      <c r="K145">
        <f t="shared" si="21"/>
        <v>21</v>
      </c>
      <c r="L145" s="6">
        <f t="shared" si="17"/>
        <v>0.19140625</v>
      </c>
      <c r="M145" s="7">
        <f t="shared" si="18"/>
        <v>91.875</v>
      </c>
      <c r="N145" s="7">
        <f t="shared" si="19"/>
        <v>122.83333333333333</v>
      </c>
      <c r="O145" s="7">
        <f t="shared" si="22"/>
        <v>1825.3148148148148</v>
      </c>
      <c r="P145" s="7">
        <f t="shared" si="20"/>
        <v>1800</v>
      </c>
      <c r="X145" s="73"/>
    </row>
    <row r="146" spans="11:24" x14ac:dyDescent="0.3">
      <c r="K146">
        <f t="shared" si="21"/>
        <v>22</v>
      </c>
      <c r="L146" s="6">
        <f t="shared" si="17"/>
        <v>9.3364197530864196E-2</v>
      </c>
      <c r="M146" s="7">
        <f t="shared" si="18"/>
        <v>44.814814814814817</v>
      </c>
      <c r="N146" s="7">
        <f t="shared" si="19"/>
        <v>122.83333333333333</v>
      </c>
      <c r="O146" s="7">
        <f t="shared" si="22"/>
        <v>1769.0416666666667</v>
      </c>
      <c r="P146" s="7">
        <f t="shared" si="20"/>
        <v>1769.0416666666667</v>
      </c>
      <c r="X146" s="73"/>
    </row>
    <row r="147" spans="11:24" x14ac:dyDescent="0.3">
      <c r="K147">
        <f t="shared" si="21"/>
        <v>23</v>
      </c>
      <c r="L147" s="6">
        <f t="shared" si="17"/>
        <v>2.5511188271604937E-2</v>
      </c>
      <c r="M147" s="7">
        <f t="shared" si="18"/>
        <v>12.24537037037037</v>
      </c>
      <c r="N147" s="7">
        <f t="shared" si="19"/>
        <v>122.83333333333333</v>
      </c>
      <c r="O147" s="7">
        <f t="shared" si="22"/>
        <v>1691.0231481481483</v>
      </c>
      <c r="P147" s="7">
        <f t="shared" si="20"/>
        <v>1691.0231481481483</v>
      </c>
      <c r="X147" s="73"/>
    </row>
    <row r="148" spans="11:24" x14ac:dyDescent="0.3">
      <c r="K148">
        <f t="shared" si="21"/>
        <v>0</v>
      </c>
      <c r="L148" s="6">
        <f t="shared" si="17"/>
        <v>0</v>
      </c>
      <c r="M148" s="7">
        <f t="shared" si="18"/>
        <v>0</v>
      </c>
      <c r="N148" s="7">
        <f t="shared" si="19"/>
        <v>122.83333333333333</v>
      </c>
      <c r="O148" s="7">
        <f t="shared" si="22"/>
        <v>1580.4351851851854</v>
      </c>
      <c r="P148" s="7">
        <f t="shared" si="20"/>
        <v>1580.4351851851854</v>
      </c>
      <c r="X148" s="73"/>
    </row>
    <row r="149" spans="11:24" x14ac:dyDescent="0.3">
      <c r="K149">
        <f t="shared" si="21"/>
        <v>1</v>
      </c>
      <c r="L149" s="6">
        <f t="shared" si="17"/>
        <v>2.5511188271604937E-2</v>
      </c>
      <c r="M149" s="7">
        <f t="shared" si="18"/>
        <v>12.24537037037037</v>
      </c>
      <c r="N149" s="7">
        <f t="shared" si="19"/>
        <v>122.83333333333333</v>
      </c>
      <c r="O149" s="7">
        <f t="shared" si="22"/>
        <v>1457.6018518518522</v>
      </c>
      <c r="P149" s="7">
        <f t="shared" si="20"/>
        <v>1457.6018518518522</v>
      </c>
      <c r="X149" s="73"/>
    </row>
    <row r="150" spans="11:24" x14ac:dyDescent="0.3">
      <c r="K150">
        <f t="shared" si="21"/>
        <v>2</v>
      </c>
      <c r="L150" s="6">
        <f t="shared" si="17"/>
        <v>9.3364197530864196E-2</v>
      </c>
      <c r="M150" s="7">
        <f t="shared" si="18"/>
        <v>44.814814814814817</v>
      </c>
      <c r="N150" s="7">
        <f t="shared" si="19"/>
        <v>122.83333333333333</v>
      </c>
      <c r="O150" s="7">
        <f t="shared" si="22"/>
        <v>1347.0138888888894</v>
      </c>
      <c r="P150" s="7">
        <f t="shared" si="20"/>
        <v>1347.0138888888894</v>
      </c>
      <c r="X150" s="73"/>
    </row>
    <row r="151" spans="11:24" x14ac:dyDescent="0.3">
      <c r="K151">
        <f t="shared" si="21"/>
        <v>3</v>
      </c>
      <c r="L151" s="6">
        <f t="shared" si="17"/>
        <v>0.19140625</v>
      </c>
      <c r="M151" s="7">
        <f t="shared" si="18"/>
        <v>91.875</v>
      </c>
      <c r="N151" s="7">
        <f t="shared" si="19"/>
        <v>122.83333333333333</v>
      </c>
      <c r="O151" s="7">
        <f t="shared" si="22"/>
        <v>1268.9953703703709</v>
      </c>
      <c r="P151" s="7">
        <f t="shared" si="20"/>
        <v>1268.9953703703709</v>
      </c>
      <c r="X151" s="73"/>
    </row>
    <row r="152" spans="11:24" x14ac:dyDescent="0.3">
      <c r="K152">
        <f t="shared" si="21"/>
        <v>4</v>
      </c>
      <c r="L152" s="6">
        <f t="shared" si="17"/>
        <v>0.30864197530864196</v>
      </c>
      <c r="M152" s="7">
        <f t="shared" si="18"/>
        <v>148.14814814814815</v>
      </c>
      <c r="N152" s="7">
        <f t="shared" si="19"/>
        <v>122.83333333333333</v>
      </c>
      <c r="O152" s="7">
        <f t="shared" si="22"/>
        <v>1238.0370370370376</v>
      </c>
      <c r="P152" s="7">
        <f t="shared" si="20"/>
        <v>1238.0370370370376</v>
      </c>
      <c r="X152" s="73"/>
    </row>
    <row r="153" spans="11:24" x14ac:dyDescent="0.3">
      <c r="K153">
        <f t="shared" si="21"/>
        <v>5</v>
      </c>
      <c r="L153" s="6">
        <f t="shared" si="17"/>
        <v>0.43523341049382713</v>
      </c>
      <c r="M153" s="7">
        <f t="shared" si="18"/>
        <v>208.91203703703704</v>
      </c>
      <c r="N153" s="7">
        <f t="shared" si="19"/>
        <v>122.83333333333333</v>
      </c>
      <c r="O153" s="7">
        <f t="shared" si="22"/>
        <v>1263.3518518518526</v>
      </c>
      <c r="P153" s="7">
        <f t="shared" si="20"/>
        <v>1263.3518518518526</v>
      </c>
      <c r="X153" s="73"/>
    </row>
    <row r="154" spans="11:24" x14ac:dyDescent="0.3">
      <c r="K154">
        <f t="shared" si="21"/>
        <v>6</v>
      </c>
      <c r="L154" s="6">
        <f t="shared" si="17"/>
        <v>0.5625</v>
      </c>
      <c r="M154" s="7">
        <f t="shared" si="18"/>
        <v>269.99999999999994</v>
      </c>
      <c r="N154" s="7">
        <f t="shared" si="19"/>
        <v>122.83333333333333</v>
      </c>
      <c r="O154" s="7">
        <f t="shared" si="22"/>
        <v>1349.4305555555563</v>
      </c>
      <c r="P154" s="7">
        <f t="shared" si="20"/>
        <v>1349.4305555555563</v>
      </c>
      <c r="X154" s="73"/>
    </row>
    <row r="155" spans="11:24" x14ac:dyDescent="0.3">
      <c r="K155">
        <f t="shared" si="21"/>
        <v>7</v>
      </c>
      <c r="L155" s="6">
        <f t="shared" si="17"/>
        <v>0.68291859567901236</v>
      </c>
      <c r="M155" s="7">
        <f t="shared" si="18"/>
        <v>327.80092592592598</v>
      </c>
      <c r="N155" s="7">
        <f t="shared" si="19"/>
        <v>122.83333333333333</v>
      </c>
      <c r="O155" s="7">
        <f t="shared" si="22"/>
        <v>1496.5972222222231</v>
      </c>
      <c r="P155" s="7">
        <f t="shared" si="20"/>
        <v>1496.5972222222231</v>
      </c>
      <c r="X155" s="73"/>
    </row>
    <row r="156" spans="11:24" x14ac:dyDescent="0.3">
      <c r="K156">
        <f t="shared" si="21"/>
        <v>8</v>
      </c>
      <c r="L156" s="6">
        <f t="shared" si="17"/>
        <v>0.79012345679012341</v>
      </c>
      <c r="M156" s="7">
        <f t="shared" si="18"/>
        <v>379.25925925925924</v>
      </c>
      <c r="N156" s="7">
        <f t="shared" si="19"/>
        <v>122.83333333333333</v>
      </c>
      <c r="O156" s="7">
        <f t="shared" si="22"/>
        <v>1701.5648148148157</v>
      </c>
      <c r="P156" s="7">
        <f t="shared" si="20"/>
        <v>1701.5648148148157</v>
      </c>
      <c r="X156" s="73"/>
    </row>
    <row r="157" spans="11:24" x14ac:dyDescent="0.3">
      <c r="K157">
        <f t="shared" si="21"/>
        <v>9</v>
      </c>
      <c r="L157" s="6">
        <f t="shared" si="17"/>
        <v>0.87890625</v>
      </c>
      <c r="M157" s="7">
        <f t="shared" si="18"/>
        <v>421.875</v>
      </c>
      <c r="N157" s="7">
        <f t="shared" si="19"/>
        <v>122.83333333333333</v>
      </c>
      <c r="O157" s="7">
        <f t="shared" si="22"/>
        <v>1957.9907407407418</v>
      </c>
      <c r="P157" s="7">
        <f t="shared" si="20"/>
        <v>1800</v>
      </c>
      <c r="X157" s="73"/>
    </row>
    <row r="158" spans="11:24" x14ac:dyDescent="0.3">
      <c r="K158">
        <f t="shared" si="21"/>
        <v>10</v>
      </c>
      <c r="L158" s="6">
        <f t="shared" si="17"/>
        <v>0.94521604938271608</v>
      </c>
      <c r="M158" s="7">
        <f t="shared" si="18"/>
        <v>453.7037037037037</v>
      </c>
      <c r="N158" s="7">
        <f t="shared" si="19"/>
        <v>122.83333333333333</v>
      </c>
      <c r="O158" s="7">
        <f t="shared" si="22"/>
        <v>2099.041666666667</v>
      </c>
      <c r="P158" s="7">
        <f t="shared" si="20"/>
        <v>1800</v>
      </c>
      <c r="X158" s="73"/>
    </row>
    <row r="159" spans="11:24" x14ac:dyDescent="0.3">
      <c r="X159" s="73"/>
    </row>
    <row r="160" spans="11:24" x14ac:dyDescent="0.3">
      <c r="X160" s="73"/>
    </row>
    <row r="161" spans="24:24" x14ac:dyDescent="0.3">
      <c r="X161" s="73"/>
    </row>
    <row r="162" spans="24:24" x14ac:dyDescent="0.3">
      <c r="X162" s="73"/>
    </row>
    <row r="163" spans="24:24" x14ac:dyDescent="0.3">
      <c r="X163" s="73"/>
    </row>
    <row r="164" spans="24:24" x14ac:dyDescent="0.3">
      <c r="X164" s="73"/>
    </row>
    <row r="165" spans="24:24" x14ac:dyDescent="0.3">
      <c r="X165" s="73"/>
    </row>
    <row r="166" spans="24:24" x14ac:dyDescent="0.3">
      <c r="X166" s="73"/>
    </row>
    <row r="167" spans="24:24" x14ac:dyDescent="0.3">
      <c r="X167" s="73"/>
    </row>
    <row r="168" spans="24:24" x14ac:dyDescent="0.3">
      <c r="X168" s="73"/>
    </row>
    <row r="169" spans="24:24" x14ac:dyDescent="0.3">
      <c r="X169" s="73"/>
    </row>
    <row r="170" spans="24:24" x14ac:dyDescent="0.3">
      <c r="X170" s="73"/>
    </row>
    <row r="171" spans="24:24" x14ac:dyDescent="0.3">
      <c r="X171" s="73"/>
    </row>
    <row r="172" spans="24:24" x14ac:dyDescent="0.3">
      <c r="X172" s="73"/>
    </row>
    <row r="173" spans="24:24" x14ac:dyDescent="0.3">
      <c r="X173" s="73"/>
    </row>
    <row r="174" spans="24:24" x14ac:dyDescent="0.3">
      <c r="X174" s="73"/>
    </row>
    <row r="175" spans="24:24" x14ac:dyDescent="0.3">
      <c r="X175" s="73"/>
    </row>
    <row r="176" spans="24:24" x14ac:dyDescent="0.3">
      <c r="X176" s="73"/>
    </row>
    <row r="177" spans="24:24" x14ac:dyDescent="0.3">
      <c r="X177" s="73"/>
    </row>
    <row r="178" spans="24:24" x14ac:dyDescent="0.3">
      <c r="X178" s="73"/>
    </row>
    <row r="179" spans="24:24" x14ac:dyDescent="0.3">
      <c r="X179" s="73"/>
    </row>
    <row r="180" spans="24:24" x14ac:dyDescent="0.3">
      <c r="X180" s="73"/>
    </row>
    <row r="181" spans="24:24" x14ac:dyDescent="0.3">
      <c r="X181" s="73"/>
    </row>
    <row r="182" spans="24:24" x14ac:dyDescent="0.3">
      <c r="X182" s="73"/>
    </row>
    <row r="183" spans="24:24" x14ac:dyDescent="0.3">
      <c r="X183" s="73"/>
    </row>
    <row r="184" spans="24:24" x14ac:dyDescent="0.3">
      <c r="X184" s="73"/>
    </row>
    <row r="185" spans="24:24" x14ac:dyDescent="0.3">
      <c r="X185" s="73"/>
    </row>
    <row r="186" spans="24:24" x14ac:dyDescent="0.3">
      <c r="X186" s="73"/>
    </row>
    <row r="187" spans="24:24" x14ac:dyDescent="0.3">
      <c r="X187" s="73"/>
    </row>
    <row r="188" spans="24:24" x14ac:dyDescent="0.3">
      <c r="X188" s="73"/>
    </row>
    <row r="189" spans="24:24" x14ac:dyDescent="0.3">
      <c r="X189" s="73"/>
    </row>
    <row r="190" spans="24:24" x14ac:dyDescent="0.3">
      <c r="X190" s="73"/>
    </row>
    <row r="191" spans="24:24" x14ac:dyDescent="0.3">
      <c r="X191" s="73"/>
    </row>
    <row r="192" spans="24:24" x14ac:dyDescent="0.3">
      <c r="X192" s="73"/>
    </row>
    <row r="193" spans="24:24" x14ac:dyDescent="0.3">
      <c r="X193" s="73"/>
    </row>
    <row r="194" spans="24:24" x14ac:dyDescent="0.3">
      <c r="X194" s="73"/>
    </row>
    <row r="195" spans="24:24" x14ac:dyDescent="0.3">
      <c r="X195" s="73"/>
    </row>
    <row r="196" spans="24:24" x14ac:dyDescent="0.3">
      <c r="X196" s="73"/>
    </row>
    <row r="197" spans="24:24" x14ac:dyDescent="0.3">
      <c r="X197" s="73"/>
    </row>
    <row r="198" spans="24:24" x14ac:dyDescent="0.3">
      <c r="X198" s="73"/>
    </row>
    <row r="199" spans="24:24" x14ac:dyDescent="0.3">
      <c r="X199" s="73"/>
    </row>
    <row r="200" spans="24:24" x14ac:dyDescent="0.3">
      <c r="X200" s="73"/>
    </row>
    <row r="201" spans="24:24" x14ac:dyDescent="0.3">
      <c r="X201" s="73"/>
    </row>
    <row r="202" spans="24:24" x14ac:dyDescent="0.3">
      <c r="X202" s="73"/>
    </row>
    <row r="203" spans="24:24" x14ac:dyDescent="0.3">
      <c r="X203" s="73"/>
    </row>
    <row r="204" spans="24:24" x14ac:dyDescent="0.3">
      <c r="X204" s="73"/>
    </row>
    <row r="205" spans="24:24" x14ac:dyDescent="0.3">
      <c r="X205" s="73"/>
    </row>
    <row r="206" spans="24:24" x14ac:dyDescent="0.3">
      <c r="X206" s="73"/>
    </row>
    <row r="207" spans="24:24" x14ac:dyDescent="0.3">
      <c r="X207" s="73"/>
    </row>
    <row r="208" spans="24:24" x14ac:dyDescent="0.3">
      <c r="X208" s="73"/>
    </row>
    <row r="209" spans="24:24" x14ac:dyDescent="0.3">
      <c r="X209" s="73"/>
    </row>
    <row r="210" spans="24:24" x14ac:dyDescent="0.3">
      <c r="X210" s="73"/>
    </row>
    <row r="211" spans="24:24" x14ac:dyDescent="0.3">
      <c r="X211" s="73"/>
    </row>
    <row r="212" spans="24:24" x14ac:dyDescent="0.3">
      <c r="X212" s="73"/>
    </row>
    <row r="213" spans="24:24" x14ac:dyDescent="0.3">
      <c r="X213" s="73"/>
    </row>
    <row r="214" spans="24:24" x14ac:dyDescent="0.3">
      <c r="X214" s="73"/>
    </row>
    <row r="215" spans="24:24" x14ac:dyDescent="0.3">
      <c r="X215" s="73"/>
    </row>
    <row r="216" spans="24:24" x14ac:dyDescent="0.3">
      <c r="X216" s="73"/>
    </row>
    <row r="217" spans="24:24" x14ac:dyDescent="0.3">
      <c r="X217" s="73"/>
    </row>
    <row r="218" spans="24:24" x14ac:dyDescent="0.3">
      <c r="X218" s="73"/>
    </row>
    <row r="219" spans="24:24" x14ac:dyDescent="0.3">
      <c r="X219" s="73"/>
    </row>
    <row r="220" spans="24:24" x14ac:dyDescent="0.3">
      <c r="X220" s="73"/>
    </row>
    <row r="221" spans="24:24" x14ac:dyDescent="0.3">
      <c r="X221" s="73"/>
    </row>
    <row r="222" spans="24:24" x14ac:dyDescent="0.3">
      <c r="X222" s="73"/>
    </row>
    <row r="223" spans="24:24" x14ac:dyDescent="0.3">
      <c r="X223" s="73"/>
    </row>
    <row r="224" spans="24:24" x14ac:dyDescent="0.3">
      <c r="X224" s="73"/>
    </row>
    <row r="225" spans="24:24" x14ac:dyDescent="0.3">
      <c r="X225" s="73"/>
    </row>
    <row r="226" spans="24:24" x14ac:dyDescent="0.3">
      <c r="X226" s="73"/>
    </row>
    <row r="227" spans="24:24" x14ac:dyDescent="0.3">
      <c r="X227" s="73"/>
    </row>
    <row r="228" spans="24:24" x14ac:dyDescent="0.3">
      <c r="X228" s="73"/>
    </row>
    <row r="229" spans="24:24" x14ac:dyDescent="0.3">
      <c r="X229" s="73"/>
    </row>
    <row r="230" spans="24:24" x14ac:dyDescent="0.3">
      <c r="X230" s="73"/>
    </row>
    <row r="231" spans="24:24" x14ac:dyDescent="0.3">
      <c r="X231" s="73"/>
    </row>
    <row r="232" spans="24:24" x14ac:dyDescent="0.3">
      <c r="X232" s="73"/>
    </row>
    <row r="233" spans="24:24" x14ac:dyDescent="0.3">
      <c r="X233" s="73"/>
    </row>
    <row r="234" spans="24:24" x14ac:dyDescent="0.3">
      <c r="X234" s="73"/>
    </row>
    <row r="235" spans="24:24" x14ac:dyDescent="0.3">
      <c r="X235" s="73"/>
    </row>
    <row r="236" spans="24:24" x14ac:dyDescent="0.3">
      <c r="X236" s="73"/>
    </row>
    <row r="237" spans="24:24" x14ac:dyDescent="0.3">
      <c r="X237" s="73"/>
    </row>
    <row r="238" spans="24:24" x14ac:dyDescent="0.3">
      <c r="X238" s="73"/>
    </row>
    <row r="239" spans="24:24" x14ac:dyDescent="0.3">
      <c r="X239" s="73"/>
    </row>
    <row r="240" spans="24:24" x14ac:dyDescent="0.3">
      <c r="X240" s="73"/>
    </row>
    <row r="241" spans="24:24" x14ac:dyDescent="0.3">
      <c r="X241" s="73"/>
    </row>
    <row r="242" spans="24:24" x14ac:dyDescent="0.3">
      <c r="X242" s="73"/>
    </row>
    <row r="243" spans="24:24" x14ac:dyDescent="0.3">
      <c r="X243" s="73"/>
    </row>
    <row r="244" spans="24:24" x14ac:dyDescent="0.3">
      <c r="X244" s="73"/>
    </row>
    <row r="245" spans="24:24" x14ac:dyDescent="0.3">
      <c r="X245" s="73"/>
    </row>
    <row r="246" spans="24:24" x14ac:dyDescent="0.3">
      <c r="X246" s="73"/>
    </row>
    <row r="247" spans="24:24" x14ac:dyDescent="0.3">
      <c r="X247" s="73"/>
    </row>
    <row r="248" spans="24:24" x14ac:dyDescent="0.3">
      <c r="X248" s="73"/>
    </row>
    <row r="249" spans="24:24" x14ac:dyDescent="0.3">
      <c r="X249" s="73"/>
    </row>
    <row r="250" spans="24:24" x14ac:dyDescent="0.3">
      <c r="X250" s="73"/>
    </row>
    <row r="251" spans="24:24" x14ac:dyDescent="0.3">
      <c r="X251" s="73"/>
    </row>
    <row r="252" spans="24:24" x14ac:dyDescent="0.3">
      <c r="X252" s="73"/>
    </row>
    <row r="253" spans="24:24" x14ac:dyDescent="0.3">
      <c r="X253" s="73"/>
    </row>
    <row r="254" spans="24:24" x14ac:dyDescent="0.3">
      <c r="X254" s="73"/>
    </row>
    <row r="255" spans="24:24" x14ac:dyDescent="0.3">
      <c r="X255" s="73"/>
    </row>
    <row r="256" spans="24:24" x14ac:dyDescent="0.3">
      <c r="X256" s="73"/>
    </row>
    <row r="257" spans="24:24" x14ac:dyDescent="0.3">
      <c r="X257" s="73"/>
    </row>
    <row r="258" spans="24:24" x14ac:dyDescent="0.3">
      <c r="X258" s="73"/>
    </row>
    <row r="259" spans="24:24" x14ac:dyDescent="0.3">
      <c r="X259" s="73"/>
    </row>
    <row r="260" spans="24:24" x14ac:dyDescent="0.3">
      <c r="X260" s="73"/>
    </row>
    <row r="261" spans="24:24" x14ac:dyDescent="0.3">
      <c r="X261" s="73"/>
    </row>
    <row r="262" spans="24:24" x14ac:dyDescent="0.3">
      <c r="X262" s="73"/>
    </row>
    <row r="263" spans="24:24" x14ac:dyDescent="0.3">
      <c r="X263" s="73"/>
    </row>
    <row r="264" spans="24:24" x14ac:dyDescent="0.3">
      <c r="X264" s="73"/>
    </row>
    <row r="265" spans="24:24" x14ac:dyDescent="0.3">
      <c r="X265" s="73"/>
    </row>
    <row r="266" spans="24:24" x14ac:dyDescent="0.3">
      <c r="X266" s="73"/>
    </row>
    <row r="267" spans="24:24" x14ac:dyDescent="0.3">
      <c r="X267" s="73"/>
    </row>
    <row r="268" spans="24:24" x14ac:dyDescent="0.3">
      <c r="X268" s="73"/>
    </row>
    <row r="269" spans="24:24" x14ac:dyDescent="0.3">
      <c r="X269" s="73"/>
    </row>
    <row r="270" spans="24:24" x14ac:dyDescent="0.3">
      <c r="X270" s="73"/>
    </row>
    <row r="271" spans="24:24" x14ac:dyDescent="0.3">
      <c r="X271" s="73"/>
    </row>
    <row r="272" spans="24:24" x14ac:dyDescent="0.3">
      <c r="X272" s="73"/>
    </row>
    <row r="273" spans="24:24" x14ac:dyDescent="0.3">
      <c r="X273" s="73"/>
    </row>
    <row r="274" spans="24:24" x14ac:dyDescent="0.3">
      <c r="X274" s="73"/>
    </row>
    <row r="275" spans="24:24" x14ac:dyDescent="0.3">
      <c r="X275" s="73"/>
    </row>
    <row r="276" spans="24:24" x14ac:dyDescent="0.3">
      <c r="X276" s="73"/>
    </row>
    <row r="277" spans="24:24" x14ac:dyDescent="0.3">
      <c r="X277" s="73"/>
    </row>
    <row r="278" spans="24:24" x14ac:dyDescent="0.3">
      <c r="X278" s="73"/>
    </row>
    <row r="279" spans="24:24" x14ac:dyDescent="0.3">
      <c r="X279" s="73"/>
    </row>
    <row r="280" spans="24:24" x14ac:dyDescent="0.3">
      <c r="X280" s="73"/>
    </row>
    <row r="281" spans="24:24" x14ac:dyDescent="0.3">
      <c r="X281" s="73"/>
    </row>
    <row r="282" spans="24:24" x14ac:dyDescent="0.3">
      <c r="X282" s="73"/>
    </row>
    <row r="283" spans="24:24" x14ac:dyDescent="0.3">
      <c r="X283" s="73"/>
    </row>
    <row r="284" spans="24:24" x14ac:dyDescent="0.3">
      <c r="X284" s="73"/>
    </row>
    <row r="285" spans="24:24" x14ac:dyDescent="0.3">
      <c r="X285" s="73"/>
    </row>
    <row r="286" spans="24:24" x14ac:dyDescent="0.3">
      <c r="X286" s="73"/>
    </row>
    <row r="287" spans="24:24" x14ac:dyDescent="0.3">
      <c r="X287" s="73"/>
    </row>
    <row r="288" spans="24:24" x14ac:dyDescent="0.3">
      <c r="X288" s="73"/>
    </row>
    <row r="289" spans="24:24" x14ac:dyDescent="0.3">
      <c r="X289" s="73"/>
    </row>
    <row r="290" spans="24:24" x14ac:dyDescent="0.3">
      <c r="X290" s="73"/>
    </row>
    <row r="291" spans="24:24" x14ac:dyDescent="0.3">
      <c r="X291" s="73"/>
    </row>
    <row r="292" spans="24:24" x14ac:dyDescent="0.3">
      <c r="X292" s="73"/>
    </row>
    <row r="293" spans="24:24" x14ac:dyDescent="0.3">
      <c r="X293" s="73"/>
    </row>
    <row r="294" spans="24:24" x14ac:dyDescent="0.3">
      <c r="X294" s="73"/>
    </row>
    <row r="295" spans="24:24" x14ac:dyDescent="0.3">
      <c r="X295" s="73"/>
    </row>
    <row r="296" spans="24:24" x14ac:dyDescent="0.3">
      <c r="X296" s="73"/>
    </row>
    <row r="297" spans="24:24" x14ac:dyDescent="0.3">
      <c r="X297" s="73"/>
    </row>
    <row r="298" spans="24:24" x14ac:dyDescent="0.3">
      <c r="X298" s="73"/>
    </row>
    <row r="299" spans="24:24" x14ac:dyDescent="0.3">
      <c r="X299" s="73"/>
    </row>
    <row r="300" spans="24:24" x14ac:dyDescent="0.3">
      <c r="X300" s="73"/>
    </row>
    <row r="301" spans="24:24" x14ac:dyDescent="0.3">
      <c r="X301" s="73"/>
    </row>
    <row r="302" spans="24:24" x14ac:dyDescent="0.3">
      <c r="X302" s="73"/>
    </row>
    <row r="303" spans="24:24" x14ac:dyDescent="0.3">
      <c r="X303" s="73"/>
    </row>
    <row r="304" spans="24:24" x14ac:dyDescent="0.3">
      <c r="X304" s="73"/>
    </row>
    <row r="305" spans="24:24" x14ac:dyDescent="0.3">
      <c r="X305" s="73"/>
    </row>
    <row r="306" spans="24:24" x14ac:dyDescent="0.3">
      <c r="X306" s="73"/>
    </row>
    <row r="307" spans="24:24" x14ac:dyDescent="0.3">
      <c r="X307" s="73"/>
    </row>
    <row r="308" spans="24:24" x14ac:dyDescent="0.3">
      <c r="X308" s="73"/>
    </row>
    <row r="309" spans="24:24" x14ac:dyDescent="0.3">
      <c r="X309" s="73"/>
    </row>
    <row r="310" spans="24:24" x14ac:dyDescent="0.3">
      <c r="X310" s="73"/>
    </row>
    <row r="311" spans="24:24" x14ac:dyDescent="0.3">
      <c r="X311" s="73"/>
    </row>
    <row r="312" spans="24:24" x14ac:dyDescent="0.3">
      <c r="X312" s="73"/>
    </row>
    <row r="313" spans="24:24" x14ac:dyDescent="0.3">
      <c r="X313" s="73"/>
    </row>
    <row r="314" spans="24:24" x14ac:dyDescent="0.3">
      <c r="X314" s="73"/>
    </row>
    <row r="315" spans="24:24" x14ac:dyDescent="0.3">
      <c r="X315" s="73"/>
    </row>
    <row r="316" spans="24:24" x14ac:dyDescent="0.3">
      <c r="X316" s="73"/>
    </row>
    <row r="317" spans="24:24" x14ac:dyDescent="0.3">
      <c r="X317" s="73"/>
    </row>
    <row r="318" spans="24:24" x14ac:dyDescent="0.3">
      <c r="X318" s="73"/>
    </row>
    <row r="319" spans="24:24" x14ac:dyDescent="0.3">
      <c r="X319" s="73"/>
    </row>
    <row r="320" spans="24:24" x14ac:dyDescent="0.3">
      <c r="X320" s="73"/>
    </row>
    <row r="321" spans="24:24" x14ac:dyDescent="0.3">
      <c r="X321" s="73"/>
    </row>
    <row r="322" spans="24:24" x14ac:dyDescent="0.3">
      <c r="X322" s="73"/>
    </row>
    <row r="323" spans="24:24" x14ac:dyDescent="0.3">
      <c r="X323" s="73"/>
    </row>
    <row r="324" spans="24:24" x14ac:dyDescent="0.3">
      <c r="X324" s="73"/>
    </row>
    <row r="325" spans="24:24" x14ac:dyDescent="0.3">
      <c r="X325" s="73"/>
    </row>
    <row r="326" spans="24:24" x14ac:dyDescent="0.3">
      <c r="X326" s="73"/>
    </row>
    <row r="327" spans="24:24" x14ac:dyDescent="0.3">
      <c r="X327" s="73"/>
    </row>
    <row r="328" spans="24:24" x14ac:dyDescent="0.3">
      <c r="X328" s="73"/>
    </row>
    <row r="329" spans="24:24" x14ac:dyDescent="0.3">
      <c r="X329" s="73"/>
    </row>
    <row r="330" spans="24:24" x14ac:dyDescent="0.3">
      <c r="X330" s="73"/>
    </row>
    <row r="331" spans="24:24" x14ac:dyDescent="0.3">
      <c r="X331" s="73"/>
    </row>
    <row r="332" spans="24:24" x14ac:dyDescent="0.3">
      <c r="X332" s="73"/>
    </row>
    <row r="333" spans="24:24" x14ac:dyDescent="0.3">
      <c r="X333" s="73"/>
    </row>
    <row r="334" spans="24:24" x14ac:dyDescent="0.3">
      <c r="X334" s="73"/>
    </row>
    <row r="335" spans="24:24" x14ac:dyDescent="0.3">
      <c r="X335" s="73"/>
    </row>
    <row r="336" spans="24:24" x14ac:dyDescent="0.3">
      <c r="X336" s="73"/>
    </row>
    <row r="337" spans="24:24" x14ac:dyDescent="0.3">
      <c r="X337" s="73"/>
    </row>
    <row r="338" spans="24:24" x14ac:dyDescent="0.3">
      <c r="X338" s="73"/>
    </row>
    <row r="339" spans="24:24" x14ac:dyDescent="0.3">
      <c r="X339" s="73"/>
    </row>
    <row r="340" spans="24:24" x14ac:dyDescent="0.3">
      <c r="X340" s="73"/>
    </row>
    <row r="341" spans="24:24" x14ac:dyDescent="0.3">
      <c r="X341" s="73"/>
    </row>
    <row r="342" spans="24:24" x14ac:dyDescent="0.3">
      <c r="X342" s="73"/>
    </row>
    <row r="343" spans="24:24" x14ac:dyDescent="0.3">
      <c r="X343" s="73"/>
    </row>
    <row r="344" spans="24:24" x14ac:dyDescent="0.3">
      <c r="X344" s="73"/>
    </row>
    <row r="345" spans="24:24" x14ac:dyDescent="0.3">
      <c r="X345" s="73"/>
    </row>
    <row r="346" spans="24:24" x14ac:dyDescent="0.3">
      <c r="X346" s="73"/>
    </row>
    <row r="347" spans="24:24" x14ac:dyDescent="0.3">
      <c r="X347" s="73"/>
    </row>
    <row r="348" spans="24:24" x14ac:dyDescent="0.3">
      <c r="X348" s="73"/>
    </row>
    <row r="349" spans="24:24" x14ac:dyDescent="0.3">
      <c r="X349" s="73"/>
    </row>
    <row r="350" spans="24:24" x14ac:dyDescent="0.3">
      <c r="X350" s="73"/>
    </row>
    <row r="351" spans="24:24" x14ac:dyDescent="0.3">
      <c r="X351" s="73"/>
    </row>
    <row r="352" spans="24:24" x14ac:dyDescent="0.3">
      <c r="X352" s="73"/>
    </row>
    <row r="353" spans="24:24" x14ac:dyDescent="0.3">
      <c r="X353" s="73"/>
    </row>
    <row r="354" spans="24:24" x14ac:dyDescent="0.3">
      <c r="X354" s="73"/>
    </row>
    <row r="355" spans="24:24" x14ac:dyDescent="0.3">
      <c r="X355" s="73"/>
    </row>
    <row r="356" spans="24:24" x14ac:dyDescent="0.3">
      <c r="X356" s="73"/>
    </row>
    <row r="357" spans="24:24" x14ac:dyDescent="0.3">
      <c r="X357" s="73"/>
    </row>
    <row r="358" spans="24:24" x14ac:dyDescent="0.3">
      <c r="X358" s="73"/>
    </row>
    <row r="359" spans="24:24" x14ac:dyDescent="0.3">
      <c r="X359" s="73"/>
    </row>
    <row r="360" spans="24:24" x14ac:dyDescent="0.3">
      <c r="X360" s="73"/>
    </row>
    <row r="361" spans="24:24" x14ac:dyDescent="0.3">
      <c r="X361" s="73"/>
    </row>
    <row r="362" spans="24:24" x14ac:dyDescent="0.3">
      <c r="X362" s="73"/>
    </row>
    <row r="363" spans="24:24" x14ac:dyDescent="0.3">
      <c r="X363" s="73"/>
    </row>
    <row r="364" spans="24:24" x14ac:dyDescent="0.3">
      <c r="X364" s="73"/>
    </row>
    <row r="365" spans="24:24" x14ac:dyDescent="0.3">
      <c r="X365" s="73"/>
    </row>
    <row r="366" spans="24:24" x14ac:dyDescent="0.3">
      <c r="X366" s="73"/>
    </row>
    <row r="367" spans="24:24" x14ac:dyDescent="0.3">
      <c r="X367" s="73"/>
    </row>
  </sheetData>
  <conditionalFormatting sqref="O4:O158">
    <cfRule type="cellIs" dxfId="1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C501-6ABF-4FF7-B1E1-C49F27E96A4F}">
  <dimension ref="A1:N42"/>
  <sheetViews>
    <sheetView topLeftCell="B1" workbookViewId="0">
      <selection activeCell="G25" sqref="G25"/>
    </sheetView>
  </sheetViews>
  <sheetFormatPr baseColWidth="10" defaultRowHeight="14.4" x14ac:dyDescent="0.3"/>
  <cols>
    <col min="2" max="3" width="17.77734375" customWidth="1"/>
    <col min="4" max="4" width="19" bestFit="1" customWidth="1"/>
    <col min="5" max="5" width="5.5546875" bestFit="1" customWidth="1"/>
    <col min="6" max="6" width="13.5546875" bestFit="1" customWidth="1"/>
    <col min="7" max="7" width="11.5546875" customWidth="1"/>
  </cols>
  <sheetData>
    <row r="1" spans="2:14" ht="23.4" x14ac:dyDescent="0.45">
      <c r="B1" s="72" t="s">
        <v>199</v>
      </c>
      <c r="C1" s="72" t="s">
        <v>200</v>
      </c>
      <c r="D1" s="72" t="s">
        <v>192</v>
      </c>
      <c r="E1" s="72" t="s">
        <v>193</v>
      </c>
      <c r="F1" s="72" t="s">
        <v>194</v>
      </c>
      <c r="G1" s="72" t="s">
        <v>274</v>
      </c>
    </row>
    <row r="2" spans="2:14" ht="16.8" customHeight="1" thickBot="1" x14ac:dyDescent="0.5">
      <c r="B2" s="72"/>
      <c r="C2" s="72"/>
      <c r="D2" s="72"/>
      <c r="E2" s="72"/>
      <c r="F2" s="72"/>
      <c r="G2" s="87" t="s">
        <v>293</v>
      </c>
      <c r="H2" s="87" t="s">
        <v>10</v>
      </c>
    </row>
    <row r="3" spans="2:14" x14ac:dyDescent="0.3">
      <c r="B3" s="108" t="s">
        <v>195</v>
      </c>
      <c r="C3" s="105" t="s">
        <v>201</v>
      </c>
      <c r="D3" s="105" t="s">
        <v>197</v>
      </c>
      <c r="E3" s="76">
        <v>1</v>
      </c>
      <c r="F3" s="88" t="s">
        <v>24</v>
      </c>
      <c r="G3" s="76"/>
      <c r="H3" s="76"/>
      <c r="J3" s="105" t="s">
        <v>198</v>
      </c>
      <c r="K3" s="105" t="s">
        <v>203</v>
      </c>
      <c r="L3" s="105" t="s">
        <v>204</v>
      </c>
      <c r="M3" s="76">
        <v>1</v>
      </c>
      <c r="N3" s="76"/>
    </row>
    <row r="4" spans="2:14" x14ac:dyDescent="0.3">
      <c r="B4" s="109"/>
      <c r="C4" s="106"/>
      <c r="D4" s="106"/>
      <c r="E4" s="68">
        <v>2</v>
      </c>
      <c r="F4" s="89" t="s">
        <v>249</v>
      </c>
      <c r="G4" s="68"/>
      <c r="H4" s="68"/>
      <c r="J4" s="106"/>
      <c r="K4" s="106"/>
      <c r="L4" s="106"/>
      <c r="M4" s="68">
        <v>2</v>
      </c>
      <c r="N4" s="68"/>
    </row>
    <row r="5" spans="2:14" x14ac:dyDescent="0.3">
      <c r="B5" s="109"/>
      <c r="C5" s="106"/>
      <c r="D5" s="106"/>
      <c r="E5" s="68">
        <v>3</v>
      </c>
      <c r="F5" s="89" t="s">
        <v>157</v>
      </c>
      <c r="G5" s="68"/>
      <c r="H5" s="68"/>
      <c r="J5" s="106"/>
      <c r="K5" s="106"/>
      <c r="L5" s="106"/>
      <c r="M5" s="68">
        <v>3</v>
      </c>
      <c r="N5" s="68"/>
    </row>
    <row r="6" spans="2:14" ht="15" thickBot="1" x14ac:dyDescent="0.35">
      <c r="B6" s="110"/>
      <c r="C6" s="107"/>
      <c r="D6" s="107"/>
      <c r="E6" s="77">
        <v>4</v>
      </c>
      <c r="F6" s="90" t="s">
        <v>196</v>
      </c>
      <c r="G6" s="77"/>
      <c r="H6" s="77"/>
      <c r="J6" s="106"/>
      <c r="K6" s="106"/>
      <c r="L6" s="106"/>
      <c r="M6" s="68">
        <v>4</v>
      </c>
      <c r="N6" s="68"/>
    </row>
    <row r="7" spans="2:14" ht="15" thickBot="1" x14ac:dyDescent="0.35">
      <c r="B7" s="108" t="s">
        <v>195</v>
      </c>
      <c r="C7" s="105" t="s">
        <v>201</v>
      </c>
      <c r="D7" s="105" t="s">
        <v>176</v>
      </c>
      <c r="E7" s="76">
        <v>1</v>
      </c>
      <c r="F7" s="91" t="s">
        <v>178</v>
      </c>
      <c r="G7" s="76" t="s">
        <v>284</v>
      </c>
      <c r="H7" s="76"/>
      <c r="J7" s="107"/>
      <c r="K7" s="107"/>
      <c r="L7" s="107"/>
      <c r="M7" s="77">
        <v>5</v>
      </c>
      <c r="N7" s="77"/>
    </row>
    <row r="8" spans="2:14" x14ac:dyDescent="0.3">
      <c r="B8" s="109"/>
      <c r="C8" s="106"/>
      <c r="D8" s="106"/>
      <c r="E8" s="68">
        <v>2</v>
      </c>
      <c r="F8" s="89" t="s">
        <v>272</v>
      </c>
      <c r="G8" s="68" t="s">
        <v>292</v>
      </c>
      <c r="H8" s="68"/>
      <c r="J8" s="105" t="s">
        <v>198</v>
      </c>
      <c r="K8" s="105" t="s">
        <v>203</v>
      </c>
      <c r="L8" s="105" t="s">
        <v>205</v>
      </c>
      <c r="M8" s="76">
        <v>1</v>
      </c>
      <c r="N8" s="76" t="s">
        <v>196</v>
      </c>
    </row>
    <row r="9" spans="2:14" ht="15" thickBot="1" x14ac:dyDescent="0.35">
      <c r="B9" s="110"/>
      <c r="C9" s="107"/>
      <c r="D9" s="107"/>
      <c r="E9" s="77">
        <v>3</v>
      </c>
      <c r="F9" s="90" t="s">
        <v>196</v>
      </c>
      <c r="G9" s="77" t="s">
        <v>283</v>
      </c>
      <c r="H9" s="77"/>
      <c r="J9" s="106"/>
      <c r="K9" s="106"/>
      <c r="L9" s="106"/>
      <c r="M9" s="68">
        <v>2</v>
      </c>
      <c r="N9" s="84" t="s">
        <v>178</v>
      </c>
    </row>
    <row r="10" spans="2:14" ht="15" thickBot="1" x14ac:dyDescent="0.35">
      <c r="B10" s="108" t="s">
        <v>195</v>
      </c>
      <c r="C10" s="105" t="s">
        <v>201</v>
      </c>
      <c r="D10" s="105" t="s">
        <v>70</v>
      </c>
      <c r="E10" s="76">
        <v>1</v>
      </c>
      <c r="F10" s="92" t="s">
        <v>154</v>
      </c>
      <c r="G10" s="76" t="s">
        <v>276</v>
      </c>
      <c r="H10" s="76" t="s">
        <v>287</v>
      </c>
      <c r="J10" s="107"/>
      <c r="K10" s="107"/>
      <c r="L10" s="107"/>
      <c r="M10" s="77">
        <v>3</v>
      </c>
      <c r="N10" s="79" t="s">
        <v>271</v>
      </c>
    </row>
    <row r="11" spans="2:14" x14ac:dyDescent="0.3">
      <c r="B11" s="109"/>
      <c r="C11" s="106"/>
      <c r="D11" s="106"/>
      <c r="E11" s="68">
        <v>2</v>
      </c>
      <c r="F11" s="93" t="s">
        <v>155</v>
      </c>
      <c r="G11" s="68" t="s">
        <v>286</v>
      </c>
      <c r="H11" s="68" t="s">
        <v>278</v>
      </c>
      <c r="J11" s="105" t="s">
        <v>202</v>
      </c>
      <c r="K11" s="105" t="s">
        <v>206</v>
      </c>
      <c r="L11" s="105" t="s">
        <v>207</v>
      </c>
      <c r="M11">
        <v>1</v>
      </c>
      <c r="N11" s="78" t="s">
        <v>196</v>
      </c>
    </row>
    <row r="12" spans="2:14" ht="15" thickBot="1" x14ac:dyDescent="0.35">
      <c r="B12" s="109"/>
      <c r="C12" s="106"/>
      <c r="D12" s="106"/>
      <c r="E12" s="68">
        <v>3</v>
      </c>
      <c r="F12" s="94" t="s">
        <v>196</v>
      </c>
      <c r="G12" s="68" t="s">
        <v>283</v>
      </c>
      <c r="H12" s="68" t="s">
        <v>277</v>
      </c>
      <c r="J12" s="111"/>
      <c r="K12" s="111"/>
      <c r="L12" s="111"/>
      <c r="M12">
        <v>2</v>
      </c>
      <c r="N12" s="85" t="s">
        <v>178</v>
      </c>
    </row>
    <row r="13" spans="2:14" ht="15" thickBot="1" x14ac:dyDescent="0.35">
      <c r="B13" s="110"/>
      <c r="C13" s="107"/>
      <c r="D13" s="107"/>
      <c r="E13" s="77">
        <v>4</v>
      </c>
      <c r="F13" s="95" t="s">
        <v>178</v>
      </c>
      <c r="G13" s="77" t="s">
        <v>284</v>
      </c>
      <c r="H13" s="77" t="s">
        <v>288</v>
      </c>
      <c r="J13" s="105" t="s">
        <v>202</v>
      </c>
      <c r="K13" s="105" t="s">
        <v>206</v>
      </c>
      <c r="L13" s="105" t="s">
        <v>208</v>
      </c>
      <c r="M13" s="76">
        <v>1</v>
      </c>
      <c r="N13" s="76" t="s">
        <v>273</v>
      </c>
    </row>
    <row r="14" spans="2:14" x14ac:dyDescent="0.3">
      <c r="B14" s="108" t="s">
        <v>195</v>
      </c>
      <c r="C14" s="105" t="s">
        <v>201</v>
      </c>
      <c r="D14" s="105" t="s">
        <v>177</v>
      </c>
      <c r="E14" s="76">
        <v>1</v>
      </c>
      <c r="F14" s="92" t="s">
        <v>154</v>
      </c>
      <c r="G14" s="76" t="s">
        <v>276</v>
      </c>
      <c r="H14" s="76" t="s">
        <v>287</v>
      </c>
      <c r="J14" s="106"/>
      <c r="K14" s="106"/>
      <c r="L14" s="106"/>
      <c r="M14" s="68"/>
      <c r="N14" s="68"/>
    </row>
    <row r="15" spans="2:14" x14ac:dyDescent="0.3">
      <c r="B15" s="109"/>
      <c r="C15" s="106"/>
      <c r="D15" s="106"/>
      <c r="E15" s="68">
        <v>2</v>
      </c>
      <c r="F15" s="93" t="s">
        <v>155</v>
      </c>
      <c r="G15" s="68" t="s">
        <v>286</v>
      </c>
      <c r="H15" s="68" t="s">
        <v>278</v>
      </c>
      <c r="J15" s="106"/>
      <c r="K15" s="106"/>
      <c r="L15" s="106"/>
      <c r="M15" s="68"/>
      <c r="N15" s="68"/>
    </row>
    <row r="16" spans="2:14" x14ac:dyDescent="0.3">
      <c r="B16" s="109"/>
      <c r="C16" s="106"/>
      <c r="D16" s="106"/>
      <c r="E16" s="68">
        <v>3</v>
      </c>
      <c r="F16" s="94" t="s">
        <v>196</v>
      </c>
      <c r="G16" s="68" t="s">
        <v>283</v>
      </c>
      <c r="H16" s="68" t="s">
        <v>277</v>
      </c>
      <c r="J16" s="106"/>
      <c r="K16" s="106"/>
      <c r="L16" s="106"/>
      <c r="M16" s="68"/>
      <c r="N16" s="68"/>
    </row>
    <row r="17" spans="2:14" ht="15" thickBot="1" x14ac:dyDescent="0.35">
      <c r="B17" s="110"/>
      <c r="C17" s="107"/>
      <c r="D17" s="107"/>
      <c r="E17" s="77">
        <v>4</v>
      </c>
      <c r="F17" s="95" t="s">
        <v>178</v>
      </c>
      <c r="G17" s="77" t="s">
        <v>284</v>
      </c>
      <c r="H17" s="77" t="s">
        <v>288</v>
      </c>
      <c r="J17" s="106"/>
      <c r="K17" s="106"/>
      <c r="L17" s="106"/>
      <c r="M17" s="68"/>
      <c r="N17" s="68"/>
    </row>
    <row r="18" spans="2:14" x14ac:dyDescent="0.3">
      <c r="B18" s="108" t="s">
        <v>195</v>
      </c>
      <c r="C18" s="105" t="s">
        <v>201</v>
      </c>
      <c r="D18" s="105" t="s">
        <v>186</v>
      </c>
      <c r="E18" s="76">
        <v>1</v>
      </c>
      <c r="F18" s="92" t="s">
        <v>154</v>
      </c>
      <c r="G18" s="76" t="s">
        <v>276</v>
      </c>
      <c r="H18" s="76" t="s">
        <v>287</v>
      </c>
      <c r="J18" s="106"/>
      <c r="K18" s="106"/>
      <c r="L18" s="106"/>
      <c r="M18" s="68">
        <v>2</v>
      </c>
      <c r="N18" s="78" t="s">
        <v>273</v>
      </c>
    </row>
    <row r="19" spans="2:14" x14ac:dyDescent="0.3">
      <c r="B19" s="109"/>
      <c r="C19" s="106"/>
      <c r="D19" s="106"/>
      <c r="E19" s="68">
        <v>2</v>
      </c>
      <c r="F19" s="93" t="s">
        <v>155</v>
      </c>
      <c r="G19" s="68" t="s">
        <v>286</v>
      </c>
      <c r="H19" s="68" t="s">
        <v>278</v>
      </c>
    </row>
    <row r="20" spans="2:14" x14ac:dyDescent="0.3">
      <c r="B20" s="109"/>
      <c r="C20" s="106"/>
      <c r="D20" s="106"/>
      <c r="E20" s="68">
        <v>3</v>
      </c>
      <c r="F20" s="94" t="s">
        <v>196</v>
      </c>
      <c r="G20" s="68" t="s">
        <v>283</v>
      </c>
      <c r="H20" s="68" t="s">
        <v>277</v>
      </c>
    </row>
    <row r="21" spans="2:14" ht="15" thickBot="1" x14ac:dyDescent="0.35">
      <c r="B21" s="110"/>
      <c r="C21" s="107"/>
      <c r="D21" s="107"/>
      <c r="E21" s="77">
        <v>4</v>
      </c>
      <c r="F21" s="95" t="s">
        <v>271</v>
      </c>
      <c r="G21" s="77" t="s">
        <v>284</v>
      </c>
      <c r="H21" s="77" t="s">
        <v>288</v>
      </c>
    </row>
    <row r="22" spans="2:14" x14ac:dyDescent="0.3">
      <c r="B22" s="108" t="s">
        <v>195</v>
      </c>
      <c r="C22" s="105" t="s">
        <v>202</v>
      </c>
      <c r="D22" s="105" t="s">
        <v>270</v>
      </c>
      <c r="E22" s="76">
        <v>1</v>
      </c>
      <c r="F22" s="92" t="s">
        <v>154</v>
      </c>
      <c r="G22" s="76" t="s">
        <v>276</v>
      </c>
      <c r="H22" s="76"/>
    </row>
    <row r="23" spans="2:14" x14ac:dyDescent="0.3">
      <c r="B23" s="109"/>
      <c r="C23" s="106"/>
      <c r="D23" s="106"/>
      <c r="E23" s="68">
        <v>2</v>
      </c>
      <c r="F23" s="93" t="s">
        <v>155</v>
      </c>
      <c r="G23" s="68" t="s">
        <v>275</v>
      </c>
      <c r="H23" s="68"/>
    </row>
    <row r="24" spans="2:14" x14ac:dyDescent="0.3">
      <c r="B24" s="109"/>
      <c r="C24" s="106"/>
      <c r="D24" s="106"/>
      <c r="E24" s="68">
        <v>3</v>
      </c>
      <c r="F24" s="89" t="s">
        <v>24</v>
      </c>
      <c r="G24" s="68" t="s">
        <v>278</v>
      </c>
      <c r="H24" s="68"/>
    </row>
    <row r="25" spans="2:14" x14ac:dyDescent="0.3">
      <c r="B25" s="109"/>
      <c r="C25" s="106"/>
      <c r="D25" s="106"/>
      <c r="E25" s="68">
        <v>4</v>
      </c>
      <c r="F25" s="89" t="s">
        <v>249</v>
      </c>
      <c r="G25" s="68" t="s">
        <v>277</v>
      </c>
      <c r="H25" s="68"/>
    </row>
    <row r="26" spans="2:14" x14ac:dyDescent="0.3">
      <c r="B26" s="109"/>
      <c r="C26" s="106"/>
      <c r="D26" s="106"/>
      <c r="E26" s="68">
        <v>5</v>
      </c>
      <c r="F26" s="89" t="s">
        <v>157</v>
      </c>
      <c r="G26" s="68" t="s">
        <v>276</v>
      </c>
      <c r="H26" s="68"/>
    </row>
    <row r="27" spans="2:14" ht="15" thickBot="1" x14ac:dyDescent="0.35">
      <c r="B27" s="110"/>
      <c r="C27" s="107"/>
      <c r="D27" s="107"/>
      <c r="E27" s="77">
        <v>6</v>
      </c>
      <c r="F27" s="96" t="s">
        <v>272</v>
      </c>
      <c r="G27" s="77" t="s">
        <v>275</v>
      </c>
      <c r="H27" s="77"/>
    </row>
    <row r="28" spans="2:14" x14ac:dyDescent="0.3">
      <c r="B28" s="108" t="s">
        <v>195</v>
      </c>
      <c r="C28" s="105" t="s">
        <v>202</v>
      </c>
      <c r="D28" s="105" t="s">
        <v>179</v>
      </c>
      <c r="E28" s="76">
        <v>1</v>
      </c>
      <c r="F28" s="91" t="s">
        <v>178</v>
      </c>
      <c r="G28" s="76" t="s">
        <v>279</v>
      </c>
      <c r="H28" s="76"/>
    </row>
    <row r="29" spans="2:14" x14ac:dyDescent="0.3">
      <c r="B29" s="109"/>
      <c r="C29" s="106"/>
      <c r="D29" s="106"/>
      <c r="E29" s="68">
        <v>2</v>
      </c>
      <c r="F29" s="94" t="s">
        <v>196</v>
      </c>
      <c r="G29" s="68" t="s">
        <v>280</v>
      </c>
      <c r="H29" s="68"/>
    </row>
    <row r="30" spans="2:14" ht="15" thickBot="1" x14ac:dyDescent="0.35">
      <c r="B30" s="110"/>
      <c r="C30" s="107"/>
      <c r="D30" s="107"/>
      <c r="E30" s="77">
        <v>3</v>
      </c>
      <c r="F30" s="95" t="s">
        <v>271</v>
      </c>
      <c r="G30" s="77" t="s">
        <v>277</v>
      </c>
      <c r="H30" s="77"/>
    </row>
    <row r="34" spans="1:4" ht="15" thickBot="1" x14ac:dyDescent="0.35">
      <c r="B34" t="s">
        <v>281</v>
      </c>
      <c r="C34" t="s">
        <v>282</v>
      </c>
      <c r="D34" t="s">
        <v>201</v>
      </c>
    </row>
    <row r="35" spans="1:4" x14ac:dyDescent="0.3">
      <c r="A35" s="111" t="s">
        <v>70</v>
      </c>
      <c r="B35" s="82" t="s">
        <v>154</v>
      </c>
      <c r="C35" t="s">
        <v>285</v>
      </c>
      <c r="D35" t="s">
        <v>287</v>
      </c>
    </row>
    <row r="36" spans="1:4" x14ac:dyDescent="0.3">
      <c r="A36" s="111"/>
      <c r="B36" s="83" t="s">
        <v>155</v>
      </c>
      <c r="C36" t="s">
        <v>286</v>
      </c>
      <c r="D36" t="s">
        <v>278</v>
      </c>
    </row>
    <row r="37" spans="1:4" x14ac:dyDescent="0.3">
      <c r="A37" s="111"/>
      <c r="B37" s="80" t="s">
        <v>196</v>
      </c>
      <c r="C37" t="s">
        <v>283</v>
      </c>
      <c r="D37" t="s">
        <v>277</v>
      </c>
    </row>
    <row r="38" spans="1:4" ht="15" thickBot="1" x14ac:dyDescent="0.35">
      <c r="A38" s="111"/>
      <c r="B38" s="86" t="s">
        <v>178</v>
      </c>
      <c r="C38" t="s">
        <v>284</v>
      </c>
      <c r="D38" t="s">
        <v>288</v>
      </c>
    </row>
    <row r="39" spans="1:4" x14ac:dyDescent="0.3">
      <c r="A39" s="111" t="s">
        <v>186</v>
      </c>
      <c r="B39" s="82" t="s">
        <v>154</v>
      </c>
      <c r="C39" s="76" t="s">
        <v>285</v>
      </c>
      <c r="D39" s="76" t="s">
        <v>287</v>
      </c>
    </row>
    <row r="40" spans="1:4" x14ac:dyDescent="0.3">
      <c r="A40" s="111"/>
      <c r="B40" s="83" t="s">
        <v>155</v>
      </c>
      <c r="C40" t="s">
        <v>286</v>
      </c>
      <c r="D40" t="s">
        <v>278</v>
      </c>
    </row>
    <row r="41" spans="1:4" x14ac:dyDescent="0.3">
      <c r="A41" s="111"/>
      <c r="B41" s="80" t="s">
        <v>196</v>
      </c>
      <c r="C41" t="s">
        <v>283</v>
      </c>
      <c r="D41" t="s">
        <v>277</v>
      </c>
    </row>
    <row r="42" spans="1:4" ht="15" thickBot="1" x14ac:dyDescent="0.35">
      <c r="A42" s="111"/>
      <c r="B42" s="81" t="s">
        <v>271</v>
      </c>
      <c r="C42" t="s">
        <v>284</v>
      </c>
      <c r="D42" t="s">
        <v>288</v>
      </c>
    </row>
  </sheetData>
  <mergeCells count="35">
    <mergeCell ref="A35:A38"/>
    <mergeCell ref="A39:A42"/>
    <mergeCell ref="L13:L18"/>
    <mergeCell ref="K13:K18"/>
    <mergeCell ref="J13:J18"/>
    <mergeCell ref="C18:C21"/>
    <mergeCell ref="B18:B21"/>
    <mergeCell ref="B10:B13"/>
    <mergeCell ref="C10:C13"/>
    <mergeCell ref="D10:D13"/>
    <mergeCell ref="L11:L12"/>
    <mergeCell ref="K11:K12"/>
    <mergeCell ref="J11:J12"/>
    <mergeCell ref="L8:L10"/>
    <mergeCell ref="K8:K10"/>
    <mergeCell ref="J8:J10"/>
    <mergeCell ref="B14:B17"/>
    <mergeCell ref="C14:C17"/>
    <mergeCell ref="L3:L7"/>
    <mergeCell ref="K3:K7"/>
    <mergeCell ref="J3:J7"/>
    <mergeCell ref="D3:D6"/>
    <mergeCell ref="C3:C6"/>
    <mergeCell ref="B3:B6"/>
    <mergeCell ref="D7:D9"/>
    <mergeCell ref="C7:C9"/>
    <mergeCell ref="B7:B9"/>
    <mergeCell ref="D14:D17"/>
    <mergeCell ref="D18:D21"/>
    <mergeCell ref="D28:D30"/>
    <mergeCell ref="B28:B30"/>
    <mergeCell ref="C28:C30"/>
    <mergeCell ref="C22:C27"/>
    <mergeCell ref="B22:B27"/>
    <mergeCell ref="D22:D27"/>
  </mergeCells>
  <phoneticPr fontId="3" type="noConversion"/>
  <conditionalFormatting sqref="G3:H13 G18:H30">
    <cfRule type="cellIs" dxfId="9" priority="6" operator="equal">
      <formula>"Bleu"</formula>
    </cfRule>
    <cfRule type="cellIs" dxfId="8" priority="7" operator="equal">
      <formula>"Jaune"</formula>
    </cfRule>
    <cfRule type="cellIs" dxfId="7" priority="8" operator="equal">
      <formula>"Noir"</formula>
    </cfRule>
    <cfRule type="cellIs" dxfId="6" priority="9" operator="equal">
      <formula>"Vert"</formula>
    </cfRule>
    <cfRule type="cellIs" dxfId="5" priority="10" operator="equal">
      <formula>"Rouge"</formula>
    </cfRule>
  </conditionalFormatting>
  <conditionalFormatting sqref="G14:H17">
    <cfRule type="cellIs" dxfId="4" priority="1" operator="equal">
      <formula>"Bleu"</formula>
    </cfRule>
    <cfRule type="cellIs" dxfId="3" priority="2" operator="equal">
      <formula>"Jaune"</formula>
    </cfRule>
    <cfRule type="cellIs" dxfId="2" priority="3" operator="equal">
      <formula>"Noir"</formula>
    </cfRule>
    <cfRule type="cellIs" dxfId="1" priority="4" operator="equal">
      <formula>"Vert"</formula>
    </cfRule>
    <cfRule type="cellIs" dxfId="0" priority="5" operator="equal">
      <formula>"Rouge"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L27"/>
  <sheetViews>
    <sheetView workbookViewId="0">
      <selection activeCell="L15" sqref="L15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7" max="7" width="11.5546875" style="68"/>
  </cols>
  <sheetData>
    <row r="2" spans="1:12" ht="42" x14ac:dyDescent="0.4">
      <c r="A2" s="30"/>
      <c r="B2" s="31" t="s">
        <v>3</v>
      </c>
      <c r="C2" s="32" t="s">
        <v>10</v>
      </c>
      <c r="D2" s="41" t="s">
        <v>73</v>
      </c>
      <c r="H2" s="67" t="s">
        <v>180</v>
      </c>
    </row>
    <row r="3" spans="1:12" x14ac:dyDescent="0.35">
      <c r="A3" s="26">
        <v>0</v>
      </c>
      <c r="B3" s="27"/>
      <c r="C3" s="28"/>
      <c r="D3" s="29"/>
      <c r="G3" s="69">
        <v>0</v>
      </c>
      <c r="J3" s="111" t="s">
        <v>156</v>
      </c>
      <c r="K3" t="s">
        <v>184</v>
      </c>
      <c r="L3" t="s">
        <v>185</v>
      </c>
    </row>
    <row r="4" spans="1:12" x14ac:dyDescent="0.35">
      <c r="A4" s="23">
        <v>1</v>
      </c>
      <c r="B4" s="20"/>
      <c r="C4" s="16"/>
      <c r="D4" s="17"/>
      <c r="G4" s="69">
        <v>1</v>
      </c>
      <c r="J4" s="111"/>
      <c r="K4" t="s">
        <v>186</v>
      </c>
      <c r="L4" t="s">
        <v>188</v>
      </c>
    </row>
    <row r="5" spans="1:12" x14ac:dyDescent="0.35">
      <c r="A5" s="23">
        <v>2</v>
      </c>
      <c r="B5" s="20" t="s">
        <v>16</v>
      </c>
      <c r="C5" s="16" t="s">
        <v>16</v>
      </c>
      <c r="D5" s="17" t="s">
        <v>74</v>
      </c>
      <c r="G5" s="69">
        <v>2</v>
      </c>
      <c r="H5" t="s">
        <v>16</v>
      </c>
      <c r="J5" s="111"/>
      <c r="K5" t="s">
        <v>70</v>
      </c>
      <c r="L5" t="s">
        <v>187</v>
      </c>
    </row>
    <row r="6" spans="1:12" x14ac:dyDescent="0.35">
      <c r="A6" s="23">
        <v>3</v>
      </c>
      <c r="B6" s="21"/>
      <c r="C6" s="16" t="s">
        <v>26</v>
      </c>
      <c r="D6" s="17" t="s">
        <v>24</v>
      </c>
      <c r="G6" s="69">
        <v>3</v>
      </c>
      <c r="H6" t="s">
        <v>74</v>
      </c>
      <c r="J6" s="111"/>
      <c r="K6" t="s">
        <v>177</v>
      </c>
      <c r="L6" t="s">
        <v>189</v>
      </c>
    </row>
    <row r="7" spans="1:12" x14ac:dyDescent="0.35">
      <c r="A7" s="23">
        <v>4</v>
      </c>
      <c r="B7" s="21"/>
      <c r="C7" s="16"/>
      <c r="D7" s="17" t="s">
        <v>75</v>
      </c>
      <c r="G7" s="69">
        <v>4</v>
      </c>
      <c r="H7" t="s">
        <v>183</v>
      </c>
    </row>
    <row r="8" spans="1:12" x14ac:dyDescent="0.35">
      <c r="A8" s="23">
        <v>5</v>
      </c>
      <c r="B8" s="21"/>
      <c r="C8" s="16"/>
      <c r="D8" s="17" t="s">
        <v>23</v>
      </c>
      <c r="G8" s="69">
        <v>5</v>
      </c>
      <c r="H8" t="s">
        <v>176</v>
      </c>
    </row>
    <row r="9" spans="1:12" x14ac:dyDescent="0.35">
      <c r="A9" s="23">
        <v>6</v>
      </c>
      <c r="B9" s="21"/>
      <c r="C9" s="16" t="s">
        <v>24</v>
      </c>
      <c r="D9" s="17"/>
      <c r="G9" s="69">
        <v>6</v>
      </c>
    </row>
    <row r="10" spans="1:12" x14ac:dyDescent="0.35">
      <c r="A10" s="23">
        <v>7</v>
      </c>
      <c r="B10" s="21" t="s">
        <v>72</v>
      </c>
      <c r="C10" s="16" t="s">
        <v>27</v>
      </c>
      <c r="D10" s="17"/>
      <c r="G10" s="69">
        <v>7</v>
      </c>
    </row>
    <row r="11" spans="1:12" x14ac:dyDescent="0.35">
      <c r="A11" s="23">
        <v>8</v>
      </c>
      <c r="B11" s="21"/>
      <c r="C11" s="16"/>
      <c r="D11" s="17"/>
      <c r="G11" s="69">
        <v>8</v>
      </c>
    </row>
    <row r="12" spans="1:12" x14ac:dyDescent="0.35">
      <c r="A12" s="23">
        <v>9</v>
      </c>
      <c r="B12" s="20" t="s">
        <v>15</v>
      </c>
      <c r="C12" s="16"/>
      <c r="D12" s="17"/>
      <c r="G12" s="69">
        <v>9</v>
      </c>
      <c r="I12" t="s">
        <v>307</v>
      </c>
    </row>
    <row r="13" spans="1:12" x14ac:dyDescent="0.35">
      <c r="A13" s="23">
        <v>10</v>
      </c>
      <c r="B13" s="20" t="s">
        <v>14</v>
      </c>
      <c r="C13" s="16" t="s">
        <v>15</v>
      </c>
      <c r="D13" s="17" t="s">
        <v>14</v>
      </c>
      <c r="G13" s="69">
        <v>10</v>
      </c>
      <c r="H13" t="s">
        <v>15</v>
      </c>
    </row>
    <row r="14" spans="1:12" x14ac:dyDescent="0.35">
      <c r="A14" s="23">
        <v>11</v>
      </c>
      <c r="B14" s="20" t="s">
        <v>13</v>
      </c>
      <c r="C14" s="16" t="s">
        <v>13</v>
      </c>
      <c r="D14" s="17" t="s">
        <v>13</v>
      </c>
      <c r="G14" s="69">
        <v>11</v>
      </c>
      <c r="H14" t="s">
        <v>152</v>
      </c>
    </row>
    <row r="15" spans="1:12" x14ac:dyDescent="0.35">
      <c r="A15" s="23">
        <v>12</v>
      </c>
      <c r="B15" s="20" t="s">
        <v>12</v>
      </c>
      <c r="C15" s="16" t="s">
        <v>12</v>
      </c>
      <c r="D15" s="17" t="s">
        <v>12</v>
      </c>
      <c r="G15" s="69">
        <v>12</v>
      </c>
      <c r="H15" t="s">
        <v>151</v>
      </c>
    </row>
    <row r="16" spans="1:12" x14ac:dyDescent="0.35">
      <c r="A16" s="33">
        <v>13</v>
      </c>
      <c r="B16" s="34" t="s">
        <v>11</v>
      </c>
      <c r="C16" s="35" t="s">
        <v>11</v>
      </c>
      <c r="D16" s="36" t="s">
        <v>11</v>
      </c>
      <c r="G16" s="69">
        <v>13</v>
      </c>
      <c r="H16" t="s">
        <v>153</v>
      </c>
    </row>
    <row r="17" spans="1:8" x14ac:dyDescent="0.35">
      <c r="A17" s="38"/>
      <c r="B17" s="39"/>
      <c r="C17" s="39"/>
      <c r="D17" s="40"/>
      <c r="G17" s="69"/>
    </row>
    <row r="18" spans="1:8" x14ac:dyDescent="0.35">
      <c r="A18" s="37" t="s">
        <v>4</v>
      </c>
      <c r="B18" s="27"/>
      <c r="C18" s="28"/>
      <c r="D18" s="29"/>
      <c r="G18" s="70" t="s">
        <v>4</v>
      </c>
    </row>
    <row r="19" spans="1:8" x14ac:dyDescent="0.35">
      <c r="A19" s="24" t="s">
        <v>5</v>
      </c>
      <c r="B19" s="20"/>
      <c r="C19" s="16"/>
      <c r="D19" s="17"/>
      <c r="G19" s="70" t="s">
        <v>5</v>
      </c>
      <c r="H19" t="s">
        <v>190</v>
      </c>
    </row>
    <row r="20" spans="1:8" x14ac:dyDescent="0.35">
      <c r="A20" s="24" t="s">
        <v>6</v>
      </c>
      <c r="B20" s="20" t="s">
        <v>18</v>
      </c>
      <c r="C20" s="16"/>
      <c r="D20" s="17"/>
      <c r="G20" s="70" t="s">
        <v>6</v>
      </c>
      <c r="H20" t="s">
        <v>191</v>
      </c>
    </row>
    <row r="21" spans="1:8" x14ac:dyDescent="0.35">
      <c r="A21" s="24" t="s">
        <v>7</v>
      </c>
      <c r="B21" s="20" t="s">
        <v>17</v>
      </c>
      <c r="C21" s="16" t="s">
        <v>25</v>
      </c>
      <c r="D21" s="17" t="s">
        <v>25</v>
      </c>
      <c r="G21" s="70" t="s">
        <v>7</v>
      </c>
    </row>
    <row r="22" spans="1:8" x14ac:dyDescent="0.35">
      <c r="A22" s="24" t="s">
        <v>8</v>
      </c>
      <c r="B22" s="20"/>
      <c r="C22" s="16"/>
      <c r="D22" s="17"/>
      <c r="G22" s="70" t="s">
        <v>8</v>
      </c>
      <c r="H22" t="s">
        <v>154</v>
      </c>
    </row>
    <row r="23" spans="1:8" x14ac:dyDescent="0.35">
      <c r="A23" s="25" t="s">
        <v>9</v>
      </c>
      <c r="B23" s="22"/>
      <c r="C23" s="18"/>
      <c r="D23" s="19"/>
      <c r="G23" s="70" t="s">
        <v>9</v>
      </c>
      <c r="H23" t="s">
        <v>155</v>
      </c>
    </row>
    <row r="24" spans="1:8" x14ac:dyDescent="0.35">
      <c r="A24" s="14"/>
      <c r="G24" s="71" t="s">
        <v>149</v>
      </c>
      <c r="H24" t="s">
        <v>181</v>
      </c>
    </row>
    <row r="25" spans="1:8" x14ac:dyDescent="0.35">
      <c r="G25" s="71" t="s">
        <v>150</v>
      </c>
      <c r="H25" t="s">
        <v>182</v>
      </c>
    </row>
    <row r="26" spans="1:8" x14ac:dyDescent="0.35">
      <c r="A26" s="14" t="s">
        <v>57</v>
      </c>
      <c r="B26" t="s">
        <v>70</v>
      </c>
      <c r="C26" t="s">
        <v>113</v>
      </c>
    </row>
    <row r="27" spans="1:8" x14ac:dyDescent="0.35">
      <c r="B27" t="s">
        <v>71</v>
      </c>
      <c r="C27" t="s">
        <v>114</v>
      </c>
    </row>
  </sheetData>
  <mergeCells count="1">
    <mergeCell ref="J3:J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1:S245"/>
  <sheetViews>
    <sheetView tabSelected="1" workbookViewId="0">
      <selection activeCell="K17" sqref="K17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1" spans="1:19" ht="23.4" x14ac:dyDescent="0.45">
      <c r="N1" s="4" t="s">
        <v>352</v>
      </c>
    </row>
    <row r="2" spans="1:19" ht="28.8" x14ac:dyDescent="0.3">
      <c r="N2" s="13" t="s">
        <v>357</v>
      </c>
      <c r="O2">
        <v>10</v>
      </c>
      <c r="P2" t="s">
        <v>353</v>
      </c>
    </row>
    <row r="3" spans="1:19" ht="23.4" x14ac:dyDescent="0.45">
      <c r="B3" s="113" t="s">
        <v>116</v>
      </c>
      <c r="C3" s="113"/>
      <c r="D3" s="113"/>
      <c r="E3" s="113"/>
      <c r="F3" s="113"/>
      <c r="K3" s="4" t="s">
        <v>19</v>
      </c>
      <c r="N3" t="s">
        <v>356</v>
      </c>
      <c r="O3" s="6">
        <f>COUNTIF(O6:O245,"=1")/COUNT(O6:O245)</f>
        <v>0.2</v>
      </c>
      <c r="P3" s="6">
        <f>COUNTIF(P6:P245,"=2")/COUNT(P6:P245)</f>
        <v>0.4</v>
      </c>
      <c r="R3" s="102"/>
    </row>
    <row r="4" spans="1:19" x14ac:dyDescent="0.3">
      <c r="B4" t="s">
        <v>117</v>
      </c>
      <c r="C4">
        <v>251</v>
      </c>
      <c r="D4" t="s">
        <v>124</v>
      </c>
      <c r="K4" t="s">
        <v>20</v>
      </c>
      <c r="L4">
        <v>208</v>
      </c>
    </row>
    <row r="5" spans="1:19" x14ac:dyDescent="0.3">
      <c r="K5" t="s">
        <v>22</v>
      </c>
      <c r="L5">
        <v>0</v>
      </c>
      <c r="N5" t="s">
        <v>353</v>
      </c>
      <c r="O5" t="s">
        <v>354</v>
      </c>
      <c r="P5" t="s">
        <v>355</v>
      </c>
    </row>
    <row r="6" spans="1:19" x14ac:dyDescent="0.3">
      <c r="K6" t="s">
        <v>21</v>
      </c>
      <c r="L6">
        <v>1</v>
      </c>
      <c r="N6">
        <v>1</v>
      </c>
      <c r="O6">
        <f>IF(OR(MOD(N6,O$2)=1,MOD(N6,O$2)=0),1,0)</f>
        <v>1</v>
      </c>
      <c r="P6">
        <f>IF(O6=1,2,IF(O5=1,2,IF(O7=1,2,)))</f>
        <v>2</v>
      </c>
      <c r="R6">
        <f>MOD(N6,O$2)</f>
        <v>1</v>
      </c>
      <c r="S6" s="103"/>
    </row>
    <row r="7" spans="1:19" ht="18" x14ac:dyDescent="0.35">
      <c r="A7" s="113" t="s">
        <v>122</v>
      </c>
      <c r="B7" s="113"/>
      <c r="C7" s="113"/>
      <c r="D7" t="s">
        <v>130</v>
      </c>
      <c r="N7">
        <v>2</v>
      </c>
      <c r="O7">
        <f t="shared" ref="O7:O70" si="0">IF(OR(MOD(N7,O$2)=1,MOD(N7,O$2)=0),1,0)</f>
        <v>0</v>
      </c>
      <c r="P7">
        <f t="shared" ref="P7:P70" si="1">IF(O7=1,2,IF(O6=1,2,IF(O8=1,2,)))</f>
        <v>2</v>
      </c>
      <c r="R7">
        <f t="shared" ref="R7:R29" si="2">MOD(N7,O$2)</f>
        <v>2</v>
      </c>
      <c r="S7" s="103"/>
    </row>
    <row r="8" spans="1:19" x14ac:dyDescent="0.3">
      <c r="A8" t="s">
        <v>123</v>
      </c>
      <c r="B8">
        <v>2</v>
      </c>
      <c r="C8" t="s">
        <v>124</v>
      </c>
      <c r="N8">
        <v>3</v>
      </c>
      <c r="O8">
        <f t="shared" si="0"/>
        <v>0</v>
      </c>
      <c r="P8">
        <f t="shared" si="1"/>
        <v>0</v>
      </c>
      <c r="R8">
        <f t="shared" si="2"/>
        <v>3</v>
      </c>
    </row>
    <row r="9" spans="1:19" x14ac:dyDescent="0.3">
      <c r="A9" t="s">
        <v>125</v>
      </c>
      <c r="B9">
        <v>4</v>
      </c>
      <c r="C9" t="s">
        <v>124</v>
      </c>
      <c r="D9" t="s">
        <v>126</v>
      </c>
      <c r="K9" s="112" t="s">
        <v>334</v>
      </c>
      <c r="N9">
        <v>4</v>
      </c>
      <c r="O9">
        <f t="shared" si="0"/>
        <v>0</v>
      </c>
      <c r="P9">
        <f t="shared" si="1"/>
        <v>0</v>
      </c>
      <c r="R9">
        <f t="shared" si="2"/>
        <v>4</v>
      </c>
    </row>
    <row r="10" spans="1:19" x14ac:dyDescent="0.3">
      <c r="K10" s="112"/>
      <c r="N10">
        <v>5</v>
      </c>
      <c r="O10">
        <f t="shared" si="0"/>
        <v>0</v>
      </c>
      <c r="P10">
        <f t="shared" si="1"/>
        <v>0</v>
      </c>
      <c r="R10">
        <f t="shared" si="2"/>
        <v>5</v>
      </c>
    </row>
    <row r="11" spans="1:19" x14ac:dyDescent="0.3">
      <c r="K11" s="112"/>
      <c r="N11">
        <v>6</v>
      </c>
      <c r="O11">
        <f t="shared" si="0"/>
        <v>0</v>
      </c>
      <c r="P11">
        <f t="shared" si="1"/>
        <v>0</v>
      </c>
      <c r="R11">
        <f t="shared" si="2"/>
        <v>6</v>
      </c>
    </row>
    <row r="12" spans="1:19" ht="15.6" x14ac:dyDescent="0.3">
      <c r="A12" s="42" t="s">
        <v>121</v>
      </c>
      <c r="B12" s="42" t="s">
        <v>118</v>
      </c>
      <c r="C12" s="42" t="s">
        <v>119</v>
      </c>
      <c r="D12" s="42" t="s">
        <v>120</v>
      </c>
      <c r="F12" s="42" t="s">
        <v>144</v>
      </c>
      <c r="K12" s="112"/>
      <c r="N12">
        <v>7</v>
      </c>
      <c r="O12">
        <f t="shared" si="0"/>
        <v>0</v>
      </c>
      <c r="P12">
        <f t="shared" si="1"/>
        <v>0</v>
      </c>
      <c r="R12">
        <f t="shared" si="2"/>
        <v>7</v>
      </c>
    </row>
    <row r="13" spans="1:19" x14ac:dyDescent="0.3">
      <c r="A13" t="s">
        <v>127</v>
      </c>
      <c r="B13">
        <v>0</v>
      </c>
      <c r="C13">
        <v>3</v>
      </c>
      <c r="D13" t="s">
        <v>170</v>
      </c>
      <c r="F13" t="s">
        <v>145</v>
      </c>
      <c r="G13" s="59" t="s">
        <v>146</v>
      </c>
      <c r="K13" s="112"/>
      <c r="N13">
        <v>8</v>
      </c>
      <c r="O13">
        <f t="shared" si="0"/>
        <v>0</v>
      </c>
      <c r="P13">
        <f t="shared" si="1"/>
        <v>0</v>
      </c>
      <c r="R13">
        <f t="shared" si="2"/>
        <v>8</v>
      </c>
    </row>
    <row r="14" spans="1:19" ht="21" x14ac:dyDescent="0.3">
      <c r="A14" t="s">
        <v>128</v>
      </c>
      <c r="B14">
        <f>B13+4</f>
        <v>4</v>
      </c>
      <c r="C14">
        <f>C13+4</f>
        <v>7</v>
      </c>
      <c r="D14" t="s">
        <v>171</v>
      </c>
      <c r="G14" s="59"/>
      <c r="K14" s="100"/>
      <c r="N14">
        <v>9</v>
      </c>
      <c r="O14">
        <f t="shared" si="0"/>
        <v>0</v>
      </c>
      <c r="P14">
        <f t="shared" si="1"/>
        <v>2</v>
      </c>
      <c r="R14">
        <f t="shared" si="2"/>
        <v>9</v>
      </c>
    </row>
    <row r="15" spans="1:19" ht="21" x14ac:dyDescent="0.3">
      <c r="A15" t="s">
        <v>129</v>
      </c>
      <c r="B15">
        <f t="shared" ref="B15:B26" si="3">B14+4</f>
        <v>8</v>
      </c>
      <c r="C15">
        <f t="shared" ref="C15:C26" si="4">C14+4</f>
        <v>11</v>
      </c>
      <c r="D15" t="s">
        <v>172</v>
      </c>
      <c r="G15" s="59"/>
      <c r="K15" s="100"/>
      <c r="N15">
        <v>10</v>
      </c>
      <c r="O15">
        <f t="shared" si="0"/>
        <v>1</v>
      </c>
      <c r="P15">
        <f t="shared" si="1"/>
        <v>2</v>
      </c>
      <c r="R15">
        <f t="shared" si="2"/>
        <v>0</v>
      </c>
    </row>
    <row r="16" spans="1:19" ht="14.4" customHeight="1" x14ac:dyDescent="0.3">
      <c r="A16" t="s">
        <v>210</v>
      </c>
      <c r="B16">
        <f t="shared" si="3"/>
        <v>12</v>
      </c>
      <c r="C16">
        <f t="shared" si="4"/>
        <v>15</v>
      </c>
      <c r="D16" t="s">
        <v>173</v>
      </c>
      <c r="F16" t="s">
        <v>147</v>
      </c>
      <c r="G16" s="59" t="s">
        <v>148</v>
      </c>
      <c r="J16" s="66"/>
      <c r="N16">
        <v>11</v>
      </c>
      <c r="O16">
        <f t="shared" si="0"/>
        <v>1</v>
      </c>
      <c r="P16">
        <f t="shared" si="1"/>
        <v>2</v>
      </c>
      <c r="R16">
        <f t="shared" si="2"/>
        <v>1</v>
      </c>
    </row>
    <row r="17" spans="1:18" ht="14.4" customHeight="1" x14ac:dyDescent="0.3">
      <c r="A17" t="s">
        <v>58</v>
      </c>
      <c r="B17">
        <f t="shared" si="3"/>
        <v>16</v>
      </c>
      <c r="C17">
        <f t="shared" si="4"/>
        <v>19</v>
      </c>
      <c r="D17" t="s">
        <v>58</v>
      </c>
      <c r="J17" s="66"/>
      <c r="N17">
        <v>12</v>
      </c>
      <c r="O17">
        <f t="shared" si="0"/>
        <v>0</v>
      </c>
      <c r="P17">
        <f t="shared" si="1"/>
        <v>2</v>
      </c>
      <c r="R17">
        <f t="shared" si="2"/>
        <v>2</v>
      </c>
    </row>
    <row r="18" spans="1:18" ht="14.4" customHeight="1" x14ac:dyDescent="0.3">
      <c r="A18" t="s">
        <v>211</v>
      </c>
      <c r="B18">
        <f t="shared" si="3"/>
        <v>20</v>
      </c>
      <c r="C18">
        <f t="shared" si="4"/>
        <v>23</v>
      </c>
      <c r="D18" t="s">
        <v>173</v>
      </c>
      <c r="J18" s="66"/>
      <c r="N18">
        <v>13</v>
      </c>
      <c r="O18">
        <f t="shared" si="0"/>
        <v>0</v>
      </c>
      <c r="P18">
        <f t="shared" si="1"/>
        <v>0</v>
      </c>
      <c r="R18">
        <f t="shared" si="2"/>
        <v>3</v>
      </c>
    </row>
    <row r="19" spans="1:18" ht="14.4" customHeight="1" x14ac:dyDescent="0.3">
      <c r="A19" t="s">
        <v>213</v>
      </c>
      <c r="B19">
        <f t="shared" si="3"/>
        <v>24</v>
      </c>
      <c r="C19">
        <f t="shared" si="4"/>
        <v>27</v>
      </c>
      <c r="D19" t="s">
        <v>289</v>
      </c>
      <c r="J19" s="66"/>
      <c r="N19">
        <v>14</v>
      </c>
      <c r="O19">
        <f t="shared" si="0"/>
        <v>0</v>
      </c>
      <c r="P19">
        <f t="shared" si="1"/>
        <v>0</v>
      </c>
      <c r="R19">
        <f t="shared" si="2"/>
        <v>4</v>
      </c>
    </row>
    <row r="20" spans="1:18" ht="14.4" customHeight="1" x14ac:dyDescent="0.3">
      <c r="A20" t="s">
        <v>214</v>
      </c>
      <c r="B20">
        <f t="shared" si="3"/>
        <v>28</v>
      </c>
      <c r="C20">
        <f t="shared" si="4"/>
        <v>31</v>
      </c>
      <c r="D20" t="s">
        <v>175</v>
      </c>
      <c r="J20" s="66"/>
      <c r="N20">
        <v>15</v>
      </c>
      <c r="O20">
        <f t="shared" si="0"/>
        <v>0</v>
      </c>
      <c r="P20">
        <f t="shared" si="1"/>
        <v>0</v>
      </c>
      <c r="R20">
        <f t="shared" si="2"/>
        <v>5</v>
      </c>
    </row>
    <row r="21" spans="1:18" x14ac:dyDescent="0.3">
      <c r="A21" t="s">
        <v>306</v>
      </c>
      <c r="B21">
        <f t="shared" si="3"/>
        <v>32</v>
      </c>
      <c r="C21">
        <f t="shared" si="4"/>
        <v>35</v>
      </c>
      <c r="D21" t="s">
        <v>345</v>
      </c>
      <c r="N21">
        <v>16</v>
      </c>
      <c r="O21">
        <f t="shared" si="0"/>
        <v>0</v>
      </c>
      <c r="P21">
        <f t="shared" si="1"/>
        <v>0</v>
      </c>
      <c r="R21">
        <f t="shared" si="2"/>
        <v>6</v>
      </c>
    </row>
    <row r="22" spans="1:18" x14ac:dyDescent="0.3">
      <c r="A22" t="s">
        <v>335</v>
      </c>
      <c r="B22">
        <f t="shared" si="3"/>
        <v>36</v>
      </c>
      <c r="C22">
        <f t="shared" si="4"/>
        <v>39</v>
      </c>
      <c r="D22" t="s">
        <v>345</v>
      </c>
      <c r="N22">
        <v>17</v>
      </c>
      <c r="O22">
        <f t="shared" si="0"/>
        <v>0</v>
      </c>
      <c r="P22">
        <f t="shared" si="1"/>
        <v>0</v>
      </c>
      <c r="R22">
        <f t="shared" si="2"/>
        <v>7</v>
      </c>
    </row>
    <row r="23" spans="1:18" x14ac:dyDescent="0.3">
      <c r="A23" t="s">
        <v>336</v>
      </c>
      <c r="B23">
        <f t="shared" si="3"/>
        <v>40</v>
      </c>
      <c r="C23">
        <f t="shared" si="4"/>
        <v>43</v>
      </c>
      <c r="D23" t="s">
        <v>345</v>
      </c>
      <c r="N23">
        <v>18</v>
      </c>
      <c r="O23">
        <f t="shared" si="0"/>
        <v>0</v>
      </c>
      <c r="P23">
        <f t="shared" si="1"/>
        <v>0</v>
      </c>
      <c r="R23">
        <f t="shared" si="2"/>
        <v>8</v>
      </c>
    </row>
    <row r="24" spans="1:18" x14ac:dyDescent="0.3">
      <c r="A24" t="s">
        <v>337</v>
      </c>
      <c r="B24">
        <f t="shared" si="3"/>
        <v>44</v>
      </c>
      <c r="C24">
        <f t="shared" si="4"/>
        <v>47</v>
      </c>
      <c r="D24" t="s">
        <v>345</v>
      </c>
      <c r="N24">
        <v>19</v>
      </c>
      <c r="O24">
        <f t="shared" si="0"/>
        <v>0</v>
      </c>
      <c r="P24">
        <f t="shared" si="1"/>
        <v>2</v>
      </c>
      <c r="R24">
        <f t="shared" si="2"/>
        <v>9</v>
      </c>
    </row>
    <row r="25" spans="1:18" x14ac:dyDescent="0.3">
      <c r="A25" t="s">
        <v>143</v>
      </c>
      <c r="B25">
        <f t="shared" si="3"/>
        <v>48</v>
      </c>
      <c r="C25">
        <f t="shared" si="4"/>
        <v>51</v>
      </c>
      <c r="D25" t="s">
        <v>174</v>
      </c>
      <c r="N25">
        <v>20</v>
      </c>
      <c r="O25">
        <f t="shared" si="0"/>
        <v>1</v>
      </c>
      <c r="P25">
        <f t="shared" si="1"/>
        <v>2</v>
      </c>
      <c r="R25">
        <f t="shared" si="2"/>
        <v>0</v>
      </c>
    </row>
    <row r="26" spans="1:18" x14ac:dyDescent="0.3">
      <c r="A26" t="s">
        <v>142</v>
      </c>
      <c r="B26">
        <f t="shared" si="3"/>
        <v>52</v>
      </c>
      <c r="C26">
        <f t="shared" si="4"/>
        <v>55</v>
      </c>
      <c r="D26" t="s">
        <v>175</v>
      </c>
      <c r="N26">
        <v>21</v>
      </c>
      <c r="O26">
        <f t="shared" si="0"/>
        <v>1</v>
      </c>
      <c r="P26">
        <f t="shared" si="1"/>
        <v>2</v>
      </c>
      <c r="R26">
        <f t="shared" si="2"/>
        <v>1</v>
      </c>
    </row>
    <row r="27" spans="1:18" x14ac:dyDescent="0.3">
      <c r="N27">
        <v>22</v>
      </c>
      <c r="O27">
        <f t="shared" si="0"/>
        <v>0</v>
      </c>
      <c r="P27">
        <f t="shared" si="1"/>
        <v>2</v>
      </c>
      <c r="R27">
        <f t="shared" si="2"/>
        <v>2</v>
      </c>
    </row>
    <row r="28" spans="1:18" x14ac:dyDescent="0.3">
      <c r="N28">
        <v>23</v>
      </c>
      <c r="O28">
        <f t="shared" si="0"/>
        <v>0</v>
      </c>
      <c r="P28">
        <f t="shared" si="1"/>
        <v>0</v>
      </c>
      <c r="R28">
        <f t="shared" si="2"/>
        <v>3</v>
      </c>
    </row>
    <row r="29" spans="1:18" x14ac:dyDescent="0.3">
      <c r="N29">
        <v>24</v>
      </c>
      <c r="O29">
        <f t="shared" si="0"/>
        <v>0</v>
      </c>
      <c r="P29">
        <f t="shared" si="1"/>
        <v>0</v>
      </c>
      <c r="R29">
        <f t="shared" si="2"/>
        <v>4</v>
      </c>
    </row>
    <row r="30" spans="1:18" x14ac:dyDescent="0.3">
      <c r="N30">
        <v>25</v>
      </c>
      <c r="O30">
        <f t="shared" si="0"/>
        <v>0</v>
      </c>
      <c r="P30">
        <f t="shared" si="1"/>
        <v>0</v>
      </c>
    </row>
    <row r="31" spans="1:18" x14ac:dyDescent="0.3">
      <c r="N31">
        <v>26</v>
      </c>
      <c r="O31">
        <f t="shared" si="0"/>
        <v>0</v>
      </c>
      <c r="P31">
        <f t="shared" si="1"/>
        <v>0</v>
      </c>
    </row>
    <row r="32" spans="1:18" x14ac:dyDescent="0.3">
      <c r="N32">
        <v>27</v>
      </c>
      <c r="O32">
        <f t="shared" si="0"/>
        <v>0</v>
      </c>
      <c r="P32">
        <f t="shared" si="1"/>
        <v>0</v>
      </c>
    </row>
    <row r="33" spans="14:16" x14ac:dyDescent="0.3">
      <c r="N33">
        <v>28</v>
      </c>
      <c r="O33">
        <f t="shared" si="0"/>
        <v>0</v>
      </c>
      <c r="P33">
        <f t="shared" si="1"/>
        <v>0</v>
      </c>
    </row>
    <row r="34" spans="14:16" x14ac:dyDescent="0.3">
      <c r="N34">
        <v>29</v>
      </c>
      <c r="O34">
        <f t="shared" si="0"/>
        <v>0</v>
      </c>
      <c r="P34">
        <f t="shared" si="1"/>
        <v>2</v>
      </c>
    </row>
    <row r="35" spans="14:16" x14ac:dyDescent="0.3">
      <c r="N35">
        <v>30</v>
      </c>
      <c r="O35">
        <f t="shared" si="0"/>
        <v>1</v>
      </c>
      <c r="P35">
        <f t="shared" si="1"/>
        <v>2</v>
      </c>
    </row>
    <row r="36" spans="14:16" x14ac:dyDescent="0.3">
      <c r="N36">
        <v>31</v>
      </c>
      <c r="O36">
        <f t="shared" si="0"/>
        <v>1</v>
      </c>
      <c r="P36">
        <f t="shared" si="1"/>
        <v>2</v>
      </c>
    </row>
    <row r="37" spans="14:16" x14ac:dyDescent="0.3">
      <c r="N37">
        <v>32</v>
      </c>
      <c r="O37">
        <f t="shared" si="0"/>
        <v>0</v>
      </c>
      <c r="P37">
        <f t="shared" si="1"/>
        <v>2</v>
      </c>
    </row>
    <row r="38" spans="14:16" x14ac:dyDescent="0.3">
      <c r="N38">
        <v>33</v>
      </c>
      <c r="O38">
        <f t="shared" si="0"/>
        <v>0</v>
      </c>
      <c r="P38">
        <f t="shared" si="1"/>
        <v>0</v>
      </c>
    </row>
    <row r="39" spans="14:16" x14ac:dyDescent="0.3">
      <c r="N39">
        <v>34</v>
      </c>
      <c r="O39">
        <f t="shared" si="0"/>
        <v>0</v>
      </c>
      <c r="P39">
        <f t="shared" si="1"/>
        <v>0</v>
      </c>
    </row>
    <row r="40" spans="14:16" x14ac:dyDescent="0.3">
      <c r="N40">
        <v>35</v>
      </c>
      <c r="O40">
        <f t="shared" si="0"/>
        <v>0</v>
      </c>
      <c r="P40">
        <f t="shared" si="1"/>
        <v>0</v>
      </c>
    </row>
    <row r="41" spans="14:16" x14ac:dyDescent="0.3">
      <c r="N41">
        <v>36</v>
      </c>
      <c r="O41">
        <f t="shared" si="0"/>
        <v>0</v>
      </c>
      <c r="P41">
        <f t="shared" si="1"/>
        <v>0</v>
      </c>
    </row>
    <row r="42" spans="14:16" x14ac:dyDescent="0.3">
      <c r="N42">
        <v>37</v>
      </c>
      <c r="O42">
        <f t="shared" si="0"/>
        <v>0</v>
      </c>
      <c r="P42">
        <f t="shared" si="1"/>
        <v>0</v>
      </c>
    </row>
    <row r="43" spans="14:16" x14ac:dyDescent="0.3">
      <c r="N43">
        <v>38</v>
      </c>
      <c r="O43">
        <f t="shared" si="0"/>
        <v>0</v>
      </c>
      <c r="P43">
        <f t="shared" si="1"/>
        <v>0</v>
      </c>
    </row>
    <row r="44" spans="14:16" x14ac:dyDescent="0.3">
      <c r="N44">
        <v>39</v>
      </c>
      <c r="O44">
        <f t="shared" si="0"/>
        <v>0</v>
      </c>
      <c r="P44">
        <f t="shared" si="1"/>
        <v>2</v>
      </c>
    </row>
    <row r="45" spans="14:16" x14ac:dyDescent="0.3">
      <c r="N45">
        <v>40</v>
      </c>
      <c r="O45">
        <f t="shared" si="0"/>
        <v>1</v>
      </c>
      <c r="P45">
        <f t="shared" si="1"/>
        <v>2</v>
      </c>
    </row>
    <row r="46" spans="14:16" x14ac:dyDescent="0.3">
      <c r="N46">
        <v>41</v>
      </c>
      <c r="O46">
        <f t="shared" si="0"/>
        <v>1</v>
      </c>
      <c r="P46">
        <f t="shared" si="1"/>
        <v>2</v>
      </c>
    </row>
    <row r="47" spans="14:16" x14ac:dyDescent="0.3">
      <c r="N47">
        <v>42</v>
      </c>
      <c r="O47">
        <f t="shared" si="0"/>
        <v>0</v>
      </c>
      <c r="P47">
        <f t="shared" si="1"/>
        <v>2</v>
      </c>
    </row>
    <row r="48" spans="14:16" x14ac:dyDescent="0.3">
      <c r="N48">
        <v>43</v>
      </c>
      <c r="O48">
        <f t="shared" si="0"/>
        <v>0</v>
      </c>
      <c r="P48">
        <f t="shared" si="1"/>
        <v>0</v>
      </c>
    </row>
    <row r="49" spans="14:16" x14ac:dyDescent="0.3">
      <c r="N49">
        <v>44</v>
      </c>
      <c r="O49">
        <f t="shared" si="0"/>
        <v>0</v>
      </c>
      <c r="P49">
        <f t="shared" si="1"/>
        <v>0</v>
      </c>
    </row>
    <row r="50" spans="14:16" x14ac:dyDescent="0.3">
      <c r="N50">
        <v>45</v>
      </c>
      <c r="O50">
        <f t="shared" si="0"/>
        <v>0</v>
      </c>
      <c r="P50">
        <f t="shared" si="1"/>
        <v>0</v>
      </c>
    </row>
    <row r="51" spans="14:16" x14ac:dyDescent="0.3">
      <c r="N51">
        <v>46</v>
      </c>
      <c r="O51">
        <f t="shared" si="0"/>
        <v>0</v>
      </c>
      <c r="P51">
        <f t="shared" si="1"/>
        <v>0</v>
      </c>
    </row>
    <row r="52" spans="14:16" x14ac:dyDescent="0.3">
      <c r="N52">
        <v>47</v>
      </c>
      <c r="O52">
        <f t="shared" si="0"/>
        <v>0</v>
      </c>
      <c r="P52">
        <f t="shared" si="1"/>
        <v>0</v>
      </c>
    </row>
    <row r="53" spans="14:16" x14ac:dyDescent="0.3">
      <c r="N53">
        <v>48</v>
      </c>
      <c r="O53">
        <f t="shared" si="0"/>
        <v>0</v>
      </c>
      <c r="P53">
        <f t="shared" si="1"/>
        <v>0</v>
      </c>
    </row>
    <row r="54" spans="14:16" x14ac:dyDescent="0.3">
      <c r="N54">
        <v>49</v>
      </c>
      <c r="O54">
        <f t="shared" si="0"/>
        <v>0</v>
      </c>
      <c r="P54">
        <f t="shared" si="1"/>
        <v>2</v>
      </c>
    </row>
    <row r="55" spans="14:16" x14ac:dyDescent="0.3">
      <c r="N55">
        <v>50</v>
      </c>
      <c r="O55">
        <f t="shared" si="0"/>
        <v>1</v>
      </c>
      <c r="P55">
        <f t="shared" si="1"/>
        <v>2</v>
      </c>
    </row>
    <row r="56" spans="14:16" x14ac:dyDescent="0.3">
      <c r="N56">
        <v>51</v>
      </c>
      <c r="O56">
        <f t="shared" si="0"/>
        <v>1</v>
      </c>
      <c r="P56">
        <f t="shared" si="1"/>
        <v>2</v>
      </c>
    </row>
    <row r="57" spans="14:16" x14ac:dyDescent="0.3">
      <c r="N57">
        <v>52</v>
      </c>
      <c r="O57">
        <f t="shared" si="0"/>
        <v>0</v>
      </c>
      <c r="P57">
        <f t="shared" si="1"/>
        <v>2</v>
      </c>
    </row>
    <row r="58" spans="14:16" x14ac:dyDescent="0.3">
      <c r="N58">
        <v>53</v>
      </c>
      <c r="O58">
        <f t="shared" si="0"/>
        <v>0</v>
      </c>
      <c r="P58">
        <f t="shared" si="1"/>
        <v>0</v>
      </c>
    </row>
    <row r="59" spans="14:16" x14ac:dyDescent="0.3">
      <c r="N59">
        <v>54</v>
      </c>
      <c r="O59">
        <f t="shared" si="0"/>
        <v>0</v>
      </c>
      <c r="P59">
        <f t="shared" si="1"/>
        <v>0</v>
      </c>
    </row>
    <row r="60" spans="14:16" x14ac:dyDescent="0.3">
      <c r="N60">
        <v>55</v>
      </c>
      <c r="O60">
        <f t="shared" si="0"/>
        <v>0</v>
      </c>
      <c r="P60">
        <f t="shared" si="1"/>
        <v>0</v>
      </c>
    </row>
    <row r="61" spans="14:16" x14ac:dyDescent="0.3">
      <c r="N61">
        <v>56</v>
      </c>
      <c r="O61">
        <f t="shared" si="0"/>
        <v>0</v>
      </c>
      <c r="P61">
        <f t="shared" si="1"/>
        <v>0</v>
      </c>
    </row>
    <row r="62" spans="14:16" x14ac:dyDescent="0.3">
      <c r="N62">
        <v>57</v>
      </c>
      <c r="O62">
        <f t="shared" si="0"/>
        <v>0</v>
      </c>
      <c r="P62">
        <f t="shared" si="1"/>
        <v>0</v>
      </c>
    </row>
    <row r="63" spans="14:16" x14ac:dyDescent="0.3">
      <c r="N63">
        <v>58</v>
      </c>
      <c r="O63">
        <f t="shared" si="0"/>
        <v>0</v>
      </c>
      <c r="P63">
        <f t="shared" si="1"/>
        <v>0</v>
      </c>
    </row>
    <row r="64" spans="14:16" x14ac:dyDescent="0.3">
      <c r="N64">
        <v>59</v>
      </c>
      <c r="O64">
        <f t="shared" si="0"/>
        <v>0</v>
      </c>
      <c r="P64">
        <f t="shared" si="1"/>
        <v>2</v>
      </c>
    </row>
    <row r="65" spans="14:16" x14ac:dyDescent="0.3">
      <c r="N65">
        <v>60</v>
      </c>
      <c r="O65">
        <f t="shared" si="0"/>
        <v>1</v>
      </c>
      <c r="P65">
        <f t="shared" si="1"/>
        <v>2</v>
      </c>
    </row>
    <row r="66" spans="14:16" x14ac:dyDescent="0.3">
      <c r="N66">
        <v>61</v>
      </c>
      <c r="O66">
        <f t="shared" si="0"/>
        <v>1</v>
      </c>
      <c r="P66">
        <f t="shared" si="1"/>
        <v>2</v>
      </c>
    </row>
    <row r="67" spans="14:16" x14ac:dyDescent="0.3">
      <c r="N67">
        <v>62</v>
      </c>
      <c r="O67">
        <f t="shared" si="0"/>
        <v>0</v>
      </c>
      <c r="P67">
        <f t="shared" si="1"/>
        <v>2</v>
      </c>
    </row>
    <row r="68" spans="14:16" x14ac:dyDescent="0.3">
      <c r="N68">
        <v>63</v>
      </c>
      <c r="O68">
        <f t="shared" si="0"/>
        <v>0</v>
      </c>
      <c r="P68">
        <f t="shared" si="1"/>
        <v>0</v>
      </c>
    </row>
    <row r="69" spans="14:16" x14ac:dyDescent="0.3">
      <c r="N69">
        <v>64</v>
      </c>
      <c r="O69">
        <f t="shared" si="0"/>
        <v>0</v>
      </c>
      <c r="P69">
        <f t="shared" si="1"/>
        <v>0</v>
      </c>
    </row>
    <row r="70" spans="14:16" x14ac:dyDescent="0.3">
      <c r="N70">
        <v>65</v>
      </c>
      <c r="O70">
        <f t="shared" si="0"/>
        <v>0</v>
      </c>
      <c r="P70">
        <f t="shared" si="1"/>
        <v>0</v>
      </c>
    </row>
    <row r="71" spans="14:16" x14ac:dyDescent="0.3">
      <c r="N71">
        <v>66</v>
      </c>
      <c r="O71">
        <f t="shared" ref="O71:O134" si="5">IF(OR(MOD(N71,O$2)=1,MOD(N71,O$2)=0),1,0)</f>
        <v>0</v>
      </c>
      <c r="P71">
        <f t="shared" ref="P71:P134" si="6">IF(O71=1,2,IF(O70=1,2,IF(O72=1,2,)))</f>
        <v>0</v>
      </c>
    </row>
    <row r="72" spans="14:16" x14ac:dyDescent="0.3">
      <c r="N72">
        <v>67</v>
      </c>
      <c r="O72">
        <f t="shared" si="5"/>
        <v>0</v>
      </c>
      <c r="P72">
        <f t="shared" si="6"/>
        <v>0</v>
      </c>
    </row>
    <row r="73" spans="14:16" x14ac:dyDescent="0.3">
      <c r="N73">
        <v>68</v>
      </c>
      <c r="O73">
        <f t="shared" si="5"/>
        <v>0</v>
      </c>
      <c r="P73">
        <f t="shared" si="6"/>
        <v>0</v>
      </c>
    </row>
    <row r="74" spans="14:16" x14ac:dyDescent="0.3">
      <c r="N74">
        <v>69</v>
      </c>
      <c r="O74">
        <f t="shared" si="5"/>
        <v>0</v>
      </c>
      <c r="P74">
        <f t="shared" si="6"/>
        <v>2</v>
      </c>
    </row>
    <row r="75" spans="14:16" x14ac:dyDescent="0.3">
      <c r="N75">
        <v>70</v>
      </c>
      <c r="O75">
        <f t="shared" si="5"/>
        <v>1</v>
      </c>
      <c r="P75">
        <f t="shared" si="6"/>
        <v>2</v>
      </c>
    </row>
    <row r="76" spans="14:16" x14ac:dyDescent="0.3">
      <c r="N76">
        <v>71</v>
      </c>
      <c r="O76">
        <f t="shared" si="5"/>
        <v>1</v>
      </c>
      <c r="P76">
        <f t="shared" si="6"/>
        <v>2</v>
      </c>
    </row>
    <row r="77" spans="14:16" x14ac:dyDescent="0.3">
      <c r="N77">
        <v>72</v>
      </c>
      <c r="O77">
        <f t="shared" si="5"/>
        <v>0</v>
      </c>
      <c r="P77">
        <f t="shared" si="6"/>
        <v>2</v>
      </c>
    </row>
    <row r="78" spans="14:16" x14ac:dyDescent="0.3">
      <c r="N78">
        <v>73</v>
      </c>
      <c r="O78">
        <f t="shared" si="5"/>
        <v>0</v>
      </c>
      <c r="P78">
        <f t="shared" si="6"/>
        <v>0</v>
      </c>
    </row>
    <row r="79" spans="14:16" x14ac:dyDescent="0.3">
      <c r="N79">
        <v>74</v>
      </c>
      <c r="O79">
        <f t="shared" si="5"/>
        <v>0</v>
      </c>
      <c r="P79">
        <f t="shared" si="6"/>
        <v>0</v>
      </c>
    </row>
    <row r="80" spans="14:16" x14ac:dyDescent="0.3">
      <c r="N80">
        <v>75</v>
      </c>
      <c r="O80">
        <f t="shared" si="5"/>
        <v>0</v>
      </c>
      <c r="P80">
        <f t="shared" si="6"/>
        <v>0</v>
      </c>
    </row>
    <row r="81" spans="14:16" x14ac:dyDescent="0.3">
      <c r="N81">
        <v>76</v>
      </c>
      <c r="O81">
        <f t="shared" si="5"/>
        <v>0</v>
      </c>
      <c r="P81">
        <f t="shared" si="6"/>
        <v>0</v>
      </c>
    </row>
    <row r="82" spans="14:16" x14ac:dyDescent="0.3">
      <c r="N82">
        <v>77</v>
      </c>
      <c r="O82">
        <f t="shared" si="5"/>
        <v>0</v>
      </c>
      <c r="P82">
        <f t="shared" si="6"/>
        <v>0</v>
      </c>
    </row>
    <row r="83" spans="14:16" x14ac:dyDescent="0.3">
      <c r="N83">
        <v>78</v>
      </c>
      <c r="O83">
        <f t="shared" si="5"/>
        <v>0</v>
      </c>
      <c r="P83">
        <f t="shared" si="6"/>
        <v>0</v>
      </c>
    </row>
    <row r="84" spans="14:16" x14ac:dyDescent="0.3">
      <c r="N84">
        <v>79</v>
      </c>
      <c r="O84">
        <f t="shared" si="5"/>
        <v>0</v>
      </c>
      <c r="P84">
        <f t="shared" si="6"/>
        <v>2</v>
      </c>
    </row>
    <row r="85" spans="14:16" x14ac:dyDescent="0.3">
      <c r="N85">
        <v>80</v>
      </c>
      <c r="O85">
        <f t="shared" si="5"/>
        <v>1</v>
      </c>
      <c r="P85">
        <f t="shared" si="6"/>
        <v>2</v>
      </c>
    </row>
    <row r="86" spans="14:16" x14ac:dyDescent="0.3">
      <c r="N86">
        <v>81</v>
      </c>
      <c r="O86">
        <f t="shared" si="5"/>
        <v>1</v>
      </c>
      <c r="P86">
        <f t="shared" si="6"/>
        <v>2</v>
      </c>
    </row>
    <row r="87" spans="14:16" x14ac:dyDescent="0.3">
      <c r="N87">
        <v>82</v>
      </c>
      <c r="O87">
        <f t="shared" si="5"/>
        <v>0</v>
      </c>
      <c r="P87">
        <f t="shared" si="6"/>
        <v>2</v>
      </c>
    </row>
    <row r="88" spans="14:16" x14ac:dyDescent="0.3">
      <c r="N88">
        <v>83</v>
      </c>
      <c r="O88">
        <f t="shared" si="5"/>
        <v>0</v>
      </c>
      <c r="P88">
        <f t="shared" si="6"/>
        <v>0</v>
      </c>
    </row>
    <row r="89" spans="14:16" x14ac:dyDescent="0.3">
      <c r="N89">
        <v>84</v>
      </c>
      <c r="O89">
        <f t="shared" si="5"/>
        <v>0</v>
      </c>
      <c r="P89">
        <f t="shared" si="6"/>
        <v>0</v>
      </c>
    </row>
    <row r="90" spans="14:16" x14ac:dyDescent="0.3">
      <c r="N90">
        <v>85</v>
      </c>
      <c r="O90">
        <f t="shared" si="5"/>
        <v>0</v>
      </c>
      <c r="P90">
        <f t="shared" si="6"/>
        <v>0</v>
      </c>
    </row>
    <row r="91" spans="14:16" x14ac:dyDescent="0.3">
      <c r="N91">
        <v>86</v>
      </c>
      <c r="O91">
        <f t="shared" si="5"/>
        <v>0</v>
      </c>
      <c r="P91">
        <f t="shared" si="6"/>
        <v>0</v>
      </c>
    </row>
    <row r="92" spans="14:16" x14ac:dyDescent="0.3">
      <c r="N92">
        <v>87</v>
      </c>
      <c r="O92">
        <f t="shared" si="5"/>
        <v>0</v>
      </c>
      <c r="P92">
        <f t="shared" si="6"/>
        <v>0</v>
      </c>
    </row>
    <row r="93" spans="14:16" x14ac:dyDescent="0.3">
      <c r="N93">
        <v>88</v>
      </c>
      <c r="O93">
        <f t="shared" si="5"/>
        <v>0</v>
      </c>
      <c r="P93">
        <f t="shared" si="6"/>
        <v>0</v>
      </c>
    </row>
    <row r="94" spans="14:16" x14ac:dyDescent="0.3">
      <c r="N94">
        <v>89</v>
      </c>
      <c r="O94">
        <f t="shared" si="5"/>
        <v>0</v>
      </c>
      <c r="P94">
        <f t="shared" si="6"/>
        <v>2</v>
      </c>
    </row>
    <row r="95" spans="14:16" x14ac:dyDescent="0.3">
      <c r="N95">
        <v>90</v>
      </c>
      <c r="O95">
        <f t="shared" si="5"/>
        <v>1</v>
      </c>
      <c r="P95">
        <f t="shared" si="6"/>
        <v>2</v>
      </c>
    </row>
    <row r="96" spans="14:16" x14ac:dyDescent="0.3">
      <c r="N96">
        <v>91</v>
      </c>
      <c r="O96">
        <f t="shared" si="5"/>
        <v>1</v>
      </c>
      <c r="P96">
        <f t="shared" si="6"/>
        <v>2</v>
      </c>
    </row>
    <row r="97" spans="14:16" x14ac:dyDescent="0.3">
      <c r="N97">
        <v>92</v>
      </c>
      <c r="O97">
        <f t="shared" si="5"/>
        <v>0</v>
      </c>
      <c r="P97">
        <f t="shared" si="6"/>
        <v>2</v>
      </c>
    </row>
    <row r="98" spans="14:16" x14ac:dyDescent="0.3">
      <c r="N98">
        <v>93</v>
      </c>
      <c r="O98">
        <f t="shared" si="5"/>
        <v>0</v>
      </c>
      <c r="P98">
        <f t="shared" si="6"/>
        <v>0</v>
      </c>
    </row>
    <row r="99" spans="14:16" x14ac:dyDescent="0.3">
      <c r="N99">
        <v>94</v>
      </c>
      <c r="O99">
        <f t="shared" si="5"/>
        <v>0</v>
      </c>
      <c r="P99">
        <f t="shared" si="6"/>
        <v>0</v>
      </c>
    </row>
    <row r="100" spans="14:16" x14ac:dyDescent="0.3">
      <c r="N100">
        <v>95</v>
      </c>
      <c r="O100">
        <f t="shared" si="5"/>
        <v>0</v>
      </c>
      <c r="P100">
        <f t="shared" si="6"/>
        <v>0</v>
      </c>
    </row>
    <row r="101" spans="14:16" x14ac:dyDescent="0.3">
      <c r="N101">
        <v>96</v>
      </c>
      <c r="O101">
        <f t="shared" si="5"/>
        <v>0</v>
      </c>
      <c r="P101">
        <f t="shared" si="6"/>
        <v>0</v>
      </c>
    </row>
    <row r="102" spans="14:16" x14ac:dyDescent="0.3">
      <c r="N102">
        <v>97</v>
      </c>
      <c r="O102">
        <f t="shared" si="5"/>
        <v>0</v>
      </c>
      <c r="P102">
        <f t="shared" si="6"/>
        <v>0</v>
      </c>
    </row>
    <row r="103" spans="14:16" x14ac:dyDescent="0.3">
      <c r="N103">
        <v>98</v>
      </c>
      <c r="O103">
        <f t="shared" si="5"/>
        <v>0</v>
      </c>
      <c r="P103">
        <f t="shared" si="6"/>
        <v>0</v>
      </c>
    </row>
    <row r="104" spans="14:16" x14ac:dyDescent="0.3">
      <c r="N104">
        <v>99</v>
      </c>
      <c r="O104">
        <f t="shared" si="5"/>
        <v>0</v>
      </c>
      <c r="P104">
        <f t="shared" si="6"/>
        <v>2</v>
      </c>
    </row>
    <row r="105" spans="14:16" x14ac:dyDescent="0.3">
      <c r="N105">
        <v>100</v>
      </c>
      <c r="O105">
        <f t="shared" si="5"/>
        <v>1</v>
      </c>
      <c r="P105">
        <f t="shared" si="6"/>
        <v>2</v>
      </c>
    </row>
    <row r="106" spans="14:16" x14ac:dyDescent="0.3">
      <c r="N106">
        <v>101</v>
      </c>
      <c r="O106">
        <f t="shared" si="5"/>
        <v>1</v>
      </c>
      <c r="P106">
        <f t="shared" si="6"/>
        <v>2</v>
      </c>
    </row>
    <row r="107" spans="14:16" x14ac:dyDescent="0.3">
      <c r="N107">
        <v>102</v>
      </c>
      <c r="O107">
        <f t="shared" si="5"/>
        <v>0</v>
      </c>
      <c r="P107">
        <f t="shared" si="6"/>
        <v>2</v>
      </c>
    </row>
    <row r="108" spans="14:16" x14ac:dyDescent="0.3">
      <c r="N108">
        <v>103</v>
      </c>
      <c r="O108">
        <f t="shared" si="5"/>
        <v>0</v>
      </c>
      <c r="P108">
        <f t="shared" si="6"/>
        <v>0</v>
      </c>
    </row>
    <row r="109" spans="14:16" x14ac:dyDescent="0.3">
      <c r="N109">
        <v>104</v>
      </c>
      <c r="O109">
        <f t="shared" si="5"/>
        <v>0</v>
      </c>
      <c r="P109">
        <f t="shared" si="6"/>
        <v>0</v>
      </c>
    </row>
    <row r="110" spans="14:16" x14ac:dyDescent="0.3">
      <c r="N110">
        <v>105</v>
      </c>
      <c r="O110">
        <f t="shared" si="5"/>
        <v>0</v>
      </c>
      <c r="P110">
        <f t="shared" si="6"/>
        <v>0</v>
      </c>
    </row>
    <row r="111" spans="14:16" x14ac:dyDescent="0.3">
      <c r="N111">
        <v>106</v>
      </c>
      <c r="O111">
        <f t="shared" si="5"/>
        <v>0</v>
      </c>
      <c r="P111">
        <f t="shared" si="6"/>
        <v>0</v>
      </c>
    </row>
    <row r="112" spans="14:16" x14ac:dyDescent="0.3">
      <c r="N112">
        <v>107</v>
      </c>
      <c r="O112">
        <f t="shared" si="5"/>
        <v>0</v>
      </c>
      <c r="P112">
        <f t="shared" si="6"/>
        <v>0</v>
      </c>
    </row>
    <row r="113" spans="14:16" x14ac:dyDescent="0.3">
      <c r="N113">
        <v>108</v>
      </c>
      <c r="O113">
        <f t="shared" si="5"/>
        <v>0</v>
      </c>
      <c r="P113">
        <f t="shared" si="6"/>
        <v>0</v>
      </c>
    </row>
    <row r="114" spans="14:16" x14ac:dyDescent="0.3">
      <c r="N114">
        <v>109</v>
      </c>
      <c r="O114">
        <f t="shared" si="5"/>
        <v>0</v>
      </c>
      <c r="P114">
        <f t="shared" si="6"/>
        <v>2</v>
      </c>
    </row>
    <row r="115" spans="14:16" x14ac:dyDescent="0.3">
      <c r="N115">
        <v>110</v>
      </c>
      <c r="O115">
        <f t="shared" si="5"/>
        <v>1</v>
      </c>
      <c r="P115">
        <f t="shared" si="6"/>
        <v>2</v>
      </c>
    </row>
    <row r="116" spans="14:16" x14ac:dyDescent="0.3">
      <c r="N116">
        <v>111</v>
      </c>
      <c r="O116">
        <f t="shared" si="5"/>
        <v>1</v>
      </c>
      <c r="P116">
        <f t="shared" si="6"/>
        <v>2</v>
      </c>
    </row>
    <row r="117" spans="14:16" x14ac:dyDescent="0.3">
      <c r="N117">
        <v>112</v>
      </c>
      <c r="O117">
        <f t="shared" si="5"/>
        <v>0</v>
      </c>
      <c r="P117">
        <f t="shared" si="6"/>
        <v>2</v>
      </c>
    </row>
    <row r="118" spans="14:16" x14ac:dyDescent="0.3">
      <c r="N118">
        <v>113</v>
      </c>
      <c r="O118">
        <f t="shared" si="5"/>
        <v>0</v>
      </c>
      <c r="P118">
        <f t="shared" si="6"/>
        <v>0</v>
      </c>
    </row>
    <row r="119" spans="14:16" x14ac:dyDescent="0.3">
      <c r="N119">
        <v>114</v>
      </c>
      <c r="O119">
        <f t="shared" si="5"/>
        <v>0</v>
      </c>
      <c r="P119">
        <f t="shared" si="6"/>
        <v>0</v>
      </c>
    </row>
    <row r="120" spans="14:16" x14ac:dyDescent="0.3">
      <c r="N120">
        <v>115</v>
      </c>
      <c r="O120">
        <f t="shared" si="5"/>
        <v>0</v>
      </c>
      <c r="P120">
        <f t="shared" si="6"/>
        <v>0</v>
      </c>
    </row>
    <row r="121" spans="14:16" x14ac:dyDescent="0.3">
      <c r="N121">
        <v>116</v>
      </c>
      <c r="O121">
        <f t="shared" si="5"/>
        <v>0</v>
      </c>
      <c r="P121">
        <f t="shared" si="6"/>
        <v>0</v>
      </c>
    </row>
    <row r="122" spans="14:16" x14ac:dyDescent="0.3">
      <c r="N122">
        <v>117</v>
      </c>
      <c r="O122">
        <f t="shared" si="5"/>
        <v>0</v>
      </c>
      <c r="P122">
        <f t="shared" si="6"/>
        <v>0</v>
      </c>
    </row>
    <row r="123" spans="14:16" x14ac:dyDescent="0.3">
      <c r="N123">
        <v>118</v>
      </c>
      <c r="O123">
        <f t="shared" si="5"/>
        <v>0</v>
      </c>
      <c r="P123">
        <f t="shared" si="6"/>
        <v>0</v>
      </c>
    </row>
    <row r="124" spans="14:16" x14ac:dyDescent="0.3">
      <c r="N124">
        <v>119</v>
      </c>
      <c r="O124">
        <f t="shared" si="5"/>
        <v>0</v>
      </c>
      <c r="P124">
        <f t="shared" si="6"/>
        <v>2</v>
      </c>
    </row>
    <row r="125" spans="14:16" x14ac:dyDescent="0.3">
      <c r="N125">
        <v>120</v>
      </c>
      <c r="O125">
        <f t="shared" si="5"/>
        <v>1</v>
      </c>
      <c r="P125">
        <f t="shared" si="6"/>
        <v>2</v>
      </c>
    </row>
    <row r="126" spans="14:16" x14ac:dyDescent="0.3">
      <c r="N126">
        <v>121</v>
      </c>
      <c r="O126">
        <f t="shared" si="5"/>
        <v>1</v>
      </c>
      <c r="P126">
        <f t="shared" si="6"/>
        <v>2</v>
      </c>
    </row>
    <row r="127" spans="14:16" x14ac:dyDescent="0.3">
      <c r="N127">
        <v>122</v>
      </c>
      <c r="O127">
        <f t="shared" si="5"/>
        <v>0</v>
      </c>
      <c r="P127">
        <f t="shared" si="6"/>
        <v>2</v>
      </c>
    </row>
    <row r="128" spans="14:16" x14ac:dyDescent="0.3">
      <c r="N128">
        <v>123</v>
      </c>
      <c r="O128">
        <f t="shared" si="5"/>
        <v>0</v>
      </c>
      <c r="P128">
        <f t="shared" si="6"/>
        <v>0</v>
      </c>
    </row>
    <row r="129" spans="14:16" x14ac:dyDescent="0.3">
      <c r="N129">
        <v>124</v>
      </c>
      <c r="O129">
        <f t="shared" si="5"/>
        <v>0</v>
      </c>
      <c r="P129">
        <f t="shared" si="6"/>
        <v>0</v>
      </c>
    </row>
    <row r="130" spans="14:16" x14ac:dyDescent="0.3">
      <c r="N130">
        <v>125</v>
      </c>
      <c r="O130">
        <f t="shared" si="5"/>
        <v>0</v>
      </c>
      <c r="P130">
        <f t="shared" si="6"/>
        <v>0</v>
      </c>
    </row>
    <row r="131" spans="14:16" x14ac:dyDescent="0.3">
      <c r="N131">
        <v>126</v>
      </c>
      <c r="O131">
        <f t="shared" si="5"/>
        <v>0</v>
      </c>
      <c r="P131">
        <f t="shared" si="6"/>
        <v>0</v>
      </c>
    </row>
    <row r="132" spans="14:16" x14ac:dyDescent="0.3">
      <c r="N132">
        <v>127</v>
      </c>
      <c r="O132">
        <f t="shared" si="5"/>
        <v>0</v>
      </c>
      <c r="P132">
        <f t="shared" si="6"/>
        <v>0</v>
      </c>
    </row>
    <row r="133" spans="14:16" x14ac:dyDescent="0.3">
      <c r="N133">
        <v>128</v>
      </c>
      <c r="O133">
        <f t="shared" si="5"/>
        <v>0</v>
      </c>
      <c r="P133">
        <f t="shared" si="6"/>
        <v>0</v>
      </c>
    </row>
    <row r="134" spans="14:16" x14ac:dyDescent="0.3">
      <c r="N134">
        <v>129</v>
      </c>
      <c r="O134">
        <f t="shared" si="5"/>
        <v>0</v>
      </c>
      <c r="P134">
        <f t="shared" si="6"/>
        <v>2</v>
      </c>
    </row>
    <row r="135" spans="14:16" x14ac:dyDescent="0.3">
      <c r="N135">
        <v>130</v>
      </c>
      <c r="O135">
        <f t="shared" ref="O135:O198" si="7">IF(OR(MOD(N135,O$2)=1,MOD(N135,O$2)=0),1,0)</f>
        <v>1</v>
      </c>
      <c r="P135">
        <f t="shared" ref="P135:P198" si="8">IF(O135=1,2,IF(O134=1,2,IF(O136=1,2,)))</f>
        <v>2</v>
      </c>
    </row>
    <row r="136" spans="14:16" x14ac:dyDescent="0.3">
      <c r="N136">
        <v>131</v>
      </c>
      <c r="O136">
        <f t="shared" si="7"/>
        <v>1</v>
      </c>
      <c r="P136">
        <f t="shared" si="8"/>
        <v>2</v>
      </c>
    </row>
    <row r="137" spans="14:16" x14ac:dyDescent="0.3">
      <c r="N137">
        <v>132</v>
      </c>
      <c r="O137">
        <f t="shared" si="7"/>
        <v>0</v>
      </c>
      <c r="P137">
        <f t="shared" si="8"/>
        <v>2</v>
      </c>
    </row>
    <row r="138" spans="14:16" x14ac:dyDescent="0.3">
      <c r="N138">
        <v>133</v>
      </c>
      <c r="O138">
        <f t="shared" si="7"/>
        <v>0</v>
      </c>
      <c r="P138">
        <f t="shared" si="8"/>
        <v>0</v>
      </c>
    </row>
    <row r="139" spans="14:16" x14ac:dyDescent="0.3">
      <c r="N139">
        <v>134</v>
      </c>
      <c r="O139">
        <f t="shared" si="7"/>
        <v>0</v>
      </c>
      <c r="P139">
        <f t="shared" si="8"/>
        <v>0</v>
      </c>
    </row>
    <row r="140" spans="14:16" x14ac:dyDescent="0.3">
      <c r="N140">
        <v>135</v>
      </c>
      <c r="O140">
        <f t="shared" si="7"/>
        <v>0</v>
      </c>
      <c r="P140">
        <f t="shared" si="8"/>
        <v>0</v>
      </c>
    </row>
    <row r="141" spans="14:16" x14ac:dyDescent="0.3">
      <c r="N141">
        <v>136</v>
      </c>
      <c r="O141">
        <f t="shared" si="7"/>
        <v>0</v>
      </c>
      <c r="P141">
        <f t="shared" si="8"/>
        <v>0</v>
      </c>
    </row>
    <row r="142" spans="14:16" x14ac:dyDescent="0.3">
      <c r="N142">
        <v>137</v>
      </c>
      <c r="O142">
        <f t="shared" si="7"/>
        <v>0</v>
      </c>
      <c r="P142">
        <f t="shared" si="8"/>
        <v>0</v>
      </c>
    </row>
    <row r="143" spans="14:16" x14ac:dyDescent="0.3">
      <c r="N143">
        <v>138</v>
      </c>
      <c r="O143">
        <f t="shared" si="7"/>
        <v>0</v>
      </c>
      <c r="P143">
        <f t="shared" si="8"/>
        <v>0</v>
      </c>
    </row>
    <row r="144" spans="14:16" x14ac:dyDescent="0.3">
      <c r="N144">
        <v>139</v>
      </c>
      <c r="O144">
        <f t="shared" si="7"/>
        <v>0</v>
      </c>
      <c r="P144">
        <f t="shared" si="8"/>
        <v>2</v>
      </c>
    </row>
    <row r="145" spans="14:16" x14ac:dyDescent="0.3">
      <c r="N145">
        <v>140</v>
      </c>
      <c r="O145">
        <f t="shared" si="7"/>
        <v>1</v>
      </c>
      <c r="P145">
        <f t="shared" si="8"/>
        <v>2</v>
      </c>
    </row>
    <row r="146" spans="14:16" x14ac:dyDescent="0.3">
      <c r="N146">
        <v>141</v>
      </c>
      <c r="O146">
        <f t="shared" si="7"/>
        <v>1</v>
      </c>
      <c r="P146">
        <f t="shared" si="8"/>
        <v>2</v>
      </c>
    </row>
    <row r="147" spans="14:16" x14ac:dyDescent="0.3">
      <c r="N147">
        <v>142</v>
      </c>
      <c r="O147">
        <f t="shared" si="7"/>
        <v>0</v>
      </c>
      <c r="P147">
        <f t="shared" si="8"/>
        <v>2</v>
      </c>
    </row>
    <row r="148" spans="14:16" x14ac:dyDescent="0.3">
      <c r="N148">
        <v>143</v>
      </c>
      <c r="O148">
        <f t="shared" si="7"/>
        <v>0</v>
      </c>
      <c r="P148">
        <f t="shared" si="8"/>
        <v>0</v>
      </c>
    </row>
    <row r="149" spans="14:16" x14ac:dyDescent="0.3">
      <c r="N149">
        <v>144</v>
      </c>
      <c r="O149">
        <f t="shared" si="7"/>
        <v>0</v>
      </c>
      <c r="P149">
        <f t="shared" si="8"/>
        <v>0</v>
      </c>
    </row>
    <row r="150" spans="14:16" x14ac:dyDescent="0.3">
      <c r="N150">
        <v>145</v>
      </c>
      <c r="O150">
        <f t="shared" si="7"/>
        <v>0</v>
      </c>
      <c r="P150">
        <f t="shared" si="8"/>
        <v>0</v>
      </c>
    </row>
    <row r="151" spans="14:16" x14ac:dyDescent="0.3">
      <c r="N151">
        <v>146</v>
      </c>
      <c r="O151">
        <f t="shared" si="7"/>
        <v>0</v>
      </c>
      <c r="P151">
        <f t="shared" si="8"/>
        <v>0</v>
      </c>
    </row>
    <row r="152" spans="14:16" x14ac:dyDescent="0.3">
      <c r="N152">
        <v>147</v>
      </c>
      <c r="O152">
        <f t="shared" si="7"/>
        <v>0</v>
      </c>
      <c r="P152">
        <f t="shared" si="8"/>
        <v>0</v>
      </c>
    </row>
    <row r="153" spans="14:16" x14ac:dyDescent="0.3">
      <c r="N153">
        <v>148</v>
      </c>
      <c r="O153">
        <f t="shared" si="7"/>
        <v>0</v>
      </c>
      <c r="P153">
        <f t="shared" si="8"/>
        <v>0</v>
      </c>
    </row>
    <row r="154" spans="14:16" x14ac:dyDescent="0.3">
      <c r="N154">
        <v>149</v>
      </c>
      <c r="O154">
        <f t="shared" si="7"/>
        <v>0</v>
      </c>
      <c r="P154">
        <f t="shared" si="8"/>
        <v>2</v>
      </c>
    </row>
    <row r="155" spans="14:16" x14ac:dyDescent="0.3">
      <c r="N155">
        <v>150</v>
      </c>
      <c r="O155">
        <f t="shared" si="7"/>
        <v>1</v>
      </c>
      <c r="P155">
        <f t="shared" si="8"/>
        <v>2</v>
      </c>
    </row>
    <row r="156" spans="14:16" x14ac:dyDescent="0.3">
      <c r="N156">
        <v>151</v>
      </c>
      <c r="O156">
        <f t="shared" si="7"/>
        <v>1</v>
      </c>
      <c r="P156">
        <f t="shared" si="8"/>
        <v>2</v>
      </c>
    </row>
    <row r="157" spans="14:16" x14ac:dyDescent="0.3">
      <c r="N157">
        <v>152</v>
      </c>
      <c r="O157">
        <f t="shared" si="7"/>
        <v>0</v>
      </c>
      <c r="P157">
        <f t="shared" si="8"/>
        <v>2</v>
      </c>
    </row>
    <row r="158" spans="14:16" x14ac:dyDescent="0.3">
      <c r="N158">
        <v>153</v>
      </c>
      <c r="O158">
        <f t="shared" si="7"/>
        <v>0</v>
      </c>
      <c r="P158">
        <f t="shared" si="8"/>
        <v>0</v>
      </c>
    </row>
    <row r="159" spans="14:16" x14ac:dyDescent="0.3">
      <c r="N159">
        <v>154</v>
      </c>
      <c r="O159">
        <f t="shared" si="7"/>
        <v>0</v>
      </c>
      <c r="P159">
        <f t="shared" si="8"/>
        <v>0</v>
      </c>
    </row>
    <row r="160" spans="14:16" x14ac:dyDescent="0.3">
      <c r="N160">
        <v>155</v>
      </c>
      <c r="O160">
        <f t="shared" si="7"/>
        <v>0</v>
      </c>
      <c r="P160">
        <f t="shared" si="8"/>
        <v>0</v>
      </c>
    </row>
    <row r="161" spans="14:16" x14ac:dyDescent="0.3">
      <c r="N161">
        <v>156</v>
      </c>
      <c r="O161">
        <f t="shared" si="7"/>
        <v>0</v>
      </c>
      <c r="P161">
        <f t="shared" si="8"/>
        <v>0</v>
      </c>
    </row>
    <row r="162" spans="14:16" x14ac:dyDescent="0.3">
      <c r="N162">
        <v>157</v>
      </c>
      <c r="O162">
        <f t="shared" si="7"/>
        <v>0</v>
      </c>
      <c r="P162">
        <f t="shared" si="8"/>
        <v>0</v>
      </c>
    </row>
    <row r="163" spans="14:16" x14ac:dyDescent="0.3">
      <c r="N163">
        <v>158</v>
      </c>
      <c r="O163">
        <f t="shared" si="7"/>
        <v>0</v>
      </c>
      <c r="P163">
        <f t="shared" si="8"/>
        <v>0</v>
      </c>
    </row>
    <row r="164" spans="14:16" x14ac:dyDescent="0.3">
      <c r="N164">
        <v>159</v>
      </c>
      <c r="O164">
        <f t="shared" si="7"/>
        <v>0</v>
      </c>
      <c r="P164">
        <f t="shared" si="8"/>
        <v>2</v>
      </c>
    </row>
    <row r="165" spans="14:16" x14ac:dyDescent="0.3">
      <c r="N165">
        <v>160</v>
      </c>
      <c r="O165">
        <f t="shared" si="7"/>
        <v>1</v>
      </c>
      <c r="P165">
        <f t="shared" si="8"/>
        <v>2</v>
      </c>
    </row>
    <row r="166" spans="14:16" x14ac:dyDescent="0.3">
      <c r="N166">
        <v>161</v>
      </c>
      <c r="O166">
        <f t="shared" si="7"/>
        <v>1</v>
      </c>
      <c r="P166">
        <f t="shared" si="8"/>
        <v>2</v>
      </c>
    </row>
    <row r="167" spans="14:16" x14ac:dyDescent="0.3">
      <c r="N167">
        <v>162</v>
      </c>
      <c r="O167">
        <f t="shared" si="7"/>
        <v>0</v>
      </c>
      <c r="P167">
        <f t="shared" si="8"/>
        <v>2</v>
      </c>
    </row>
    <row r="168" spans="14:16" x14ac:dyDescent="0.3">
      <c r="N168">
        <v>163</v>
      </c>
      <c r="O168">
        <f t="shared" si="7"/>
        <v>0</v>
      </c>
      <c r="P168">
        <f t="shared" si="8"/>
        <v>0</v>
      </c>
    </row>
    <row r="169" spans="14:16" x14ac:dyDescent="0.3">
      <c r="N169">
        <v>164</v>
      </c>
      <c r="O169">
        <f t="shared" si="7"/>
        <v>0</v>
      </c>
      <c r="P169">
        <f t="shared" si="8"/>
        <v>0</v>
      </c>
    </row>
    <row r="170" spans="14:16" x14ac:dyDescent="0.3">
      <c r="N170">
        <v>165</v>
      </c>
      <c r="O170">
        <f t="shared" si="7"/>
        <v>0</v>
      </c>
      <c r="P170">
        <f t="shared" si="8"/>
        <v>0</v>
      </c>
    </row>
    <row r="171" spans="14:16" x14ac:dyDescent="0.3">
      <c r="N171">
        <v>166</v>
      </c>
      <c r="O171">
        <f t="shared" si="7"/>
        <v>0</v>
      </c>
      <c r="P171">
        <f t="shared" si="8"/>
        <v>0</v>
      </c>
    </row>
    <row r="172" spans="14:16" x14ac:dyDescent="0.3">
      <c r="N172">
        <v>167</v>
      </c>
      <c r="O172">
        <f t="shared" si="7"/>
        <v>0</v>
      </c>
      <c r="P172">
        <f t="shared" si="8"/>
        <v>0</v>
      </c>
    </row>
    <row r="173" spans="14:16" x14ac:dyDescent="0.3">
      <c r="N173">
        <v>168</v>
      </c>
      <c r="O173">
        <f t="shared" si="7"/>
        <v>0</v>
      </c>
      <c r="P173">
        <f t="shared" si="8"/>
        <v>0</v>
      </c>
    </row>
    <row r="174" spans="14:16" x14ac:dyDescent="0.3">
      <c r="N174">
        <v>169</v>
      </c>
      <c r="O174">
        <f t="shared" si="7"/>
        <v>0</v>
      </c>
      <c r="P174">
        <f t="shared" si="8"/>
        <v>2</v>
      </c>
    </row>
    <row r="175" spans="14:16" x14ac:dyDescent="0.3">
      <c r="N175">
        <v>170</v>
      </c>
      <c r="O175">
        <f t="shared" si="7"/>
        <v>1</v>
      </c>
      <c r="P175">
        <f t="shared" si="8"/>
        <v>2</v>
      </c>
    </row>
    <row r="176" spans="14:16" x14ac:dyDescent="0.3">
      <c r="N176">
        <v>171</v>
      </c>
      <c r="O176">
        <f t="shared" si="7"/>
        <v>1</v>
      </c>
      <c r="P176">
        <f t="shared" si="8"/>
        <v>2</v>
      </c>
    </row>
    <row r="177" spans="14:16" x14ac:dyDescent="0.3">
      <c r="N177">
        <v>172</v>
      </c>
      <c r="O177">
        <f t="shared" si="7"/>
        <v>0</v>
      </c>
      <c r="P177">
        <f t="shared" si="8"/>
        <v>2</v>
      </c>
    </row>
    <row r="178" spans="14:16" x14ac:dyDescent="0.3">
      <c r="N178">
        <v>173</v>
      </c>
      <c r="O178">
        <f t="shared" si="7"/>
        <v>0</v>
      </c>
      <c r="P178">
        <f t="shared" si="8"/>
        <v>0</v>
      </c>
    </row>
    <row r="179" spans="14:16" x14ac:dyDescent="0.3">
      <c r="N179">
        <v>174</v>
      </c>
      <c r="O179">
        <f t="shared" si="7"/>
        <v>0</v>
      </c>
      <c r="P179">
        <f t="shared" si="8"/>
        <v>0</v>
      </c>
    </row>
    <row r="180" spans="14:16" x14ac:dyDescent="0.3">
      <c r="N180">
        <v>175</v>
      </c>
      <c r="O180">
        <f t="shared" si="7"/>
        <v>0</v>
      </c>
      <c r="P180">
        <f t="shared" si="8"/>
        <v>0</v>
      </c>
    </row>
    <row r="181" spans="14:16" x14ac:dyDescent="0.3">
      <c r="N181">
        <v>176</v>
      </c>
      <c r="O181">
        <f t="shared" si="7"/>
        <v>0</v>
      </c>
      <c r="P181">
        <f t="shared" si="8"/>
        <v>0</v>
      </c>
    </row>
    <row r="182" spans="14:16" x14ac:dyDescent="0.3">
      <c r="N182">
        <v>177</v>
      </c>
      <c r="O182">
        <f t="shared" si="7"/>
        <v>0</v>
      </c>
      <c r="P182">
        <f t="shared" si="8"/>
        <v>0</v>
      </c>
    </row>
    <row r="183" spans="14:16" x14ac:dyDescent="0.3">
      <c r="N183">
        <v>178</v>
      </c>
      <c r="O183">
        <f t="shared" si="7"/>
        <v>0</v>
      </c>
      <c r="P183">
        <f t="shared" si="8"/>
        <v>0</v>
      </c>
    </row>
    <row r="184" spans="14:16" x14ac:dyDescent="0.3">
      <c r="N184">
        <v>179</v>
      </c>
      <c r="O184">
        <f t="shared" si="7"/>
        <v>0</v>
      </c>
      <c r="P184">
        <f t="shared" si="8"/>
        <v>2</v>
      </c>
    </row>
    <row r="185" spans="14:16" x14ac:dyDescent="0.3">
      <c r="N185">
        <v>180</v>
      </c>
      <c r="O185">
        <f t="shared" si="7"/>
        <v>1</v>
      </c>
      <c r="P185">
        <f t="shared" si="8"/>
        <v>2</v>
      </c>
    </row>
    <row r="186" spans="14:16" x14ac:dyDescent="0.3">
      <c r="N186">
        <v>181</v>
      </c>
      <c r="O186">
        <f t="shared" si="7"/>
        <v>1</v>
      </c>
      <c r="P186">
        <f t="shared" si="8"/>
        <v>2</v>
      </c>
    </row>
    <row r="187" spans="14:16" x14ac:dyDescent="0.3">
      <c r="N187">
        <v>182</v>
      </c>
      <c r="O187">
        <f t="shared" si="7"/>
        <v>0</v>
      </c>
      <c r="P187">
        <f t="shared" si="8"/>
        <v>2</v>
      </c>
    </row>
    <row r="188" spans="14:16" x14ac:dyDescent="0.3">
      <c r="N188">
        <v>183</v>
      </c>
      <c r="O188">
        <f t="shared" si="7"/>
        <v>0</v>
      </c>
      <c r="P188">
        <f t="shared" si="8"/>
        <v>0</v>
      </c>
    </row>
    <row r="189" spans="14:16" x14ac:dyDescent="0.3">
      <c r="N189">
        <v>184</v>
      </c>
      <c r="O189">
        <f t="shared" si="7"/>
        <v>0</v>
      </c>
      <c r="P189">
        <f t="shared" si="8"/>
        <v>0</v>
      </c>
    </row>
    <row r="190" spans="14:16" x14ac:dyDescent="0.3">
      <c r="N190">
        <v>185</v>
      </c>
      <c r="O190">
        <f t="shared" si="7"/>
        <v>0</v>
      </c>
      <c r="P190">
        <f t="shared" si="8"/>
        <v>0</v>
      </c>
    </row>
    <row r="191" spans="14:16" x14ac:dyDescent="0.3">
      <c r="N191">
        <v>186</v>
      </c>
      <c r="O191">
        <f t="shared" si="7"/>
        <v>0</v>
      </c>
      <c r="P191">
        <f t="shared" si="8"/>
        <v>0</v>
      </c>
    </row>
    <row r="192" spans="14:16" x14ac:dyDescent="0.3">
      <c r="N192">
        <v>187</v>
      </c>
      <c r="O192">
        <f t="shared" si="7"/>
        <v>0</v>
      </c>
      <c r="P192">
        <f t="shared" si="8"/>
        <v>0</v>
      </c>
    </row>
    <row r="193" spans="14:16" x14ac:dyDescent="0.3">
      <c r="N193">
        <v>188</v>
      </c>
      <c r="O193">
        <f t="shared" si="7"/>
        <v>0</v>
      </c>
      <c r="P193">
        <f t="shared" si="8"/>
        <v>0</v>
      </c>
    </row>
    <row r="194" spans="14:16" x14ac:dyDescent="0.3">
      <c r="N194">
        <v>189</v>
      </c>
      <c r="O194">
        <f t="shared" si="7"/>
        <v>0</v>
      </c>
      <c r="P194">
        <f t="shared" si="8"/>
        <v>2</v>
      </c>
    </row>
    <row r="195" spans="14:16" x14ac:dyDescent="0.3">
      <c r="N195">
        <v>190</v>
      </c>
      <c r="O195">
        <f t="shared" si="7"/>
        <v>1</v>
      </c>
      <c r="P195">
        <f t="shared" si="8"/>
        <v>2</v>
      </c>
    </row>
    <row r="196" spans="14:16" x14ac:dyDescent="0.3">
      <c r="N196">
        <v>191</v>
      </c>
      <c r="O196">
        <f t="shared" si="7"/>
        <v>1</v>
      </c>
      <c r="P196">
        <f t="shared" si="8"/>
        <v>2</v>
      </c>
    </row>
    <row r="197" spans="14:16" x14ac:dyDescent="0.3">
      <c r="N197">
        <v>192</v>
      </c>
      <c r="O197">
        <f t="shared" si="7"/>
        <v>0</v>
      </c>
      <c r="P197">
        <f t="shared" si="8"/>
        <v>2</v>
      </c>
    </row>
    <row r="198" spans="14:16" x14ac:dyDescent="0.3">
      <c r="N198">
        <v>193</v>
      </c>
      <c r="O198">
        <f t="shared" si="7"/>
        <v>0</v>
      </c>
      <c r="P198">
        <f t="shared" si="8"/>
        <v>0</v>
      </c>
    </row>
    <row r="199" spans="14:16" x14ac:dyDescent="0.3">
      <c r="N199">
        <v>194</v>
      </c>
      <c r="O199">
        <f t="shared" ref="O199:O245" si="9">IF(OR(MOD(N199,O$2)=1,MOD(N199,O$2)=0),1,0)</f>
        <v>0</v>
      </c>
      <c r="P199">
        <f t="shared" ref="P199:P245" si="10">IF(O199=1,2,IF(O198=1,2,IF(O200=1,2,)))</f>
        <v>0</v>
      </c>
    </row>
    <row r="200" spans="14:16" x14ac:dyDescent="0.3">
      <c r="N200">
        <v>195</v>
      </c>
      <c r="O200">
        <f t="shared" si="9"/>
        <v>0</v>
      </c>
      <c r="P200">
        <f t="shared" si="10"/>
        <v>0</v>
      </c>
    </row>
    <row r="201" spans="14:16" x14ac:dyDescent="0.3">
      <c r="N201">
        <v>196</v>
      </c>
      <c r="O201">
        <f t="shared" si="9"/>
        <v>0</v>
      </c>
      <c r="P201">
        <f t="shared" si="10"/>
        <v>0</v>
      </c>
    </row>
    <row r="202" spans="14:16" x14ac:dyDescent="0.3">
      <c r="N202">
        <v>197</v>
      </c>
      <c r="O202">
        <f t="shared" si="9"/>
        <v>0</v>
      </c>
      <c r="P202">
        <f t="shared" si="10"/>
        <v>0</v>
      </c>
    </row>
    <row r="203" spans="14:16" x14ac:dyDescent="0.3">
      <c r="N203">
        <v>198</v>
      </c>
      <c r="O203">
        <f t="shared" si="9"/>
        <v>0</v>
      </c>
      <c r="P203">
        <f t="shared" si="10"/>
        <v>0</v>
      </c>
    </row>
    <row r="204" spans="14:16" x14ac:dyDescent="0.3">
      <c r="N204">
        <v>199</v>
      </c>
      <c r="O204">
        <f t="shared" si="9"/>
        <v>0</v>
      </c>
      <c r="P204">
        <f t="shared" si="10"/>
        <v>2</v>
      </c>
    </row>
    <row r="205" spans="14:16" x14ac:dyDescent="0.3">
      <c r="N205">
        <v>200</v>
      </c>
      <c r="O205">
        <f t="shared" si="9"/>
        <v>1</v>
      </c>
      <c r="P205">
        <f t="shared" si="10"/>
        <v>2</v>
      </c>
    </row>
    <row r="206" spans="14:16" x14ac:dyDescent="0.3">
      <c r="N206">
        <v>201</v>
      </c>
      <c r="O206">
        <f t="shared" si="9"/>
        <v>1</v>
      </c>
      <c r="P206">
        <f t="shared" si="10"/>
        <v>2</v>
      </c>
    </row>
    <row r="207" spans="14:16" x14ac:dyDescent="0.3">
      <c r="N207">
        <v>202</v>
      </c>
      <c r="O207">
        <f t="shared" si="9"/>
        <v>0</v>
      </c>
      <c r="P207">
        <f t="shared" si="10"/>
        <v>2</v>
      </c>
    </row>
    <row r="208" spans="14:16" x14ac:dyDescent="0.3">
      <c r="N208">
        <v>203</v>
      </c>
      <c r="O208">
        <f t="shared" si="9"/>
        <v>0</v>
      </c>
      <c r="P208">
        <f t="shared" si="10"/>
        <v>0</v>
      </c>
    </row>
    <row r="209" spans="14:16" x14ac:dyDescent="0.3">
      <c r="N209">
        <v>204</v>
      </c>
      <c r="O209">
        <f t="shared" si="9"/>
        <v>0</v>
      </c>
      <c r="P209">
        <f t="shared" si="10"/>
        <v>0</v>
      </c>
    </row>
    <row r="210" spans="14:16" x14ac:dyDescent="0.3">
      <c r="N210">
        <v>205</v>
      </c>
      <c r="O210">
        <f t="shared" si="9"/>
        <v>0</v>
      </c>
      <c r="P210">
        <f t="shared" si="10"/>
        <v>0</v>
      </c>
    </row>
    <row r="211" spans="14:16" x14ac:dyDescent="0.3">
      <c r="N211">
        <v>206</v>
      </c>
      <c r="O211">
        <f t="shared" si="9"/>
        <v>0</v>
      </c>
      <c r="P211">
        <f t="shared" si="10"/>
        <v>0</v>
      </c>
    </row>
    <row r="212" spans="14:16" x14ac:dyDescent="0.3">
      <c r="N212">
        <v>207</v>
      </c>
      <c r="O212">
        <f t="shared" si="9"/>
        <v>0</v>
      </c>
      <c r="P212">
        <f t="shared" si="10"/>
        <v>0</v>
      </c>
    </row>
    <row r="213" spans="14:16" x14ac:dyDescent="0.3">
      <c r="N213">
        <v>208</v>
      </c>
      <c r="O213">
        <f t="shared" si="9"/>
        <v>0</v>
      </c>
      <c r="P213">
        <f t="shared" si="10"/>
        <v>0</v>
      </c>
    </row>
    <row r="214" spans="14:16" x14ac:dyDescent="0.3">
      <c r="N214">
        <v>209</v>
      </c>
      <c r="O214">
        <f t="shared" si="9"/>
        <v>0</v>
      </c>
      <c r="P214">
        <f t="shared" si="10"/>
        <v>2</v>
      </c>
    </row>
    <row r="215" spans="14:16" x14ac:dyDescent="0.3">
      <c r="N215">
        <v>210</v>
      </c>
      <c r="O215">
        <f t="shared" si="9"/>
        <v>1</v>
      </c>
      <c r="P215">
        <f t="shared" si="10"/>
        <v>2</v>
      </c>
    </row>
    <row r="216" spans="14:16" x14ac:dyDescent="0.3">
      <c r="N216">
        <v>211</v>
      </c>
      <c r="O216">
        <f t="shared" si="9"/>
        <v>1</v>
      </c>
      <c r="P216">
        <f t="shared" si="10"/>
        <v>2</v>
      </c>
    </row>
    <row r="217" spans="14:16" x14ac:dyDescent="0.3">
      <c r="N217">
        <v>212</v>
      </c>
      <c r="O217">
        <f t="shared" si="9"/>
        <v>0</v>
      </c>
      <c r="P217">
        <f t="shared" si="10"/>
        <v>2</v>
      </c>
    </row>
    <row r="218" spans="14:16" x14ac:dyDescent="0.3">
      <c r="N218">
        <v>213</v>
      </c>
      <c r="O218">
        <f t="shared" si="9"/>
        <v>0</v>
      </c>
      <c r="P218">
        <f t="shared" si="10"/>
        <v>0</v>
      </c>
    </row>
    <row r="219" spans="14:16" x14ac:dyDescent="0.3">
      <c r="N219">
        <v>214</v>
      </c>
      <c r="O219">
        <f t="shared" si="9"/>
        <v>0</v>
      </c>
      <c r="P219">
        <f t="shared" si="10"/>
        <v>0</v>
      </c>
    </row>
    <row r="220" spans="14:16" x14ac:dyDescent="0.3">
      <c r="N220">
        <v>215</v>
      </c>
      <c r="O220">
        <f t="shared" si="9"/>
        <v>0</v>
      </c>
      <c r="P220">
        <f t="shared" si="10"/>
        <v>0</v>
      </c>
    </row>
    <row r="221" spans="14:16" x14ac:dyDescent="0.3">
      <c r="N221">
        <v>216</v>
      </c>
      <c r="O221">
        <f t="shared" si="9"/>
        <v>0</v>
      </c>
      <c r="P221">
        <f t="shared" si="10"/>
        <v>0</v>
      </c>
    </row>
    <row r="222" spans="14:16" x14ac:dyDescent="0.3">
      <c r="N222">
        <v>217</v>
      </c>
      <c r="O222">
        <f t="shared" si="9"/>
        <v>0</v>
      </c>
      <c r="P222">
        <f t="shared" si="10"/>
        <v>0</v>
      </c>
    </row>
    <row r="223" spans="14:16" x14ac:dyDescent="0.3">
      <c r="N223">
        <v>218</v>
      </c>
      <c r="O223">
        <f t="shared" si="9"/>
        <v>0</v>
      </c>
      <c r="P223">
        <f t="shared" si="10"/>
        <v>0</v>
      </c>
    </row>
    <row r="224" spans="14:16" x14ac:dyDescent="0.3">
      <c r="N224">
        <v>219</v>
      </c>
      <c r="O224">
        <f t="shared" si="9"/>
        <v>0</v>
      </c>
      <c r="P224">
        <f t="shared" si="10"/>
        <v>2</v>
      </c>
    </row>
    <row r="225" spans="14:16" x14ac:dyDescent="0.3">
      <c r="N225">
        <v>220</v>
      </c>
      <c r="O225">
        <f t="shared" si="9"/>
        <v>1</v>
      </c>
      <c r="P225">
        <f t="shared" si="10"/>
        <v>2</v>
      </c>
    </row>
    <row r="226" spans="14:16" x14ac:dyDescent="0.3">
      <c r="N226">
        <v>221</v>
      </c>
      <c r="O226">
        <f t="shared" si="9"/>
        <v>1</v>
      </c>
      <c r="P226">
        <f t="shared" si="10"/>
        <v>2</v>
      </c>
    </row>
    <row r="227" spans="14:16" x14ac:dyDescent="0.3">
      <c r="N227">
        <v>222</v>
      </c>
      <c r="O227">
        <f t="shared" si="9"/>
        <v>0</v>
      </c>
      <c r="P227">
        <f t="shared" si="10"/>
        <v>2</v>
      </c>
    </row>
    <row r="228" spans="14:16" x14ac:dyDescent="0.3">
      <c r="N228">
        <v>223</v>
      </c>
      <c r="O228">
        <f t="shared" si="9"/>
        <v>0</v>
      </c>
      <c r="P228">
        <f t="shared" si="10"/>
        <v>0</v>
      </c>
    </row>
    <row r="229" spans="14:16" x14ac:dyDescent="0.3">
      <c r="N229">
        <v>224</v>
      </c>
      <c r="O229">
        <f t="shared" si="9"/>
        <v>0</v>
      </c>
      <c r="P229">
        <f t="shared" si="10"/>
        <v>0</v>
      </c>
    </row>
    <row r="230" spans="14:16" x14ac:dyDescent="0.3">
      <c r="N230">
        <v>225</v>
      </c>
      <c r="O230">
        <f t="shared" si="9"/>
        <v>0</v>
      </c>
      <c r="P230">
        <f t="shared" si="10"/>
        <v>0</v>
      </c>
    </row>
    <row r="231" spans="14:16" x14ac:dyDescent="0.3">
      <c r="N231">
        <v>226</v>
      </c>
      <c r="O231">
        <f t="shared" si="9"/>
        <v>0</v>
      </c>
      <c r="P231">
        <f t="shared" si="10"/>
        <v>0</v>
      </c>
    </row>
    <row r="232" spans="14:16" x14ac:dyDescent="0.3">
      <c r="N232">
        <v>227</v>
      </c>
      <c r="O232">
        <f t="shared" si="9"/>
        <v>0</v>
      </c>
      <c r="P232">
        <f t="shared" si="10"/>
        <v>0</v>
      </c>
    </row>
    <row r="233" spans="14:16" x14ac:dyDescent="0.3">
      <c r="N233">
        <v>228</v>
      </c>
      <c r="O233">
        <f t="shared" si="9"/>
        <v>0</v>
      </c>
      <c r="P233">
        <f t="shared" si="10"/>
        <v>0</v>
      </c>
    </row>
    <row r="234" spans="14:16" x14ac:dyDescent="0.3">
      <c r="N234">
        <v>229</v>
      </c>
      <c r="O234">
        <f t="shared" si="9"/>
        <v>0</v>
      </c>
      <c r="P234">
        <f t="shared" si="10"/>
        <v>2</v>
      </c>
    </row>
    <row r="235" spans="14:16" x14ac:dyDescent="0.3">
      <c r="N235">
        <v>230</v>
      </c>
      <c r="O235">
        <f t="shared" si="9"/>
        <v>1</v>
      </c>
      <c r="P235">
        <f t="shared" si="10"/>
        <v>2</v>
      </c>
    </row>
    <row r="236" spans="14:16" x14ac:dyDescent="0.3">
      <c r="N236">
        <v>231</v>
      </c>
      <c r="O236">
        <f t="shared" si="9"/>
        <v>1</v>
      </c>
      <c r="P236">
        <f t="shared" si="10"/>
        <v>2</v>
      </c>
    </row>
    <row r="237" spans="14:16" x14ac:dyDescent="0.3">
      <c r="N237">
        <v>232</v>
      </c>
      <c r="O237">
        <f t="shared" si="9"/>
        <v>0</v>
      </c>
      <c r="P237">
        <f t="shared" si="10"/>
        <v>2</v>
      </c>
    </row>
    <row r="238" spans="14:16" x14ac:dyDescent="0.3">
      <c r="N238">
        <v>233</v>
      </c>
      <c r="O238">
        <f t="shared" si="9"/>
        <v>0</v>
      </c>
      <c r="P238">
        <f t="shared" si="10"/>
        <v>0</v>
      </c>
    </row>
    <row r="239" spans="14:16" x14ac:dyDescent="0.3">
      <c r="N239">
        <v>234</v>
      </c>
      <c r="O239">
        <f t="shared" si="9"/>
        <v>0</v>
      </c>
      <c r="P239">
        <f t="shared" si="10"/>
        <v>0</v>
      </c>
    </row>
    <row r="240" spans="14:16" x14ac:dyDescent="0.3">
      <c r="N240">
        <v>235</v>
      </c>
      <c r="O240">
        <f t="shared" si="9"/>
        <v>0</v>
      </c>
      <c r="P240">
        <f t="shared" si="10"/>
        <v>0</v>
      </c>
    </row>
    <row r="241" spans="14:16" x14ac:dyDescent="0.3">
      <c r="N241">
        <v>236</v>
      </c>
      <c r="O241">
        <f t="shared" si="9"/>
        <v>0</v>
      </c>
      <c r="P241">
        <f t="shared" si="10"/>
        <v>0</v>
      </c>
    </row>
    <row r="242" spans="14:16" x14ac:dyDescent="0.3">
      <c r="N242">
        <v>237</v>
      </c>
      <c r="O242">
        <f t="shared" si="9"/>
        <v>0</v>
      </c>
      <c r="P242">
        <f t="shared" si="10"/>
        <v>0</v>
      </c>
    </row>
    <row r="243" spans="14:16" x14ac:dyDescent="0.3">
      <c r="N243">
        <v>238</v>
      </c>
      <c r="O243">
        <f t="shared" si="9"/>
        <v>0</v>
      </c>
      <c r="P243">
        <f t="shared" si="10"/>
        <v>0</v>
      </c>
    </row>
    <row r="244" spans="14:16" x14ac:dyDescent="0.3">
      <c r="N244">
        <v>239</v>
      </c>
      <c r="O244">
        <f t="shared" si="9"/>
        <v>0</v>
      </c>
      <c r="P244">
        <f t="shared" si="10"/>
        <v>2</v>
      </c>
    </row>
    <row r="245" spans="14:16" x14ac:dyDescent="0.3">
      <c r="N245">
        <v>240</v>
      </c>
      <c r="O245">
        <f t="shared" si="9"/>
        <v>1</v>
      </c>
      <c r="P245">
        <f t="shared" si="10"/>
        <v>2</v>
      </c>
    </row>
  </sheetData>
  <mergeCells count="3">
    <mergeCell ref="K9:K13"/>
    <mergeCell ref="B3:F3"/>
    <mergeCell ref="A7:C7"/>
  </mergeCell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76B6-68A2-48DF-95E8-365FAB976DDF}">
  <dimension ref="A1:K40"/>
  <sheetViews>
    <sheetView workbookViewId="0">
      <selection activeCell="H18" sqref="H18"/>
    </sheetView>
  </sheetViews>
  <sheetFormatPr baseColWidth="10" defaultRowHeight="14.4" x14ac:dyDescent="0.3"/>
  <cols>
    <col min="4" max="4" width="15.77734375" bestFit="1" customWidth="1"/>
    <col min="5" max="5" width="15.77734375" customWidth="1"/>
  </cols>
  <sheetData>
    <row r="1" spans="1:11" ht="23.4" x14ac:dyDescent="0.45">
      <c r="A1" s="114" t="s">
        <v>264</v>
      </c>
      <c r="B1" s="114"/>
      <c r="D1" t="s">
        <v>269</v>
      </c>
      <c r="E1" t="str">
        <f>_xlfn.CONCAT(K4:K18)</f>
        <v>00F005460140027B0320028928500BB8006402BC000000000000002503E8</v>
      </c>
    </row>
    <row r="3" spans="1:11" x14ac:dyDescent="0.3">
      <c r="B3" t="s">
        <v>254</v>
      </c>
      <c r="C3" t="s">
        <v>255</v>
      </c>
      <c r="E3" t="s">
        <v>261</v>
      </c>
      <c r="F3" t="s">
        <v>265</v>
      </c>
      <c r="G3" t="s">
        <v>266</v>
      </c>
      <c r="H3" t="s">
        <v>267</v>
      </c>
      <c r="I3" t="s">
        <v>268</v>
      </c>
    </row>
    <row r="4" spans="1:11" x14ac:dyDescent="0.3">
      <c r="A4" t="s">
        <v>234</v>
      </c>
      <c r="B4">
        <v>0</v>
      </c>
      <c r="C4">
        <v>3</v>
      </c>
      <c r="D4" t="s">
        <v>24</v>
      </c>
      <c r="E4" t="b">
        <v>0</v>
      </c>
      <c r="F4">
        <v>24</v>
      </c>
      <c r="G4">
        <f>IF(ISBLANK(F4),0,IF(E4,(F4+40)*10,F4*10))</f>
        <v>240</v>
      </c>
      <c r="H4" t="str">
        <f>DEC2HEX(G4)</f>
        <v>F0</v>
      </c>
      <c r="I4" t="str">
        <f>IF(LEN(H4)=4,H4,_xlfn.CONCAT("0",H4))</f>
        <v>0F0</v>
      </c>
      <c r="J4" t="str">
        <f>IF(LEN(I4)=4,I4,_xlfn.CONCAT("0",I4))</f>
        <v>00F0</v>
      </c>
      <c r="K4" t="str">
        <f>IF(LEN(J4)=4,J4,_xlfn.CONCAT("0",J4))</f>
        <v>00F0</v>
      </c>
    </row>
    <row r="5" spans="1:11" x14ac:dyDescent="0.3">
      <c r="A5" t="s">
        <v>235</v>
      </c>
      <c r="B5">
        <f>B4+4</f>
        <v>4</v>
      </c>
      <c r="C5">
        <f>C4+4</f>
        <v>7</v>
      </c>
      <c r="D5" t="s">
        <v>249</v>
      </c>
      <c r="E5" t="b">
        <v>0</v>
      </c>
      <c r="F5">
        <v>135</v>
      </c>
      <c r="G5">
        <f t="shared" ref="G5:G18" si="0">IF(ISBLANK(F5),0,IF(E5,(F5+40)*10,F5*10))</f>
        <v>1350</v>
      </c>
      <c r="H5" t="str">
        <f t="shared" ref="H5:H18" si="1">DEC2HEX(G5)</f>
        <v>546</v>
      </c>
      <c r="I5" t="str">
        <f t="shared" ref="I5:J18" si="2">IF(LEN(H5)=4,H5,_xlfn.CONCAT("0",H5))</f>
        <v>0546</v>
      </c>
      <c r="J5" t="str">
        <f t="shared" si="2"/>
        <v>0546</v>
      </c>
      <c r="K5" t="str">
        <f t="shared" ref="K5" si="3">IF(LEN(J5)=4,J5,_xlfn.CONCAT("0",J5))</f>
        <v>0546</v>
      </c>
    </row>
    <row r="6" spans="1:11" x14ac:dyDescent="0.3">
      <c r="A6" t="s">
        <v>236</v>
      </c>
      <c r="B6">
        <f t="shared" ref="B6:B16" si="4">B5+4</f>
        <v>8</v>
      </c>
      <c r="C6">
        <f t="shared" ref="C6:C16" si="5">C5+4</f>
        <v>11</v>
      </c>
      <c r="D6" t="s">
        <v>250</v>
      </c>
      <c r="E6" t="b">
        <v>0</v>
      </c>
      <c r="F6">
        <v>32</v>
      </c>
      <c r="G6">
        <f t="shared" si="0"/>
        <v>320</v>
      </c>
      <c r="H6" t="str">
        <f t="shared" si="1"/>
        <v>140</v>
      </c>
      <c r="I6" t="str">
        <f t="shared" si="2"/>
        <v>0140</v>
      </c>
      <c r="J6" t="str">
        <f t="shared" si="2"/>
        <v>0140</v>
      </c>
      <c r="K6" t="str">
        <f t="shared" ref="K6" si="6">IF(LEN(J6)=4,J6,_xlfn.CONCAT("0",J6))</f>
        <v>0140</v>
      </c>
    </row>
    <row r="7" spans="1:11" x14ac:dyDescent="0.3">
      <c r="A7" t="s">
        <v>237</v>
      </c>
      <c r="B7">
        <f t="shared" si="4"/>
        <v>12</v>
      </c>
      <c r="C7">
        <f t="shared" si="5"/>
        <v>15</v>
      </c>
      <c r="D7" t="s">
        <v>251</v>
      </c>
      <c r="E7" t="b">
        <v>1</v>
      </c>
      <c r="F7">
        <v>23.5</v>
      </c>
      <c r="G7">
        <f t="shared" si="0"/>
        <v>635</v>
      </c>
      <c r="H7" t="str">
        <f t="shared" si="1"/>
        <v>27B</v>
      </c>
      <c r="I7" t="str">
        <f t="shared" si="2"/>
        <v>027B</v>
      </c>
      <c r="J7" t="str">
        <f t="shared" si="2"/>
        <v>027B</v>
      </c>
      <c r="K7" t="str">
        <f t="shared" ref="K7" si="7">IF(LEN(J7)=4,J7,_xlfn.CONCAT("0",J7))</f>
        <v>027B</v>
      </c>
    </row>
    <row r="8" spans="1:11" x14ac:dyDescent="0.3">
      <c r="A8" t="s">
        <v>238</v>
      </c>
      <c r="B8">
        <f t="shared" si="4"/>
        <v>16</v>
      </c>
      <c r="C8">
        <f t="shared" si="5"/>
        <v>19</v>
      </c>
      <c r="D8" t="s">
        <v>58</v>
      </c>
      <c r="E8" t="b">
        <v>0</v>
      </c>
      <c r="F8">
        <v>80</v>
      </c>
      <c r="G8">
        <f t="shared" si="0"/>
        <v>800</v>
      </c>
      <c r="H8" t="str">
        <f t="shared" si="1"/>
        <v>320</v>
      </c>
      <c r="I8" t="str">
        <f t="shared" si="2"/>
        <v>0320</v>
      </c>
      <c r="J8" t="str">
        <f t="shared" si="2"/>
        <v>0320</v>
      </c>
      <c r="K8" t="str">
        <f t="shared" ref="K8" si="8">IF(LEN(J8)=4,J8,_xlfn.CONCAT("0",J8))</f>
        <v>0320</v>
      </c>
    </row>
    <row r="9" spans="1:11" x14ac:dyDescent="0.3">
      <c r="A9" t="s">
        <v>239</v>
      </c>
      <c r="B9">
        <f t="shared" si="4"/>
        <v>20</v>
      </c>
      <c r="C9">
        <f t="shared" si="5"/>
        <v>23</v>
      </c>
      <c r="D9" t="s">
        <v>252</v>
      </c>
      <c r="E9" t="b">
        <v>1</v>
      </c>
      <c r="F9">
        <v>24.9</v>
      </c>
      <c r="G9">
        <f t="shared" si="0"/>
        <v>649</v>
      </c>
      <c r="H9" t="str">
        <f t="shared" si="1"/>
        <v>289</v>
      </c>
      <c r="I9" t="str">
        <f t="shared" si="2"/>
        <v>0289</v>
      </c>
      <c r="J9" t="str">
        <f t="shared" si="2"/>
        <v>0289</v>
      </c>
      <c r="K9" t="str">
        <f t="shared" ref="K9" si="9">IF(LEN(J9)=4,J9,_xlfn.CONCAT("0",J9))</f>
        <v>0289</v>
      </c>
    </row>
    <row r="10" spans="1:11" x14ac:dyDescent="0.3">
      <c r="A10" t="s">
        <v>240</v>
      </c>
      <c r="B10">
        <f t="shared" si="4"/>
        <v>24</v>
      </c>
      <c r="C10">
        <f t="shared" si="5"/>
        <v>27</v>
      </c>
      <c r="D10" t="s">
        <v>213</v>
      </c>
      <c r="E10" t="b">
        <v>0</v>
      </c>
      <c r="F10">
        <v>1032</v>
      </c>
      <c r="G10">
        <f t="shared" si="0"/>
        <v>10320</v>
      </c>
      <c r="H10" t="str">
        <f t="shared" si="1"/>
        <v>2850</v>
      </c>
      <c r="I10" t="str">
        <f t="shared" si="2"/>
        <v>2850</v>
      </c>
      <c r="J10" t="str">
        <f t="shared" si="2"/>
        <v>2850</v>
      </c>
      <c r="K10" t="str">
        <f t="shared" ref="K10" si="10">IF(LEN(J10)=4,J10,_xlfn.CONCAT("0",J10))</f>
        <v>2850</v>
      </c>
    </row>
    <row r="11" spans="1:11" x14ac:dyDescent="0.3">
      <c r="A11" t="s">
        <v>241</v>
      </c>
      <c r="B11">
        <f t="shared" si="4"/>
        <v>28</v>
      </c>
      <c r="C11">
        <f t="shared" si="5"/>
        <v>31</v>
      </c>
      <c r="D11" t="s">
        <v>212</v>
      </c>
      <c r="E11" t="b">
        <v>0</v>
      </c>
      <c r="F11">
        <v>300</v>
      </c>
      <c r="G11">
        <f t="shared" si="0"/>
        <v>3000</v>
      </c>
      <c r="H11" t="str">
        <f t="shared" si="1"/>
        <v>BB8</v>
      </c>
      <c r="I11" t="str">
        <f t="shared" si="2"/>
        <v>0BB8</v>
      </c>
      <c r="J11" t="str">
        <f t="shared" si="2"/>
        <v>0BB8</v>
      </c>
      <c r="K11" t="str">
        <f t="shared" ref="K11" si="11">IF(LEN(J11)=4,J11,_xlfn.CONCAT("0",J11))</f>
        <v>0BB8</v>
      </c>
    </row>
    <row r="12" spans="1:11" x14ac:dyDescent="0.3">
      <c r="A12" t="s">
        <v>242</v>
      </c>
      <c r="B12">
        <f t="shared" si="4"/>
        <v>32</v>
      </c>
      <c r="C12">
        <f t="shared" si="5"/>
        <v>35</v>
      </c>
      <c r="D12" t="s">
        <v>209</v>
      </c>
      <c r="E12" t="b">
        <v>0</v>
      </c>
      <c r="F12">
        <v>10</v>
      </c>
      <c r="G12">
        <f t="shared" si="0"/>
        <v>100</v>
      </c>
      <c r="H12" t="str">
        <f t="shared" si="1"/>
        <v>64</v>
      </c>
      <c r="I12" t="str">
        <f t="shared" si="2"/>
        <v>064</v>
      </c>
      <c r="J12" t="str">
        <f t="shared" si="2"/>
        <v>0064</v>
      </c>
      <c r="K12" t="str">
        <f t="shared" ref="K12" si="12">IF(LEN(J12)=4,J12,_xlfn.CONCAT("0",J12))</f>
        <v>0064</v>
      </c>
    </row>
    <row r="13" spans="1:11" x14ac:dyDescent="0.3">
      <c r="A13" t="s">
        <v>243</v>
      </c>
      <c r="B13">
        <f t="shared" si="4"/>
        <v>36</v>
      </c>
      <c r="C13">
        <f t="shared" si="5"/>
        <v>39</v>
      </c>
      <c r="D13" t="s">
        <v>253</v>
      </c>
      <c r="E13" t="b">
        <v>1</v>
      </c>
      <c r="F13">
        <v>30</v>
      </c>
      <c r="G13">
        <f t="shared" si="0"/>
        <v>700</v>
      </c>
      <c r="H13" t="str">
        <f t="shared" si="1"/>
        <v>2BC</v>
      </c>
      <c r="I13" t="str">
        <f t="shared" si="2"/>
        <v>02BC</v>
      </c>
      <c r="J13" t="str">
        <f t="shared" si="2"/>
        <v>02BC</v>
      </c>
      <c r="K13" t="str">
        <f t="shared" ref="K13" si="13">IF(LEN(J13)=4,J13,_xlfn.CONCAT("0",J13))</f>
        <v>02BC</v>
      </c>
    </row>
    <row r="14" spans="1:11" x14ac:dyDescent="0.3">
      <c r="A14" t="s">
        <v>244</v>
      </c>
      <c r="B14">
        <f t="shared" si="4"/>
        <v>40</v>
      </c>
      <c r="C14">
        <f t="shared" si="5"/>
        <v>43</v>
      </c>
      <c r="E14" t="b">
        <v>0</v>
      </c>
      <c r="G14">
        <f>IF(ISBLANK(F14),0,IF(E14,(F14+40)*10,F14*10))</f>
        <v>0</v>
      </c>
      <c r="H14" t="str">
        <f t="shared" si="1"/>
        <v>0</v>
      </c>
      <c r="I14" t="str">
        <f t="shared" si="2"/>
        <v>00</v>
      </c>
      <c r="J14" t="str">
        <f t="shared" si="2"/>
        <v>000</v>
      </c>
      <c r="K14" t="str">
        <f t="shared" ref="K14" si="14">IF(LEN(J14)=4,J14,_xlfn.CONCAT("0",J14))</f>
        <v>0000</v>
      </c>
    </row>
    <row r="15" spans="1:11" x14ac:dyDescent="0.3">
      <c r="A15" t="s">
        <v>245</v>
      </c>
      <c r="B15">
        <f t="shared" si="4"/>
        <v>44</v>
      </c>
      <c r="C15">
        <f t="shared" si="5"/>
        <v>47</v>
      </c>
      <c r="E15" t="b">
        <v>0</v>
      </c>
      <c r="G15">
        <f t="shared" si="0"/>
        <v>0</v>
      </c>
      <c r="H15" t="str">
        <f t="shared" si="1"/>
        <v>0</v>
      </c>
      <c r="I15" t="str">
        <f t="shared" si="2"/>
        <v>00</v>
      </c>
      <c r="J15" t="str">
        <f t="shared" si="2"/>
        <v>000</v>
      </c>
      <c r="K15" t="str">
        <f t="shared" ref="K15" si="15">IF(LEN(J15)=4,J15,_xlfn.CONCAT("0",J15))</f>
        <v>0000</v>
      </c>
    </row>
    <row r="16" spans="1:11" x14ac:dyDescent="0.3">
      <c r="A16" t="s">
        <v>246</v>
      </c>
      <c r="B16">
        <f t="shared" si="4"/>
        <v>48</v>
      </c>
      <c r="C16">
        <f t="shared" si="5"/>
        <v>51</v>
      </c>
      <c r="E16" t="b">
        <v>0</v>
      </c>
      <c r="G16">
        <f t="shared" si="0"/>
        <v>0</v>
      </c>
      <c r="H16" t="str">
        <f t="shared" si="1"/>
        <v>0</v>
      </c>
      <c r="I16" t="str">
        <f t="shared" si="2"/>
        <v>00</v>
      </c>
      <c r="J16" t="str">
        <f t="shared" si="2"/>
        <v>000</v>
      </c>
      <c r="K16" t="str">
        <f t="shared" ref="K16" si="16">IF(LEN(J16)=4,J16,_xlfn.CONCAT("0",J16))</f>
        <v>0000</v>
      </c>
    </row>
    <row r="17" spans="1:11" x14ac:dyDescent="0.3">
      <c r="A17" t="s">
        <v>247</v>
      </c>
      <c r="B17">
        <f>B16+4</f>
        <v>52</v>
      </c>
      <c r="C17">
        <f>C16+4</f>
        <v>55</v>
      </c>
      <c r="D17" t="s">
        <v>260</v>
      </c>
      <c r="E17" t="b">
        <v>0</v>
      </c>
      <c r="F17">
        <v>3.7</v>
      </c>
      <c r="G17">
        <f t="shared" si="0"/>
        <v>37</v>
      </c>
      <c r="H17" t="str">
        <f t="shared" si="1"/>
        <v>25</v>
      </c>
      <c r="I17" t="str">
        <f t="shared" si="2"/>
        <v>025</v>
      </c>
      <c r="J17" t="str">
        <f t="shared" si="2"/>
        <v>0025</v>
      </c>
      <c r="K17" t="str">
        <f t="shared" ref="K17" si="17">IF(LEN(J17)=4,J17,_xlfn.CONCAT("0",J17))</f>
        <v>0025</v>
      </c>
    </row>
    <row r="18" spans="1:11" x14ac:dyDescent="0.3">
      <c r="A18" t="s">
        <v>248</v>
      </c>
      <c r="B18">
        <f>B17+4</f>
        <v>56</v>
      </c>
      <c r="C18">
        <f>C17+4</f>
        <v>59</v>
      </c>
      <c r="D18" t="s">
        <v>259</v>
      </c>
      <c r="E18" t="b">
        <v>1</v>
      </c>
      <c r="F18">
        <v>60</v>
      </c>
      <c r="G18">
        <f t="shared" si="0"/>
        <v>1000</v>
      </c>
      <c r="H18" t="str">
        <f t="shared" si="1"/>
        <v>3E8</v>
      </c>
      <c r="I18" t="str">
        <f t="shared" si="2"/>
        <v>03E8</v>
      </c>
      <c r="J18" t="str">
        <f t="shared" si="2"/>
        <v>03E8</v>
      </c>
      <c r="K18" t="str">
        <f t="shared" ref="K18" si="18">IF(LEN(J18)=4,J18,_xlfn.CONCAT("0",J18))</f>
        <v>03E8</v>
      </c>
    </row>
    <row r="22" spans="1:11" ht="23.4" x14ac:dyDescent="0.45">
      <c r="A22" s="114" t="s">
        <v>262</v>
      </c>
      <c r="B22" s="114"/>
      <c r="C22" t="s">
        <v>263</v>
      </c>
      <c r="D22" t="s">
        <v>290</v>
      </c>
    </row>
    <row r="24" spans="1:11" x14ac:dyDescent="0.3">
      <c r="B24" t="s">
        <v>254</v>
      </c>
      <c r="C24" t="s">
        <v>255</v>
      </c>
      <c r="E24" t="s">
        <v>261</v>
      </c>
      <c r="F24" t="s">
        <v>256</v>
      </c>
      <c r="G24" t="s">
        <v>257</v>
      </c>
      <c r="H24" t="s">
        <v>258</v>
      </c>
    </row>
    <row r="25" spans="1:11" x14ac:dyDescent="0.3">
      <c r="A25" t="s">
        <v>234</v>
      </c>
      <c r="B25">
        <v>0</v>
      </c>
      <c r="C25">
        <v>3</v>
      </c>
      <c r="D25" t="s">
        <v>24</v>
      </c>
      <c r="E25" t="b">
        <v>0</v>
      </c>
      <c r="F25" t="s">
        <v>291</v>
      </c>
      <c r="G25">
        <f>HEX2DEC(F25)</f>
        <v>4294967280</v>
      </c>
      <c r="H25">
        <f>IF('Codage-décodage Radio'!E25,'Codage-décodage Radio'!G25/10-40,'Codage-décodage Radio'!G25/10)</f>
        <v>429496728</v>
      </c>
    </row>
    <row r="26" spans="1:11" x14ac:dyDescent="0.3">
      <c r="A26" t="s">
        <v>235</v>
      </c>
      <c r="B26">
        <f>B25+4</f>
        <v>4</v>
      </c>
      <c r="C26">
        <f>C25+4</f>
        <v>7</v>
      </c>
      <c r="D26" t="s">
        <v>249</v>
      </c>
      <c r="E26" t="b">
        <v>0</v>
      </c>
      <c r="F26" t="str">
        <f t="shared" ref="F26:F39" si="19">MID(D$22,2*(B26+1),2*4)</f>
        <v>00465004</v>
      </c>
      <c r="G26">
        <f t="shared" ref="G26:G39" si="20">HEX2DEC(F26)</f>
        <v>4608004</v>
      </c>
      <c r="H26">
        <f>IF('Codage-décodage Radio'!E26,'Codage-décodage Radio'!G26/10-40,'Codage-décodage Radio'!G26/10)</f>
        <v>460800.4</v>
      </c>
    </row>
    <row r="27" spans="1:11" x14ac:dyDescent="0.3">
      <c r="A27" t="s">
        <v>236</v>
      </c>
      <c r="B27">
        <f t="shared" ref="B27:B37" si="21">B26+4</f>
        <v>8</v>
      </c>
      <c r="C27">
        <f t="shared" ref="C27:C37" si="22">C26+4</f>
        <v>11</v>
      </c>
      <c r="D27" t="s">
        <v>250</v>
      </c>
      <c r="E27" t="b">
        <v>0</v>
      </c>
      <c r="F27" t="str">
        <f t="shared" si="19"/>
        <v>01007B20</v>
      </c>
      <c r="G27">
        <f t="shared" si="20"/>
        <v>16808736</v>
      </c>
      <c r="H27">
        <f>IF('Codage-décodage Radio'!E27,'Codage-décodage Radio'!G27/10-40,'Codage-décodage Radio'!G27/10)</f>
        <v>1680873.6</v>
      </c>
    </row>
    <row r="28" spans="1:11" x14ac:dyDescent="0.3">
      <c r="A28" t="s">
        <v>237</v>
      </c>
      <c r="B28">
        <f t="shared" si="21"/>
        <v>12</v>
      </c>
      <c r="C28">
        <f t="shared" si="22"/>
        <v>15</v>
      </c>
      <c r="D28" t="s">
        <v>251</v>
      </c>
      <c r="E28" t="b">
        <v>1</v>
      </c>
      <c r="F28" t="str">
        <f t="shared" si="19"/>
        <v>020300FF</v>
      </c>
      <c r="G28">
        <f t="shared" si="20"/>
        <v>33751295</v>
      </c>
      <c r="H28">
        <f>IF('Codage-décodage Radio'!E28,'Codage-décodage Radio'!G28/10-40,'Codage-décodage Radio'!G28/10)</f>
        <v>3375089.5</v>
      </c>
    </row>
    <row r="29" spans="1:11" x14ac:dyDescent="0.3">
      <c r="A29" t="s">
        <v>238</v>
      </c>
      <c r="B29">
        <f t="shared" si="21"/>
        <v>16</v>
      </c>
      <c r="C29">
        <f t="shared" si="22"/>
        <v>19</v>
      </c>
      <c r="D29" t="s">
        <v>58</v>
      </c>
      <c r="E29" t="b">
        <v>0</v>
      </c>
      <c r="F29" t="str">
        <f t="shared" si="19"/>
        <v>FFFF8920</v>
      </c>
      <c r="G29">
        <f t="shared" si="20"/>
        <v>4294936864</v>
      </c>
      <c r="H29">
        <f>IF('Codage-décodage Radio'!E29,'Codage-décodage Radio'!G29/10-40,'Codage-décodage Radio'!G29/10)</f>
        <v>429493686.39999998</v>
      </c>
    </row>
    <row r="30" spans="1:11" x14ac:dyDescent="0.3">
      <c r="A30" t="s">
        <v>239</v>
      </c>
      <c r="B30">
        <f t="shared" si="21"/>
        <v>20</v>
      </c>
      <c r="C30">
        <f t="shared" si="22"/>
        <v>23</v>
      </c>
      <c r="D30" t="s">
        <v>252</v>
      </c>
      <c r="E30" t="b">
        <v>1</v>
      </c>
      <c r="F30" t="str">
        <f t="shared" si="19"/>
        <v>0502800F</v>
      </c>
      <c r="G30">
        <f t="shared" si="20"/>
        <v>84049935</v>
      </c>
      <c r="H30">
        <f>IF('Codage-décodage Radio'!E30,'Codage-décodage Radio'!G30/10-40,'Codage-décodage Radio'!G30/10)</f>
        <v>8404953.5</v>
      </c>
    </row>
    <row r="31" spans="1:11" x14ac:dyDescent="0.3">
      <c r="A31" t="s">
        <v>240</v>
      </c>
      <c r="B31">
        <f t="shared" si="21"/>
        <v>24</v>
      </c>
      <c r="C31">
        <f t="shared" si="22"/>
        <v>27</v>
      </c>
      <c r="D31" t="s">
        <v>213</v>
      </c>
      <c r="E31" t="b">
        <v>0</v>
      </c>
      <c r="F31" t="str">
        <f t="shared" si="19"/>
        <v>FFFFFB8B</v>
      </c>
      <c r="G31">
        <f t="shared" si="20"/>
        <v>4294966155</v>
      </c>
      <c r="H31">
        <f>IF('Codage-décodage Radio'!E31,'Codage-décodage Radio'!G31/10-40,'Codage-décodage Radio'!G31/10)</f>
        <v>429496615.5</v>
      </c>
    </row>
    <row r="32" spans="1:11" x14ac:dyDescent="0.3">
      <c r="A32" t="s">
        <v>241</v>
      </c>
      <c r="B32">
        <f t="shared" si="21"/>
        <v>28</v>
      </c>
      <c r="C32">
        <f t="shared" si="22"/>
        <v>31</v>
      </c>
      <c r="D32" t="s">
        <v>212</v>
      </c>
      <c r="E32" t="b">
        <v>0</v>
      </c>
      <c r="F32" t="str">
        <f t="shared" si="19"/>
        <v>0064000F</v>
      </c>
      <c r="G32">
        <f t="shared" si="20"/>
        <v>6553615</v>
      </c>
      <c r="H32">
        <f>IF('Codage-décodage Radio'!E32,'Codage-décodage Radio'!G32/10-40,'Codage-décodage Radio'!G32/10)</f>
        <v>655361.5</v>
      </c>
    </row>
    <row r="33" spans="1:8" x14ac:dyDescent="0.3">
      <c r="A33" t="s">
        <v>242</v>
      </c>
      <c r="B33">
        <f t="shared" si="21"/>
        <v>32</v>
      </c>
      <c r="C33">
        <f t="shared" si="22"/>
        <v>35</v>
      </c>
      <c r="D33" t="s">
        <v>209</v>
      </c>
      <c r="E33" t="b">
        <v>0</v>
      </c>
      <c r="F33" t="str">
        <f t="shared" si="19"/>
        <v>FFFFFBC2</v>
      </c>
      <c r="G33">
        <f t="shared" si="20"/>
        <v>4294966210</v>
      </c>
      <c r="H33">
        <f>IF('Codage-décodage Radio'!E33,'Codage-décodage Radio'!G33/10-40,'Codage-décodage Radio'!G33/10)</f>
        <v>429496621</v>
      </c>
    </row>
    <row r="34" spans="1:8" x14ac:dyDescent="0.3">
      <c r="A34" t="s">
        <v>243</v>
      </c>
      <c r="B34">
        <f t="shared" si="21"/>
        <v>36</v>
      </c>
      <c r="C34">
        <f t="shared" si="22"/>
        <v>39</v>
      </c>
      <c r="D34" t="s">
        <v>253</v>
      </c>
      <c r="E34" t="b">
        <v>1</v>
      </c>
      <c r="F34" t="str">
        <f t="shared" si="19"/>
        <v>00000000</v>
      </c>
      <c r="G34">
        <f t="shared" si="20"/>
        <v>0</v>
      </c>
      <c r="H34">
        <f>IF('Codage-décodage Radio'!E34,'Codage-décodage Radio'!G34/10-40,'Codage-décodage Radio'!G34/10)</f>
        <v>-40</v>
      </c>
    </row>
    <row r="35" spans="1:8" x14ac:dyDescent="0.3">
      <c r="A35" t="s">
        <v>244</v>
      </c>
      <c r="B35">
        <f t="shared" si="21"/>
        <v>40</v>
      </c>
      <c r="C35">
        <f t="shared" si="22"/>
        <v>43</v>
      </c>
      <c r="E35" t="b">
        <v>0</v>
      </c>
      <c r="F35" t="str">
        <f t="shared" si="19"/>
        <v>00000025</v>
      </c>
      <c r="G35">
        <f t="shared" si="20"/>
        <v>37</v>
      </c>
      <c r="H35">
        <f>IF('Codage-décodage Radio'!E35,'Codage-décodage Radio'!G35/10-40,'Codage-décodage Radio'!G35/10)</f>
        <v>3.7</v>
      </c>
    </row>
    <row r="36" spans="1:8" x14ac:dyDescent="0.3">
      <c r="A36" t="s">
        <v>245</v>
      </c>
      <c r="B36">
        <f t="shared" si="21"/>
        <v>44</v>
      </c>
      <c r="C36">
        <f t="shared" si="22"/>
        <v>47</v>
      </c>
      <c r="E36" t="b">
        <v>0</v>
      </c>
      <c r="F36" t="str">
        <f t="shared" si="19"/>
        <v>000FFFFF</v>
      </c>
      <c r="G36">
        <f t="shared" si="20"/>
        <v>1048575</v>
      </c>
      <c r="H36">
        <f>IF('Codage-décodage Radio'!E36,'Codage-décodage Radio'!G36/10-40,'Codage-décodage Radio'!G36/10)</f>
        <v>104857.5</v>
      </c>
    </row>
    <row r="37" spans="1:8" x14ac:dyDescent="0.3">
      <c r="A37" t="s">
        <v>246</v>
      </c>
      <c r="B37">
        <f t="shared" si="21"/>
        <v>48</v>
      </c>
      <c r="C37">
        <f t="shared" si="22"/>
        <v>51</v>
      </c>
      <c r="E37" t="b">
        <v>0</v>
      </c>
      <c r="F37" t="str">
        <f t="shared" si="19"/>
        <v>FE830000</v>
      </c>
      <c r="G37">
        <f t="shared" si="20"/>
        <v>4269998080</v>
      </c>
      <c r="H37">
        <f>IF('Codage-décodage Radio'!E37,'Codage-décodage Radio'!G37/10-40,'Codage-décodage Radio'!G37/10)</f>
        <v>426999808</v>
      </c>
    </row>
    <row r="38" spans="1:8" x14ac:dyDescent="0.3">
      <c r="A38" t="s">
        <v>247</v>
      </c>
      <c r="B38">
        <f t="shared" ref="B38:C40" si="23">B37+4</f>
        <v>52</v>
      </c>
      <c r="C38">
        <f t="shared" si="23"/>
        <v>55</v>
      </c>
      <c r="D38" t="s">
        <v>260</v>
      </c>
      <c r="E38" t="b">
        <v>0</v>
      </c>
      <c r="F38" t="str">
        <f t="shared" si="19"/>
        <v/>
      </c>
      <c r="G38">
        <f t="shared" si="20"/>
        <v>0</v>
      </c>
      <c r="H38">
        <f>IF('Codage-décodage Radio'!E38,'Codage-décodage Radio'!G38/10-40,'Codage-décodage Radio'!G38/10)</f>
        <v>0</v>
      </c>
    </row>
    <row r="39" spans="1:8" x14ac:dyDescent="0.3">
      <c r="A39" t="s">
        <v>248</v>
      </c>
      <c r="B39">
        <f t="shared" si="23"/>
        <v>56</v>
      </c>
      <c r="C39">
        <f t="shared" si="23"/>
        <v>59</v>
      </c>
      <c r="D39" t="s">
        <v>259</v>
      </c>
      <c r="E39" t="b">
        <v>1</v>
      </c>
      <c r="F39" t="str">
        <f t="shared" si="19"/>
        <v/>
      </c>
      <c r="G39">
        <f t="shared" si="20"/>
        <v>0</v>
      </c>
      <c r="H39">
        <f>IF('Codage-décodage Radio'!E39,'Codage-décodage Radio'!G39/10-40,'Codage-décodage Radio'!G39/10)</f>
        <v>-40</v>
      </c>
    </row>
    <row r="40" spans="1:8" x14ac:dyDescent="0.3">
      <c r="B40">
        <f t="shared" si="23"/>
        <v>60</v>
      </c>
      <c r="C40">
        <f t="shared" si="23"/>
        <v>63</v>
      </c>
    </row>
  </sheetData>
  <mergeCells count="2">
    <mergeCell ref="A22:B22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5CD6-50DB-41D5-B30C-B619A61FAD6E}">
  <dimension ref="J3:K8"/>
  <sheetViews>
    <sheetView topLeftCell="C43" zoomScale="115" zoomScaleNormal="115" workbookViewId="0">
      <selection activeCell="D35" sqref="D35"/>
    </sheetView>
  </sheetViews>
  <sheetFormatPr baseColWidth="10" defaultRowHeight="14.4" x14ac:dyDescent="0.3"/>
  <sheetData>
    <row r="3" spans="10:11" ht="18" x14ac:dyDescent="0.35">
      <c r="J3" s="5" t="s">
        <v>161</v>
      </c>
    </row>
    <row r="4" spans="10:11" x14ac:dyDescent="0.3">
      <c r="J4">
        <v>1</v>
      </c>
      <c r="K4" t="s">
        <v>168</v>
      </c>
    </row>
    <row r="5" spans="10:11" x14ac:dyDescent="0.3">
      <c r="J5">
        <v>2</v>
      </c>
      <c r="K5" t="s">
        <v>164</v>
      </c>
    </row>
    <row r="6" spans="10:11" x14ac:dyDescent="0.3">
      <c r="J6">
        <v>3</v>
      </c>
      <c r="K6" t="s">
        <v>162</v>
      </c>
    </row>
    <row r="7" spans="10:11" x14ac:dyDescent="0.3">
      <c r="J7">
        <v>4</v>
      </c>
      <c r="K7" t="s">
        <v>163</v>
      </c>
    </row>
    <row r="8" spans="10:11" x14ac:dyDescent="0.3">
      <c r="J8">
        <v>5</v>
      </c>
      <c r="K8" t="s">
        <v>169</v>
      </c>
    </row>
  </sheetData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J3" sqref="J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28</v>
      </c>
      <c r="B2">
        <v>100</v>
      </c>
      <c r="C2" t="s">
        <v>29</v>
      </c>
      <c r="E2" t="s">
        <v>32</v>
      </c>
      <c r="F2">
        <f>B2*2.4</f>
        <v>240</v>
      </c>
      <c r="G2" t="s">
        <v>36</v>
      </c>
      <c r="I2" t="s">
        <v>32</v>
      </c>
      <c r="J2">
        <v>2</v>
      </c>
      <c r="K2" t="s">
        <v>36</v>
      </c>
    </row>
    <row r="3" spans="1:11" x14ac:dyDescent="0.3">
      <c r="A3" t="s">
        <v>30</v>
      </c>
      <c r="B3">
        <f>1/B2</f>
        <v>0.01</v>
      </c>
      <c r="C3" t="s">
        <v>31</v>
      </c>
      <c r="I3" t="s">
        <v>92</v>
      </c>
      <c r="J3" s="60">
        <f>J2/2.4</f>
        <v>0.83333333333333337</v>
      </c>
      <c r="K3" t="s">
        <v>29</v>
      </c>
    </row>
    <row r="4" spans="1:11" ht="28.8" x14ac:dyDescent="0.3">
      <c r="A4" t="s">
        <v>34</v>
      </c>
      <c r="B4">
        <v>0.3</v>
      </c>
      <c r="I4" s="13" t="s">
        <v>93</v>
      </c>
      <c r="J4">
        <v>10</v>
      </c>
      <c r="K4" t="s">
        <v>31</v>
      </c>
    </row>
    <row r="5" spans="1:11" ht="28.8" x14ac:dyDescent="0.3">
      <c r="A5" t="s">
        <v>33</v>
      </c>
      <c r="I5" s="13" t="s">
        <v>94</v>
      </c>
      <c r="J5" s="60">
        <f>J4*J3</f>
        <v>8.3333333333333339</v>
      </c>
    </row>
    <row r="6" spans="1:11" x14ac:dyDescent="0.3">
      <c r="E6" t="s">
        <v>35</v>
      </c>
      <c r="F6">
        <f ca="1">AVERAGE(C8:C26)</f>
        <v>1.0422644228664443E-2</v>
      </c>
      <c r="G6" t="s">
        <v>31</v>
      </c>
    </row>
    <row r="7" spans="1:11" x14ac:dyDescent="0.3">
      <c r="A7">
        <v>1</v>
      </c>
      <c r="B7">
        <v>0</v>
      </c>
      <c r="F7">
        <f ca="1">1/F6</f>
        <v>95.944942383219001</v>
      </c>
      <c r="G7" t="s">
        <v>29</v>
      </c>
    </row>
    <row r="8" spans="1:11" x14ac:dyDescent="0.3">
      <c r="A8">
        <v>2</v>
      </c>
      <c r="B8">
        <f t="shared" ref="B8:B26" ca="1" si="0">B7+B$3+(RAND()*2-1)*B$3*B$4</f>
        <v>7.9919854188129635E-3</v>
      </c>
      <c r="C8">
        <f ca="1">B8-B7</f>
        <v>7.9919854188129635E-3</v>
      </c>
      <c r="E8" t="s">
        <v>37</v>
      </c>
      <c r="F8" s="6">
        <f ca="1">(F7-B2)/B2</f>
        <v>-4.0550576167809993E-2</v>
      </c>
    </row>
    <row r="9" spans="1:11" x14ac:dyDescent="0.3">
      <c r="A9">
        <v>3</v>
      </c>
      <c r="B9">
        <f t="shared" ca="1" si="0"/>
        <v>1.7972750533567443E-2</v>
      </c>
      <c r="C9">
        <f ca="1">B9-B8</f>
        <v>9.9807651147544793E-3</v>
      </c>
    </row>
    <row r="10" spans="1:11" x14ac:dyDescent="0.3">
      <c r="A10">
        <v>4</v>
      </c>
      <c r="B10">
        <f t="shared" ca="1" si="0"/>
        <v>2.9926145030120251E-2</v>
      </c>
      <c r="C10">
        <f t="shared" ref="C10:C26" ca="1" si="1">B10-B9</f>
        <v>1.1953394496552808E-2</v>
      </c>
    </row>
    <row r="11" spans="1:11" x14ac:dyDescent="0.3">
      <c r="A11">
        <v>5</v>
      </c>
      <c r="B11">
        <f t="shared" ca="1" si="0"/>
        <v>4.2331081389093098E-2</v>
      </c>
      <c r="C11">
        <f t="shared" ca="1" si="1"/>
        <v>1.2404936358972846E-2</v>
      </c>
    </row>
    <row r="12" spans="1:11" x14ac:dyDescent="0.3">
      <c r="A12">
        <v>6</v>
      </c>
      <c r="B12">
        <f t="shared" ca="1" si="0"/>
        <v>5.3524832925377616E-2</v>
      </c>
      <c r="C12">
        <f t="shared" ca="1" si="1"/>
        <v>1.1193751536284519E-2</v>
      </c>
    </row>
    <row r="13" spans="1:11" x14ac:dyDescent="0.3">
      <c r="A13">
        <v>7</v>
      </c>
      <c r="B13">
        <f t="shared" ca="1" si="0"/>
        <v>6.5120103415611474E-2</v>
      </c>
      <c r="C13">
        <f t="shared" ca="1" si="1"/>
        <v>1.1595270490233858E-2</v>
      </c>
    </row>
    <row r="14" spans="1:11" x14ac:dyDescent="0.3">
      <c r="A14">
        <v>8</v>
      </c>
      <c r="B14">
        <f t="shared" ca="1" si="0"/>
        <v>7.773547461833355E-2</v>
      </c>
      <c r="C14">
        <f t="shared" ca="1" si="1"/>
        <v>1.2615371202722075E-2</v>
      </c>
    </row>
    <row r="15" spans="1:11" x14ac:dyDescent="0.3">
      <c r="A15">
        <v>9</v>
      </c>
      <c r="B15">
        <f t="shared" ca="1" si="0"/>
        <v>8.6448444127002616E-2</v>
      </c>
      <c r="C15">
        <f t="shared" ca="1" si="1"/>
        <v>8.7129695086690662E-3</v>
      </c>
    </row>
    <row r="16" spans="1:11" x14ac:dyDescent="0.3">
      <c r="A16">
        <v>10</v>
      </c>
      <c r="B16">
        <f t="shared" ca="1" si="0"/>
        <v>9.5587742529743114E-2</v>
      </c>
      <c r="C16">
        <f t="shared" ca="1" si="1"/>
        <v>9.1392984027404978E-3</v>
      </c>
    </row>
    <row r="17" spans="1:3" x14ac:dyDescent="0.3">
      <c r="A17">
        <v>11</v>
      </c>
      <c r="B17">
        <f t="shared" ca="1" si="0"/>
        <v>0.10410014191718162</v>
      </c>
      <c r="C17">
        <f t="shared" ca="1" si="1"/>
        <v>8.5123993874385018E-3</v>
      </c>
    </row>
    <row r="18" spans="1:3" x14ac:dyDescent="0.3">
      <c r="A18">
        <v>12</v>
      </c>
      <c r="B18">
        <f t="shared" ca="1" si="0"/>
        <v>0.11520377705109616</v>
      </c>
      <c r="C18">
        <f t="shared" ca="1" si="1"/>
        <v>1.1103635133914547E-2</v>
      </c>
    </row>
    <row r="19" spans="1:3" x14ac:dyDescent="0.3">
      <c r="A19">
        <v>13</v>
      </c>
      <c r="B19">
        <f t="shared" ca="1" si="0"/>
        <v>0.12564214629496234</v>
      </c>
      <c r="C19">
        <f t="shared" ca="1" si="1"/>
        <v>1.043836924386618E-2</v>
      </c>
    </row>
    <row r="20" spans="1:3" x14ac:dyDescent="0.3">
      <c r="A20">
        <v>14</v>
      </c>
      <c r="B20">
        <f t="shared" ca="1" si="0"/>
        <v>0.13513911495991784</v>
      </c>
      <c r="C20">
        <f t="shared" ca="1" si="1"/>
        <v>9.4969686649555018E-3</v>
      </c>
    </row>
    <row r="21" spans="1:3" x14ac:dyDescent="0.3">
      <c r="A21">
        <v>15</v>
      </c>
      <c r="B21">
        <f t="shared" ca="1" si="0"/>
        <v>0.14398827976518119</v>
      </c>
      <c r="C21">
        <f t="shared" ca="1" si="1"/>
        <v>8.8491648052633487E-3</v>
      </c>
    </row>
    <row r="22" spans="1:3" x14ac:dyDescent="0.3">
      <c r="A22">
        <v>16</v>
      </c>
      <c r="B22">
        <f t="shared" ca="1" si="0"/>
        <v>0.15115998837019118</v>
      </c>
      <c r="C22">
        <f t="shared" ca="1" si="1"/>
        <v>7.1717086050099854E-3</v>
      </c>
    </row>
    <row r="23" spans="1:3" x14ac:dyDescent="0.3">
      <c r="A23">
        <v>17</v>
      </c>
      <c r="B23">
        <f t="shared" ca="1" si="0"/>
        <v>0.16262083630141083</v>
      </c>
      <c r="C23">
        <f t="shared" ca="1" si="1"/>
        <v>1.1460847931219653E-2</v>
      </c>
    </row>
    <row r="24" spans="1:3" x14ac:dyDescent="0.3">
      <c r="A24">
        <v>18</v>
      </c>
      <c r="B24">
        <f t="shared" ca="1" si="0"/>
        <v>0.17361336873837308</v>
      </c>
      <c r="C24">
        <f t="shared" ca="1" si="1"/>
        <v>1.0992532436962243E-2</v>
      </c>
    </row>
    <row r="25" spans="1:3" x14ac:dyDescent="0.3">
      <c r="A25">
        <v>19</v>
      </c>
      <c r="B25">
        <f t="shared" ca="1" si="0"/>
        <v>0.18628669304093479</v>
      </c>
      <c r="C25">
        <f t="shared" ca="1" si="1"/>
        <v>1.2673324302561711E-2</v>
      </c>
    </row>
    <row r="26" spans="1:3" x14ac:dyDescent="0.3">
      <c r="A26">
        <v>20</v>
      </c>
      <c r="B26">
        <f t="shared" ca="1" si="0"/>
        <v>0.19803024034462441</v>
      </c>
      <c r="C26">
        <f t="shared" ca="1" si="1"/>
        <v>1.1743547303689622E-2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AA58"/>
  <sheetViews>
    <sheetView zoomScale="115" zoomScaleNormal="115" workbookViewId="0">
      <selection activeCell="V19" sqref="V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  <col min="19" max="19" width="83.44140625" bestFit="1" customWidth="1"/>
    <col min="21" max="21" width="17.21875" bestFit="1" customWidth="1"/>
  </cols>
  <sheetData>
    <row r="2" spans="1:27" x14ac:dyDescent="0.3">
      <c r="A2" s="8" t="s">
        <v>38</v>
      </c>
      <c r="B2" s="8" t="s">
        <v>39</v>
      </c>
      <c r="C2" s="8" t="s">
        <v>40</v>
      </c>
      <c r="D2" s="10" t="s">
        <v>59</v>
      </c>
      <c r="E2" s="10" t="s">
        <v>39</v>
      </c>
      <c r="F2" s="10" t="s">
        <v>34</v>
      </c>
      <c r="U2" t="s">
        <v>328</v>
      </c>
      <c r="V2" t="s">
        <v>330</v>
      </c>
    </row>
    <row r="3" spans="1:27" ht="15.6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42</v>
      </c>
      <c r="S3" t="str">
        <f>CONCATENATE(D20,",""", R3, """")</f>
        <v>,"N"</v>
      </c>
      <c r="V3" s="101" t="s">
        <v>331</v>
      </c>
      <c r="Z3" t="s">
        <v>333</v>
      </c>
    </row>
    <row r="4" spans="1:27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41</v>
      </c>
      <c r="J4" t="str">
        <f>CONCATENATE(F2, H3, ", ", H4, I4, ", ")</f>
        <v xml:space="preserve">erreur0, 22.5, </v>
      </c>
      <c r="R4" t="s">
        <v>43</v>
      </c>
      <c r="S4" t="str">
        <f>CONCATENATE(S3,",""", R4, """")</f>
        <v>,"N","NNE"</v>
      </c>
      <c r="U4" t="s">
        <v>329</v>
      </c>
      <c r="V4">
        <v>0</v>
      </c>
      <c r="Z4">
        <v>0</v>
      </c>
      <c r="AA4">
        <f>MOD(Z4+180,360)</f>
        <v>180</v>
      </c>
    </row>
    <row r="5" spans="1:27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44</v>
      </c>
      <c r="S5" t="str">
        <f t="shared" ref="S5:S18" si="4">CONCATENATE(S4,",""", R5, """")</f>
        <v>,"N","NNE","NE"</v>
      </c>
      <c r="V5">
        <v>23</v>
      </c>
      <c r="Z5">
        <v>23</v>
      </c>
      <c r="AA5">
        <f t="shared" ref="AA5:AA19" si="5">MOD(Z5+180,360)</f>
        <v>203</v>
      </c>
    </row>
    <row r="6" spans="1:27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41</v>
      </c>
      <c r="J6" t="str">
        <f t="shared" ref="J6" si="6">CONCATENATE(J4, H5, ", ", H6, I6, ", ")</f>
        <v xml:space="preserve">erreur0, 22.5, 45, 67.5, </v>
      </c>
      <c r="R6" t="s">
        <v>48</v>
      </c>
      <c r="S6" t="str">
        <f t="shared" si="4"/>
        <v>,"N","NNE","NE","ENE"</v>
      </c>
      <c r="V6">
        <v>45</v>
      </c>
      <c r="Z6">
        <v>45</v>
      </c>
      <c r="AA6">
        <f t="shared" si="5"/>
        <v>225</v>
      </c>
    </row>
    <row r="7" spans="1:27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45</v>
      </c>
      <c r="S7" t="str">
        <f t="shared" si="4"/>
        <v>,"N","NNE","NE","ENE","E"</v>
      </c>
      <c r="V7">
        <v>68</v>
      </c>
      <c r="Z7">
        <v>68</v>
      </c>
      <c r="AA7">
        <f t="shared" si="5"/>
        <v>248</v>
      </c>
    </row>
    <row r="8" spans="1:27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41</v>
      </c>
      <c r="J8" t="str">
        <f t="shared" ref="J8" si="7">CONCATENATE(J6, H7, ", ", H8, I8, ", ")</f>
        <v xml:space="preserve">erreur0, 22.5, 45, 67.5, 90, 112.5, </v>
      </c>
      <c r="R8" t="s">
        <v>46</v>
      </c>
      <c r="S8" t="str">
        <f t="shared" si="4"/>
        <v>,"N","NNE","NE","ENE","E","ESE"</v>
      </c>
      <c r="V8">
        <v>90</v>
      </c>
      <c r="Z8">
        <v>90</v>
      </c>
      <c r="AA8">
        <f t="shared" si="5"/>
        <v>270</v>
      </c>
    </row>
    <row r="9" spans="1:27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47</v>
      </c>
      <c r="S9" t="str">
        <f t="shared" si="4"/>
        <v>,"N","NNE","NE","ENE","E","ESE","SE"</v>
      </c>
      <c r="V9">
        <v>113</v>
      </c>
      <c r="Z9">
        <v>113</v>
      </c>
      <c r="AA9">
        <f t="shared" si="5"/>
        <v>293</v>
      </c>
    </row>
    <row r="10" spans="1:27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41</v>
      </c>
      <c r="J10" t="str">
        <f t="shared" ref="J10" si="8">CONCATENATE(J8, H9, ", ", H10, I10, ", ")</f>
        <v xml:space="preserve">erreur0, 22.5, 45, 67.5, 90, 112.5, 135, 157.5, </v>
      </c>
      <c r="R10" t="s">
        <v>49</v>
      </c>
      <c r="S10" t="str">
        <f t="shared" si="4"/>
        <v>,"N","NNE","NE","ENE","E","ESE","SE","SSE"</v>
      </c>
      <c r="V10">
        <v>135</v>
      </c>
      <c r="Z10">
        <v>135</v>
      </c>
      <c r="AA10">
        <f t="shared" si="5"/>
        <v>315</v>
      </c>
    </row>
    <row r="11" spans="1:27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50</v>
      </c>
      <c r="S11" t="str">
        <f t="shared" si="4"/>
        <v>,"N","NNE","NE","ENE","E","ESE","SE","SSE","S"</v>
      </c>
      <c r="V11">
        <v>158</v>
      </c>
      <c r="Z11">
        <v>156</v>
      </c>
      <c r="AA11">
        <f t="shared" si="5"/>
        <v>336</v>
      </c>
    </row>
    <row r="12" spans="1:27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41</v>
      </c>
      <c r="J12" t="str">
        <f t="shared" ref="J12" si="9">CONCATENATE(J10, H11, ", ", H12, I12, ", ")</f>
        <v xml:space="preserve">erreur0, 22.5, 45, 67.5, 90, 112.5, 135, 157.5, 180, 202.5, </v>
      </c>
      <c r="R12" t="s">
        <v>51</v>
      </c>
      <c r="S12" t="str">
        <f t="shared" si="4"/>
        <v>,"N","NNE","NE","ENE","E","ESE","SE","SSE","S","SSW"</v>
      </c>
      <c r="V12">
        <v>180</v>
      </c>
      <c r="Z12">
        <v>180</v>
      </c>
      <c r="AA12">
        <f t="shared" si="5"/>
        <v>0</v>
      </c>
    </row>
    <row r="13" spans="1:27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52</v>
      </c>
      <c r="S13" t="str">
        <f t="shared" si="4"/>
        <v>,"N","NNE","NE","ENE","E","ESE","SE","SSE","S","SSW","SW"</v>
      </c>
      <c r="V13">
        <v>203</v>
      </c>
      <c r="Z13">
        <v>203</v>
      </c>
      <c r="AA13">
        <f t="shared" si="5"/>
        <v>23</v>
      </c>
    </row>
    <row r="14" spans="1:27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41</v>
      </c>
      <c r="J14" t="str">
        <f t="shared" ref="J14" si="10">CONCATENATE(J12, H13, ", ", H14, I14, ", ")</f>
        <v xml:space="preserve">erreur0, 22.5, 45, 67.5, 90, 112.5, 135, 157.5, 180, 202.5, 225, 247.5, </v>
      </c>
      <c r="R14" t="s">
        <v>53</v>
      </c>
      <c r="S14" t="str">
        <f t="shared" si="4"/>
        <v>,"N","NNE","NE","ENE","E","ESE","SE","SSE","S","SSW","SW","WSW"</v>
      </c>
      <c r="V14">
        <v>225</v>
      </c>
      <c r="Z14">
        <v>225</v>
      </c>
      <c r="AA14">
        <f t="shared" si="5"/>
        <v>45</v>
      </c>
    </row>
    <row r="15" spans="1:27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53</v>
      </c>
      <c r="S15" t="str">
        <f t="shared" si="4"/>
        <v>,"N","NNE","NE","ENE","E","ESE","SE","SSE","S","SSW","SW","WSW","WSW"</v>
      </c>
      <c r="V15">
        <v>248</v>
      </c>
      <c r="Z15">
        <v>248</v>
      </c>
      <c r="AA15">
        <f t="shared" si="5"/>
        <v>68</v>
      </c>
    </row>
    <row r="16" spans="1:27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41</v>
      </c>
      <c r="J16" t="str">
        <f t="shared" ref="J16" si="11">CONCATENATE(J14, H15, ", ", H16, I16, ", ")</f>
        <v xml:space="preserve">erreur0, 22.5, 45, 67.5, 90, 112.5, 135, 157.5, 180, 202.5, 225, 247.5, 270, 292.5, </v>
      </c>
      <c r="R16" t="s">
        <v>54</v>
      </c>
      <c r="S16" t="str">
        <f t="shared" si="4"/>
        <v>,"N","NNE","NE","ENE","E","ESE","SE","SSE","S","SSW","SW","WSW","WSW","WNW"</v>
      </c>
      <c r="V16">
        <v>270</v>
      </c>
      <c r="Z16">
        <v>270</v>
      </c>
      <c r="AA16">
        <f t="shared" si="5"/>
        <v>90</v>
      </c>
    </row>
    <row r="17" spans="1:27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55</v>
      </c>
      <c r="S17" t="str">
        <f t="shared" si="4"/>
        <v>,"N","NNE","NE","ENE","E","ESE","SE","SSE","S","SSW","SW","WSW","WSW","WNW","NW"</v>
      </c>
      <c r="V17">
        <v>293</v>
      </c>
      <c r="Z17">
        <v>293</v>
      </c>
      <c r="AA17">
        <f t="shared" si="5"/>
        <v>113</v>
      </c>
    </row>
    <row r="18" spans="1:27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41</v>
      </c>
      <c r="J18" t="str">
        <f t="shared" ref="J18" si="12">CONCATENATE(J16, H17, ", ", H18, I18, ", ")</f>
        <v xml:space="preserve">erreur0, 22.5, 45, 67.5, 90, 112.5, 135, 157.5, 180, 202.5, 225, 247.5, 270, 292.5, 315, 337.5, </v>
      </c>
      <c r="R18" t="s">
        <v>56</v>
      </c>
      <c r="S18" t="str">
        <f t="shared" si="4"/>
        <v>,"N","NNE","NE","ENE","E","ESE","SE","SSE","S","SSW","SW","WSW","WSW","WNW","NW","NNW"</v>
      </c>
      <c r="V18">
        <v>313</v>
      </c>
      <c r="Z18">
        <v>315</v>
      </c>
      <c r="AA18">
        <f t="shared" si="5"/>
        <v>135</v>
      </c>
    </row>
    <row r="19" spans="1:27" x14ac:dyDescent="0.3">
      <c r="C19" s="9">
        <v>360</v>
      </c>
      <c r="D19" s="10">
        <v>3.99</v>
      </c>
      <c r="V19">
        <v>336</v>
      </c>
      <c r="Z19">
        <v>338</v>
      </c>
      <c r="AA19">
        <f t="shared" si="5"/>
        <v>158</v>
      </c>
    </row>
    <row r="22" spans="1:27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62</v>
      </c>
      <c r="O22" s="7" t="str">
        <f>_xlfn.CONCAT("if(WindAngle &lt; ",K22+5, ") return(""",M22,""");")</f>
        <v>if(WindAngle &lt; 5) return("Nord");</v>
      </c>
    </row>
    <row r="23" spans="1:27" x14ac:dyDescent="0.3">
      <c r="A23">
        <v>83.885999999999996</v>
      </c>
      <c r="B23" s="7">
        <v>70</v>
      </c>
      <c r="C23" s="7"/>
      <c r="D23">
        <f t="shared" ref="D23:D37" si="13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62</v>
      </c>
      <c r="O23" s="7" t="str">
        <f t="shared" ref="O23:O37" si="14">_xlfn.CONCAT("if(WindAngle &lt; ",K23+5, ") return(""",M23,""");")</f>
        <v>if(WindAngle &lt; 27,5) return("Nord");</v>
      </c>
    </row>
    <row r="24" spans="1:27" x14ac:dyDescent="0.3">
      <c r="A24">
        <v>92.070000000000007</v>
      </c>
      <c r="B24" s="7">
        <v>90</v>
      </c>
      <c r="C24" s="7"/>
      <c r="D24">
        <f t="shared" si="13"/>
        <v>109.46100000000001</v>
      </c>
      <c r="F24" s="7"/>
      <c r="G24" s="7" t="str">
        <f t="shared" ref="G24:G37" si="15">_xlfn.CONCAT("if (WindAnalog &lt; ", ROUND(D24,0), ") return(", ROUND(B24, 1), ");")</f>
        <v>if (WindAnalog &lt; 109) return(90);</v>
      </c>
      <c r="K24">
        <v>45</v>
      </c>
      <c r="M24" t="s">
        <v>63</v>
      </c>
      <c r="O24" s="7" t="str">
        <f t="shared" si="14"/>
        <v>if(WindAngle &lt; 50) return("Nord-Est");</v>
      </c>
    </row>
    <row r="25" spans="1:27" x14ac:dyDescent="0.3">
      <c r="A25">
        <v>126.852</v>
      </c>
      <c r="B25" s="7">
        <v>160</v>
      </c>
      <c r="C25" s="7"/>
      <c r="D25">
        <f t="shared" si="13"/>
        <v>155.49600000000001</v>
      </c>
      <c r="F25" s="7"/>
      <c r="G25" s="7" t="str">
        <f t="shared" si="15"/>
        <v>if (WindAnalog &lt; 155) return(160);</v>
      </c>
      <c r="K25">
        <v>67.5</v>
      </c>
      <c r="M25" t="s">
        <v>64</v>
      </c>
      <c r="O25" s="7" t="str">
        <f t="shared" si="14"/>
        <v>if(WindAngle &lt; 72,5) return("Est");</v>
      </c>
    </row>
    <row r="26" spans="1:27" x14ac:dyDescent="0.3">
      <c r="A26">
        <v>184.14000000000001</v>
      </c>
      <c r="B26" s="7">
        <v>135</v>
      </c>
      <c r="C26" s="7"/>
      <c r="D26">
        <f t="shared" si="13"/>
        <v>213.80700000000002</v>
      </c>
      <c r="F26" s="7"/>
      <c r="G26" s="7" t="str">
        <f t="shared" si="15"/>
        <v>if (WindAnalog &lt; 214) return(135);</v>
      </c>
      <c r="K26">
        <v>90</v>
      </c>
      <c r="M26" t="s">
        <v>64</v>
      </c>
      <c r="O26" s="7" t="str">
        <f t="shared" si="14"/>
        <v>if(WindAngle &lt; 95) return("Est");</v>
      </c>
    </row>
    <row r="27" spans="1:27" x14ac:dyDescent="0.3">
      <c r="A27">
        <v>243.47399999999999</v>
      </c>
      <c r="B27" s="7">
        <v>200</v>
      </c>
      <c r="C27" s="7"/>
      <c r="D27">
        <f t="shared" si="13"/>
        <v>264.95699999999999</v>
      </c>
      <c r="F27" s="7"/>
      <c r="G27" s="7" t="str">
        <f t="shared" si="15"/>
        <v>if (WindAnalog &lt; 265) return(200);</v>
      </c>
      <c r="K27">
        <v>112.5</v>
      </c>
      <c r="M27" t="s">
        <v>64</v>
      </c>
      <c r="O27" s="7" t="str">
        <f t="shared" si="14"/>
        <v>if(WindAngle &lt; 117,5) return("Est");</v>
      </c>
    </row>
    <row r="28" spans="1:27" x14ac:dyDescent="0.3">
      <c r="A28">
        <v>286.43999999999994</v>
      </c>
      <c r="B28" s="7">
        <v>180</v>
      </c>
      <c r="C28" s="7"/>
      <c r="D28">
        <f t="shared" si="13"/>
        <v>345.774</v>
      </c>
      <c r="F28" s="7"/>
      <c r="G28" s="7" t="str">
        <f t="shared" si="15"/>
        <v>if (WindAnalog &lt; 346) return(180);</v>
      </c>
      <c r="K28">
        <v>135</v>
      </c>
      <c r="M28" t="s">
        <v>65</v>
      </c>
      <c r="O28" s="7" t="str">
        <f t="shared" si="14"/>
        <v>if(WindAngle &lt; 140) return("Sud-Est");</v>
      </c>
    </row>
    <row r="29" spans="1:27" x14ac:dyDescent="0.3">
      <c r="A29">
        <v>405.108</v>
      </c>
      <c r="B29" s="7">
        <v>20</v>
      </c>
      <c r="C29" s="7"/>
      <c r="D29">
        <f t="shared" si="13"/>
        <v>432.72900000000004</v>
      </c>
      <c r="F29" s="7"/>
      <c r="G29" s="7" t="str">
        <f t="shared" si="15"/>
        <v>if (WindAnalog &lt; 433) return(20);</v>
      </c>
      <c r="K29">
        <v>157.5</v>
      </c>
      <c r="M29" t="s">
        <v>66</v>
      </c>
      <c r="O29" s="7" t="str">
        <f t="shared" si="14"/>
        <v>if(WindAngle &lt; 162,5) return("Sud");</v>
      </c>
    </row>
    <row r="30" spans="1:27" x14ac:dyDescent="0.3">
      <c r="A30">
        <v>460.35</v>
      </c>
      <c r="B30" s="7">
        <v>45</v>
      </c>
      <c r="C30" s="7"/>
      <c r="D30">
        <f t="shared" si="13"/>
        <v>529.91399999999999</v>
      </c>
      <c r="F30" s="7"/>
      <c r="G30" s="7" t="str">
        <f t="shared" si="15"/>
        <v>if (WindAnalog &lt; 530) return(45);</v>
      </c>
      <c r="K30">
        <v>180</v>
      </c>
      <c r="M30" t="s">
        <v>66</v>
      </c>
      <c r="O30" s="7" t="str">
        <f t="shared" si="14"/>
        <v>if(WindAngle &lt; 185) return("Sud");</v>
      </c>
    </row>
    <row r="31" spans="1:27" x14ac:dyDescent="0.3">
      <c r="A31">
        <v>599.47800000000007</v>
      </c>
      <c r="B31" s="7">
        <v>250</v>
      </c>
      <c r="C31" s="7"/>
      <c r="D31">
        <f t="shared" si="13"/>
        <v>614.82300000000009</v>
      </c>
      <c r="F31" s="7"/>
      <c r="G31" s="7" t="str">
        <f t="shared" si="15"/>
        <v>if (WindAnalog &lt; 615) return(250);</v>
      </c>
      <c r="K31">
        <v>202.5</v>
      </c>
      <c r="M31" t="s">
        <v>66</v>
      </c>
      <c r="O31" s="7" t="str">
        <f t="shared" si="14"/>
        <v>if(WindAngle &lt; 207,5) return("Sud");</v>
      </c>
    </row>
    <row r="32" spans="1:27" x14ac:dyDescent="0.3">
      <c r="A32">
        <v>630.16800000000001</v>
      </c>
      <c r="B32" s="7">
        <v>225</v>
      </c>
      <c r="C32" s="7"/>
      <c r="D32">
        <f t="shared" si="13"/>
        <v>665.97299999999996</v>
      </c>
      <c r="F32" s="7"/>
      <c r="G32" s="7" t="str">
        <f t="shared" si="15"/>
        <v>if (WindAnalog &lt; 666) return(225);</v>
      </c>
      <c r="K32">
        <v>225</v>
      </c>
      <c r="M32" t="s">
        <v>67</v>
      </c>
      <c r="O32" s="7" t="str">
        <f t="shared" si="14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3"/>
        <v>743.721</v>
      </c>
      <c r="F33" s="7"/>
      <c r="G33" s="7" t="str">
        <f t="shared" si="15"/>
        <v>if (WindAnalog &lt; 744) return(340);</v>
      </c>
      <c r="K33">
        <v>247.5</v>
      </c>
      <c r="M33" t="s">
        <v>68</v>
      </c>
      <c r="O33" s="7" t="str">
        <f t="shared" si="14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3"/>
        <v>806.12400000000002</v>
      </c>
      <c r="F34" s="7"/>
      <c r="G34" s="7" t="str">
        <f t="shared" si="15"/>
        <v>if (WindAnalog &lt; 806) return(0);</v>
      </c>
      <c r="K34">
        <v>270</v>
      </c>
      <c r="M34" t="s">
        <v>68</v>
      </c>
      <c r="O34" s="7" t="str">
        <f t="shared" si="14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3"/>
        <v>856.25099999999998</v>
      </c>
      <c r="F35" s="7"/>
      <c r="G35" s="7" t="str">
        <f t="shared" si="15"/>
        <v>if (WindAnalog &lt; 856) return(290);</v>
      </c>
      <c r="K35">
        <v>292.5</v>
      </c>
      <c r="M35" t="s">
        <v>68</v>
      </c>
      <c r="O35" s="7" t="str">
        <f t="shared" si="14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3"/>
        <v>915.58500000000004</v>
      </c>
      <c r="F36" s="7"/>
      <c r="G36" s="7" t="str">
        <f t="shared" si="15"/>
        <v>if (WindAnalog &lt; 916) return(315);</v>
      </c>
      <c r="K36">
        <v>315</v>
      </c>
      <c r="M36" t="s">
        <v>69</v>
      </c>
      <c r="O36" s="7" t="str">
        <f t="shared" si="14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3"/>
        <v>984.12599999999998</v>
      </c>
      <c r="F37" s="7"/>
      <c r="G37" s="7" t="str">
        <f t="shared" si="15"/>
        <v>if (WindAnalog &lt; 984) return(270);</v>
      </c>
      <c r="K37">
        <v>337.5</v>
      </c>
      <c r="M37" t="s">
        <v>62</v>
      </c>
      <c r="O37" s="7" t="str">
        <f t="shared" si="14"/>
        <v>if(WindAngle &lt; 342,5) return("Nord");</v>
      </c>
    </row>
    <row r="38" spans="1:15" x14ac:dyDescent="0.3">
      <c r="A38">
        <v>1023</v>
      </c>
    </row>
    <row r="42" spans="1:15" ht="43.2" x14ac:dyDescent="0.3">
      <c r="A42" s="13" t="s">
        <v>60</v>
      </c>
      <c r="B42" s="13" t="s">
        <v>61</v>
      </c>
    </row>
    <row r="43" spans="1:15" x14ac:dyDescent="0.3">
      <c r="A43" s="7">
        <v>65.536000000000001</v>
      </c>
      <c r="B43">
        <f t="shared" ref="B43:B57" si="16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6"/>
        <v>90.623999999999995</v>
      </c>
      <c r="C44" s="7">
        <v>67.5</v>
      </c>
      <c r="E44" s="7"/>
      <c r="F44" s="7"/>
      <c r="G44" s="7" t="str">
        <f t="shared" ref="G44:G58" si="17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6"/>
        <v>113.152</v>
      </c>
      <c r="C45" s="7">
        <v>90</v>
      </c>
      <c r="E45" s="7"/>
      <c r="F45" s="7"/>
      <c r="G45" s="7" t="str">
        <f t="shared" si="17"/>
        <v>if (WindAnalog &lt; 113) return(90);</v>
      </c>
    </row>
    <row r="46" spans="1:15" x14ac:dyDescent="0.3">
      <c r="A46" s="7">
        <v>131.072</v>
      </c>
      <c r="B46">
        <f t="shared" si="16"/>
        <v>160.768</v>
      </c>
      <c r="C46" s="7">
        <v>157.5</v>
      </c>
      <c r="E46" s="7"/>
      <c r="F46" s="7"/>
      <c r="G46" s="7" t="str">
        <f t="shared" si="17"/>
        <v>if (WindAnalog &lt; 161) return(157,5);</v>
      </c>
    </row>
    <row r="47" spans="1:15" x14ac:dyDescent="0.3">
      <c r="A47" s="7">
        <v>190.464</v>
      </c>
      <c r="B47">
        <f t="shared" si="16"/>
        <v>221.184</v>
      </c>
      <c r="C47" s="7">
        <v>135</v>
      </c>
      <c r="E47" s="7"/>
      <c r="F47" s="7"/>
      <c r="G47" s="7" t="str">
        <f t="shared" si="17"/>
        <v>if (WindAnalog &lt; 221) return(135);</v>
      </c>
    </row>
    <row r="48" spans="1:15" x14ac:dyDescent="0.3">
      <c r="A48" s="7">
        <v>251.904</v>
      </c>
      <c r="B48">
        <f t="shared" si="16"/>
        <v>274.43200000000002</v>
      </c>
      <c r="C48" s="7">
        <v>202.5</v>
      </c>
      <c r="E48" s="7"/>
      <c r="F48" s="7"/>
      <c r="G48" s="7" t="str">
        <f t="shared" si="17"/>
        <v>if (WindAnalog &lt; 274) return(202,5);</v>
      </c>
    </row>
    <row r="49" spans="1:7" x14ac:dyDescent="0.3">
      <c r="A49" s="7">
        <v>296.95999999999998</v>
      </c>
      <c r="B49">
        <f t="shared" si="16"/>
        <v>359.42399999999998</v>
      </c>
      <c r="C49" s="7">
        <v>180</v>
      </c>
      <c r="E49" s="7"/>
      <c r="F49" s="7"/>
      <c r="G49" s="7" t="str">
        <f t="shared" si="17"/>
        <v>if (WindAnalog &lt; 359) return(180);</v>
      </c>
    </row>
    <row r="50" spans="1:7" x14ac:dyDescent="0.3">
      <c r="A50" s="7">
        <v>421.88800000000003</v>
      </c>
      <c r="B50">
        <f t="shared" si="16"/>
        <v>450.56</v>
      </c>
      <c r="C50" s="7">
        <v>22.5</v>
      </c>
      <c r="E50" s="7"/>
      <c r="F50" s="7"/>
      <c r="G50" s="7" t="str">
        <f t="shared" si="17"/>
        <v>if (WindAnalog &lt; 451) return(22,5);</v>
      </c>
    </row>
    <row r="51" spans="1:7" x14ac:dyDescent="0.3">
      <c r="A51" s="7">
        <v>479.23199999999997</v>
      </c>
      <c r="B51">
        <f t="shared" si="16"/>
        <v>550.91200000000003</v>
      </c>
      <c r="C51" s="7">
        <v>45</v>
      </c>
      <c r="E51" s="7"/>
      <c r="F51" s="7"/>
      <c r="G51" s="7" t="str">
        <f t="shared" si="17"/>
        <v>if (WindAnalog &lt; 551) return(45);</v>
      </c>
    </row>
    <row r="52" spans="1:7" x14ac:dyDescent="0.3">
      <c r="A52" s="7">
        <v>622.59199999999998</v>
      </c>
      <c r="B52">
        <f t="shared" si="16"/>
        <v>638.976</v>
      </c>
      <c r="C52" s="7">
        <v>247.5</v>
      </c>
      <c r="E52" s="7"/>
      <c r="F52" s="7"/>
      <c r="G52" s="7" t="str">
        <f t="shared" si="17"/>
        <v>if (WindAnalog &lt; 639) return(247,5);</v>
      </c>
    </row>
    <row r="53" spans="1:7" x14ac:dyDescent="0.3">
      <c r="A53" s="7">
        <v>655.36</v>
      </c>
      <c r="B53">
        <f t="shared" si="16"/>
        <v>693.24800000000005</v>
      </c>
      <c r="C53" s="7">
        <v>225</v>
      </c>
      <c r="E53" s="7"/>
      <c r="F53" s="7"/>
      <c r="G53" s="7" t="str">
        <f t="shared" si="17"/>
        <v>if (WindAnalog &lt; 693) return(225);</v>
      </c>
    </row>
    <row r="54" spans="1:7" x14ac:dyDescent="0.3">
      <c r="A54" s="7">
        <v>731.13599999999997</v>
      </c>
      <c r="B54">
        <f t="shared" si="16"/>
        <v>774.14400000000001</v>
      </c>
      <c r="C54" s="7">
        <v>337.5</v>
      </c>
      <c r="E54" s="7"/>
      <c r="F54" s="7"/>
      <c r="G54" s="7" t="str">
        <f t="shared" si="17"/>
        <v>if (WindAnalog &lt; 774) return(337,5);</v>
      </c>
    </row>
    <row r="55" spans="1:7" x14ac:dyDescent="0.3">
      <c r="A55" s="7">
        <v>817.15200000000004</v>
      </c>
      <c r="B55">
        <f t="shared" si="16"/>
        <v>838.65600000000006</v>
      </c>
      <c r="C55" s="7">
        <v>0</v>
      </c>
      <c r="E55" s="7"/>
      <c r="F55" s="7"/>
      <c r="G55" s="7" t="str">
        <f t="shared" si="17"/>
        <v>if (WindAnalog &lt; 839) return(0);</v>
      </c>
    </row>
    <row r="56" spans="1:7" x14ac:dyDescent="0.3">
      <c r="A56" s="7">
        <v>860.16000000000008</v>
      </c>
      <c r="B56">
        <f t="shared" si="16"/>
        <v>890.88000000000011</v>
      </c>
      <c r="C56" s="7">
        <v>292.5</v>
      </c>
      <c r="E56" s="7"/>
      <c r="F56" s="7"/>
      <c r="G56" s="7" t="str">
        <f t="shared" si="17"/>
        <v>if (WindAnalog &lt; 891) return(292,5);</v>
      </c>
    </row>
    <row r="57" spans="1:7" x14ac:dyDescent="0.3">
      <c r="A57" s="7">
        <v>921.6</v>
      </c>
      <c r="B57">
        <f t="shared" si="16"/>
        <v>951.29600000000005</v>
      </c>
      <c r="C57" s="7">
        <v>315</v>
      </c>
      <c r="E57" s="7"/>
      <c r="F57" s="7"/>
      <c r="G57" s="7" t="str">
        <f t="shared" si="17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7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106</v>
      </c>
      <c r="B1">
        <v>80</v>
      </c>
      <c r="C1" t="s">
        <v>107</v>
      </c>
    </row>
    <row r="3" spans="1:5" x14ac:dyDescent="0.3">
      <c r="A3" t="s">
        <v>109</v>
      </c>
      <c r="B3" t="s">
        <v>110</v>
      </c>
      <c r="C3" t="s">
        <v>112</v>
      </c>
      <c r="D3" t="s">
        <v>111</v>
      </c>
      <c r="E3" t="s">
        <v>108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X1026"/>
  <sheetViews>
    <sheetView workbookViewId="0">
      <selection activeCell="N31" sqref="N31"/>
    </sheetView>
  </sheetViews>
  <sheetFormatPr baseColWidth="10" defaultRowHeight="14.4" x14ac:dyDescent="0.3"/>
  <cols>
    <col min="1" max="8" width="11.5546875" style="46"/>
    <col min="9" max="9" width="12.21875" style="46" bestFit="1" customWidth="1"/>
    <col min="10" max="13" width="12.21875" style="46" customWidth="1"/>
    <col min="14" max="15" width="13.109375" style="46" bestFit="1" customWidth="1"/>
    <col min="16" max="17" width="11.5546875" style="46"/>
    <col min="18" max="18" width="12.5546875" style="46" bestFit="1" customWidth="1"/>
    <col min="19" max="19" width="12.109375" style="46" bestFit="1" customWidth="1"/>
    <col min="20" max="16384" width="11.5546875" style="46"/>
  </cols>
  <sheetData>
    <row r="1" spans="1:24" s="47" customFormat="1" x14ac:dyDescent="0.3">
      <c r="A1" s="44" t="s">
        <v>136</v>
      </c>
      <c r="B1" s="44" t="s">
        <v>140</v>
      </c>
      <c r="C1" s="45" t="s">
        <v>135</v>
      </c>
      <c r="D1" s="46"/>
      <c r="F1" s="48" t="s">
        <v>137</v>
      </c>
      <c r="G1" s="49"/>
      <c r="H1" s="46" t="s">
        <v>138</v>
      </c>
      <c r="J1" s="47" t="s">
        <v>139</v>
      </c>
      <c r="K1" s="47" t="s">
        <v>37</v>
      </c>
      <c r="L1" s="47" t="s">
        <v>141</v>
      </c>
      <c r="N1" s="50"/>
      <c r="O1" s="50"/>
      <c r="P1" s="49"/>
      <c r="Q1" s="49"/>
      <c r="R1" s="49"/>
    </row>
    <row r="2" spans="1:24" x14ac:dyDescent="0.3">
      <c r="A2" s="51">
        <v>277.2</v>
      </c>
      <c r="B2" s="51">
        <f>A2*1000</f>
        <v>277200</v>
      </c>
      <c r="C2" s="52">
        <v>-40</v>
      </c>
      <c r="F2" s="52">
        <f>LN(A2)</f>
        <v>5.6247392673157481</v>
      </c>
      <c r="G2" s="53">
        <f>LN(B2)</f>
        <v>12.532494546297885</v>
      </c>
      <c r="H2" s="46">
        <f>1/(C2+273.15)</f>
        <v>4.2890842805061126E-3</v>
      </c>
      <c r="I2" s="43"/>
      <c r="J2" s="43">
        <f t="shared" ref="J2:J65" si="0">(1/(O$3+LN(A2)*N$3))-273.15</f>
        <v>-36.173381363104113</v>
      </c>
      <c r="K2" s="43">
        <f>ABS(J2-C2)/ABS(C2)</f>
        <v>9.5665465922397178E-2</v>
      </c>
      <c r="L2" s="43">
        <f>ABS(J2-C2)</f>
        <v>3.826618636895887</v>
      </c>
      <c r="M2" s="43"/>
      <c r="R2" s="46" t="s">
        <v>294</v>
      </c>
    </row>
    <row r="3" spans="1:24" x14ac:dyDescent="0.3">
      <c r="A3" s="51">
        <v>263.60000000000002</v>
      </c>
      <c r="B3" s="51">
        <f t="shared" ref="B3:B66" si="1">A3*1000</f>
        <v>263600</v>
      </c>
      <c r="C3" s="52">
        <v>-39</v>
      </c>
      <c r="F3" s="52">
        <f t="shared" ref="F3:F66" si="2">LN(A3)</f>
        <v>5.5744328026283521</v>
      </c>
      <c r="G3" s="53">
        <f t="shared" ref="G3:G66" si="3">LN(B3)</f>
        <v>12.48218808161049</v>
      </c>
      <c r="H3" s="46">
        <f t="shared" ref="H3:H66" si="4">1/(C3+273.15)</f>
        <v>4.2707666026051676E-3</v>
      </c>
      <c r="I3" s="43"/>
      <c r="J3" s="43">
        <f t="shared" si="0"/>
        <v>-35.453861634521758</v>
      </c>
      <c r="K3" s="43">
        <f t="shared" ref="K3:K66" si="5">ABS(J3-C3)/ABS(C3)</f>
        <v>9.0926624755852364E-2</v>
      </c>
      <c r="L3" s="43">
        <f t="shared" ref="L3:L66" si="6">ABS(J3-C3)</f>
        <v>3.5461383654782423</v>
      </c>
      <c r="N3" s="58" cm="1">
        <f t="array" ref="N3:O3">LINEST(H2:H242,F2:F242)</f>
        <v>2.5391671084307892E-4</v>
      </c>
      <c r="O3" s="58">
        <v>2.7916102977683802E-3</v>
      </c>
      <c r="R3" s="46" t="s">
        <v>295</v>
      </c>
      <c r="S3" s="46">
        <v>500</v>
      </c>
      <c r="W3" s="46" t="s">
        <v>304</v>
      </c>
      <c r="X3" s="46" t="s">
        <v>305</v>
      </c>
    </row>
    <row r="4" spans="1:24" x14ac:dyDescent="0.3">
      <c r="A4" s="51">
        <v>250.1</v>
      </c>
      <c r="B4" s="51">
        <f t="shared" si="1"/>
        <v>250100</v>
      </c>
      <c r="C4" s="52">
        <v>-38</v>
      </c>
      <c r="F4" s="52">
        <f t="shared" si="2"/>
        <v>5.5218608378835734</v>
      </c>
      <c r="G4" s="53">
        <f t="shared" si="3"/>
        <v>12.429616116865711</v>
      </c>
      <c r="H4" s="46">
        <f t="shared" si="4"/>
        <v>4.2526047203912398E-3</v>
      </c>
      <c r="I4" s="43"/>
      <c r="J4" s="43">
        <f t="shared" si="0"/>
        <v>-34.697255351327016</v>
      </c>
      <c r="K4" s="43">
        <f t="shared" si="5"/>
        <v>8.6914332859815382E-2</v>
      </c>
      <c r="L4" s="43">
        <f t="shared" si="6"/>
        <v>3.3027446486729843</v>
      </c>
      <c r="N4" s="43"/>
      <c r="R4" s="46" t="s">
        <v>296</v>
      </c>
      <c r="S4" s="97">
        <v>10</v>
      </c>
      <c r="T4" s="46" t="s">
        <v>303</v>
      </c>
      <c r="W4" s="46">
        <v>1</v>
      </c>
      <c r="X4" s="97">
        <f>(1/(S$9+S$10*LN(S$4)-S$10*LN((1023/W4)-1)))-273.15</f>
        <v>345.37289594128833</v>
      </c>
    </row>
    <row r="5" spans="1:24" x14ac:dyDescent="0.3">
      <c r="A5" s="51">
        <v>236.8</v>
      </c>
      <c r="B5" s="51">
        <f t="shared" si="1"/>
        <v>236800</v>
      </c>
      <c r="C5" s="52">
        <v>-37</v>
      </c>
      <c r="F5" s="52">
        <f t="shared" si="2"/>
        <v>5.4672159030098504</v>
      </c>
      <c r="G5" s="53">
        <f t="shared" si="3"/>
        <v>12.374971181991988</v>
      </c>
      <c r="H5" s="46">
        <f t="shared" si="4"/>
        <v>4.2345966546686433E-3</v>
      </c>
      <c r="I5" s="43"/>
      <c r="J5" s="43">
        <f t="shared" si="0"/>
        <v>-33.905692992003026</v>
      </c>
      <c r="K5" s="43">
        <f t="shared" si="5"/>
        <v>8.3629919135053354E-2</v>
      </c>
      <c r="L5" s="43">
        <f t="shared" si="6"/>
        <v>3.0943070079969743</v>
      </c>
      <c r="N5" s="43"/>
      <c r="R5" s="46" t="s">
        <v>297</v>
      </c>
      <c r="S5" s="46">
        <v>5</v>
      </c>
      <c r="T5" s="46" t="s">
        <v>174</v>
      </c>
      <c r="W5" s="46">
        <v>2</v>
      </c>
      <c r="X5" s="97">
        <f t="shared" ref="X5:X68" si="7">(1/(S$9+S$10*LN(S$4)-S$10*LN((1023/W5)-1)))-273.15</f>
        <v>284.57285121943676</v>
      </c>
    </row>
    <row r="6" spans="1:24" x14ac:dyDescent="0.3">
      <c r="A6" s="51">
        <v>224</v>
      </c>
      <c r="B6" s="51">
        <f t="shared" si="1"/>
        <v>224000</v>
      </c>
      <c r="C6" s="52">
        <v>-36</v>
      </c>
      <c r="F6" s="52">
        <f t="shared" si="2"/>
        <v>5.4116460518550396</v>
      </c>
      <c r="G6" s="53">
        <f t="shared" si="3"/>
        <v>12.319401330837177</v>
      </c>
      <c r="H6" s="46">
        <f t="shared" si="4"/>
        <v>4.2167404596247108E-3</v>
      </c>
      <c r="I6" s="43"/>
      <c r="J6" s="43">
        <f t="shared" si="0"/>
        <v>-33.095324964907604</v>
      </c>
      <c r="K6" s="43">
        <f t="shared" si="5"/>
        <v>8.068541764145544E-2</v>
      </c>
      <c r="L6" s="43">
        <f t="shared" si="6"/>
        <v>2.9046750350923958</v>
      </c>
      <c r="M6" s="43"/>
      <c r="R6" s="46" t="s">
        <v>299</v>
      </c>
      <c r="S6" s="98">
        <f>S3*S5/1023</f>
        <v>2.4437927663734116</v>
      </c>
      <c r="T6" s="46" t="s">
        <v>174</v>
      </c>
      <c r="W6" s="46">
        <v>3</v>
      </c>
      <c r="X6" s="97">
        <f t="shared" si="7"/>
        <v>254.21818540920708</v>
      </c>
    </row>
    <row r="7" spans="1:24" x14ac:dyDescent="0.3">
      <c r="A7" s="51">
        <v>211.5</v>
      </c>
      <c r="B7" s="51">
        <f t="shared" si="1"/>
        <v>211500</v>
      </c>
      <c r="C7" s="52">
        <v>-35</v>
      </c>
      <c r="F7" s="52">
        <f t="shared" si="2"/>
        <v>5.354224998486333</v>
      </c>
      <c r="G7" s="53">
        <f t="shared" si="3"/>
        <v>12.261980277468469</v>
      </c>
      <c r="H7" s="46">
        <f t="shared" si="4"/>
        <v>4.1990342221289107E-3</v>
      </c>
      <c r="I7" s="43"/>
      <c r="J7" s="43">
        <f t="shared" si="0"/>
        <v>-32.252173714584899</v>
      </c>
      <c r="K7" s="43">
        <f t="shared" si="5"/>
        <v>7.8509322440431462E-2</v>
      </c>
      <c r="L7" s="43">
        <f t="shared" si="6"/>
        <v>2.7478262854151012</v>
      </c>
      <c r="M7" s="43"/>
      <c r="W7" s="46">
        <v>4</v>
      </c>
      <c r="X7" s="97">
        <f t="shared" si="7"/>
        <v>234.59185027820831</v>
      </c>
    </row>
    <row r="8" spans="1:24" x14ac:dyDescent="0.3">
      <c r="A8" s="51">
        <v>199.6</v>
      </c>
      <c r="B8" s="51">
        <f t="shared" si="1"/>
        <v>199600</v>
      </c>
      <c r="C8" s="52">
        <v>-34</v>
      </c>
      <c r="F8" s="52">
        <f t="shared" si="2"/>
        <v>5.2963153638773637</v>
      </c>
      <c r="G8" s="53">
        <f t="shared" si="3"/>
        <v>12.2040706428595</v>
      </c>
      <c r="H8" s="46">
        <f t="shared" si="4"/>
        <v>4.1814760610495508E-3</v>
      </c>
      <c r="I8" s="43"/>
      <c r="J8" s="43">
        <f t="shared" si="0"/>
        <v>-31.39582831972362</v>
      </c>
      <c r="K8" s="43">
        <f t="shared" si="5"/>
        <v>7.6593284714011181E-2</v>
      </c>
      <c r="L8" s="43">
        <f t="shared" si="6"/>
        <v>2.6041716802763801</v>
      </c>
      <c r="M8" s="43"/>
      <c r="R8" s="46" t="s">
        <v>300</v>
      </c>
      <c r="S8" s="97">
        <f>S4/((S5/S6)-1)</f>
        <v>9.5602294455066943</v>
      </c>
      <c r="T8" s="46" t="s">
        <v>298</v>
      </c>
      <c r="W8" s="46">
        <v>5</v>
      </c>
      <c r="X8" s="97">
        <f t="shared" si="7"/>
        <v>220.33258561599985</v>
      </c>
    </row>
    <row r="9" spans="1:24" x14ac:dyDescent="0.3">
      <c r="A9" s="51">
        <v>188.1</v>
      </c>
      <c r="B9" s="51">
        <f t="shared" si="1"/>
        <v>188100</v>
      </c>
      <c r="C9" s="52">
        <v>-33</v>
      </c>
      <c r="F9" s="52">
        <f t="shared" si="2"/>
        <v>5.236973736306985</v>
      </c>
      <c r="G9" s="53">
        <f t="shared" si="3"/>
        <v>12.144729015289121</v>
      </c>
      <c r="H9" s="46">
        <f t="shared" si="4"/>
        <v>4.1640641265875498E-3</v>
      </c>
      <c r="I9" s="43"/>
      <c r="J9" s="43">
        <f t="shared" si="0"/>
        <v>-30.511968097833289</v>
      </c>
      <c r="K9" s="43">
        <f t="shared" si="5"/>
        <v>7.5394906126263955E-2</v>
      </c>
      <c r="L9" s="43">
        <f t="shared" si="6"/>
        <v>2.4880319021667106</v>
      </c>
      <c r="M9" s="43"/>
      <c r="R9" s="46" t="s">
        <v>301</v>
      </c>
      <c r="S9" s="97">
        <f>O3</f>
        <v>2.7916102977683802E-3</v>
      </c>
      <c r="W9" s="46">
        <v>6</v>
      </c>
      <c r="X9" s="97">
        <f t="shared" si="7"/>
        <v>209.25244166849097</v>
      </c>
    </row>
    <row r="10" spans="1:24" x14ac:dyDescent="0.3">
      <c r="A10" s="51">
        <v>177.3</v>
      </c>
      <c r="B10" s="51">
        <f t="shared" si="1"/>
        <v>177300</v>
      </c>
      <c r="C10" s="52">
        <v>-32</v>
      </c>
      <c r="F10" s="52">
        <f t="shared" si="2"/>
        <v>5.1778432130801626</v>
      </c>
      <c r="G10" s="53">
        <f t="shared" si="3"/>
        <v>12.085598492062299</v>
      </c>
      <c r="H10" s="46">
        <f t="shared" si="4"/>
        <v>4.1467965996267887E-3</v>
      </c>
      <c r="I10" s="43"/>
      <c r="J10" s="43">
        <f t="shared" si="0"/>
        <v>-29.624800261139995</v>
      </c>
      <c r="K10" s="43">
        <f t="shared" si="5"/>
        <v>7.4224991839375143E-2</v>
      </c>
      <c r="L10" s="43">
        <f t="shared" si="6"/>
        <v>2.3751997388600046</v>
      </c>
      <c r="M10" s="43"/>
      <c r="R10" s="46" t="s">
        <v>302</v>
      </c>
      <c r="S10" s="97">
        <f>N3</f>
        <v>2.5391671084307892E-4</v>
      </c>
      <c r="W10" s="46">
        <v>7</v>
      </c>
      <c r="X10" s="97">
        <f t="shared" si="7"/>
        <v>200.25656889168516</v>
      </c>
    </row>
    <row r="11" spans="1:24" x14ac:dyDescent="0.3">
      <c r="A11" s="51">
        <v>167</v>
      </c>
      <c r="B11" s="51">
        <f t="shared" si="1"/>
        <v>167000</v>
      </c>
      <c r="C11" s="52">
        <v>-31</v>
      </c>
      <c r="F11" s="52">
        <f t="shared" si="2"/>
        <v>5.1179938124167554</v>
      </c>
      <c r="G11" s="53">
        <f t="shared" si="3"/>
        <v>12.025749091398891</v>
      </c>
      <c r="H11" s="46">
        <f t="shared" si="4"/>
        <v>4.1296716911005575E-3</v>
      </c>
      <c r="I11" s="43"/>
      <c r="J11" s="43">
        <f t="shared" si="0"/>
        <v>-28.720215802509642</v>
      </c>
      <c r="K11" s="43">
        <f t="shared" si="5"/>
        <v>7.3541425725495407E-2</v>
      </c>
      <c r="L11" s="43">
        <f t="shared" si="6"/>
        <v>2.2797841974903577</v>
      </c>
      <c r="M11" s="43"/>
      <c r="R11" s="46" t="s">
        <v>138</v>
      </c>
      <c r="S11" s="97">
        <f>S9+S10*LN(S8)</f>
        <v>3.3648556419381879E-3</v>
      </c>
      <c r="W11" s="46">
        <v>8</v>
      </c>
      <c r="X11" s="97">
        <f t="shared" si="7"/>
        <v>192.72356838401998</v>
      </c>
    </row>
    <row r="12" spans="1:24" x14ac:dyDescent="0.3">
      <c r="A12" s="51">
        <v>157.19999999999999</v>
      </c>
      <c r="B12" s="51">
        <f t="shared" si="1"/>
        <v>157200</v>
      </c>
      <c r="C12" s="52">
        <v>-30</v>
      </c>
      <c r="F12" s="52">
        <f t="shared" si="2"/>
        <v>5.0575188799951061</v>
      </c>
      <c r="G12" s="53">
        <f t="shared" si="3"/>
        <v>11.965274158977243</v>
      </c>
      <c r="H12" s="46">
        <f t="shared" si="4"/>
        <v>4.1126876413736376E-3</v>
      </c>
      <c r="I12" s="43"/>
      <c r="J12" s="43">
        <f t="shared" si="0"/>
        <v>-27.799325167076319</v>
      </c>
      <c r="K12" s="43">
        <f t="shared" si="5"/>
        <v>7.3355827764122708E-2</v>
      </c>
      <c r="L12" s="43">
        <f t="shared" si="6"/>
        <v>2.2006748329236814</v>
      </c>
      <c r="M12" s="43"/>
      <c r="R12" s="46" t="s">
        <v>139</v>
      </c>
      <c r="S12" s="98">
        <f>1/S11-273.15</f>
        <v>24.03956960185991</v>
      </c>
      <c r="T12" s="46" t="s">
        <v>175</v>
      </c>
      <c r="W12" s="46">
        <v>9</v>
      </c>
      <c r="X12" s="97">
        <f t="shared" si="7"/>
        <v>186.26895220933608</v>
      </c>
    </row>
    <row r="13" spans="1:24" x14ac:dyDescent="0.3">
      <c r="A13" s="51">
        <v>148.1</v>
      </c>
      <c r="B13" s="51">
        <f t="shared" si="1"/>
        <v>148100</v>
      </c>
      <c r="C13" s="52">
        <v>-29</v>
      </c>
      <c r="F13" s="52">
        <f t="shared" si="2"/>
        <v>4.9978877212737531</v>
      </c>
      <c r="G13" s="53">
        <f t="shared" si="3"/>
        <v>11.905643000255891</v>
      </c>
      <c r="H13" s="46">
        <f t="shared" si="4"/>
        <v>4.0958427196395664E-3</v>
      </c>
      <c r="I13" s="43"/>
      <c r="J13" s="43">
        <f t="shared" si="0"/>
        <v>-26.88446350628135</v>
      </c>
      <c r="K13" s="43">
        <f t="shared" si="5"/>
        <v>7.2949534266160368E-2</v>
      </c>
      <c r="L13" s="43">
        <f t="shared" si="6"/>
        <v>2.1155364937186505</v>
      </c>
      <c r="M13" s="43"/>
      <c r="W13" s="46">
        <v>10</v>
      </c>
      <c r="X13" s="97">
        <f t="shared" si="7"/>
        <v>180.63931385167945</v>
      </c>
    </row>
    <row r="14" spans="1:24" x14ac:dyDescent="0.3">
      <c r="A14" s="51">
        <v>139.4</v>
      </c>
      <c r="B14" s="51">
        <f t="shared" si="1"/>
        <v>139400</v>
      </c>
      <c r="C14" s="52">
        <v>-28</v>
      </c>
      <c r="F14" s="52">
        <f t="shared" si="2"/>
        <v>4.9373474983264236</v>
      </c>
      <c r="G14" s="53">
        <f t="shared" si="3"/>
        <v>11.845102777308561</v>
      </c>
      <c r="H14" s="46">
        <f t="shared" si="4"/>
        <v>4.0791352233326538E-3</v>
      </c>
      <c r="I14" s="43"/>
      <c r="J14" s="43">
        <f t="shared" si="0"/>
        <v>-25.948648987921274</v>
      </c>
      <c r="K14" s="43">
        <f t="shared" si="5"/>
        <v>7.3262536145668786E-2</v>
      </c>
      <c r="L14" s="43">
        <f t="shared" si="6"/>
        <v>2.0513510120787259</v>
      </c>
      <c r="M14" s="43"/>
      <c r="W14" s="46">
        <v>11</v>
      </c>
      <c r="X14" s="97">
        <f t="shared" si="7"/>
        <v>175.65937524885243</v>
      </c>
    </row>
    <row r="15" spans="1:24" x14ac:dyDescent="0.3">
      <c r="A15" s="51">
        <v>131.30000000000001</v>
      </c>
      <c r="B15" s="51">
        <f t="shared" si="1"/>
        <v>131300</v>
      </c>
      <c r="C15" s="52">
        <v>-27</v>
      </c>
      <c r="F15" s="52">
        <f t="shared" si="2"/>
        <v>4.877484781308751</v>
      </c>
      <c r="G15" s="53">
        <f t="shared" si="3"/>
        <v>11.785240060290887</v>
      </c>
      <c r="H15" s="46">
        <f t="shared" si="4"/>
        <v>4.0625634775543372E-3</v>
      </c>
      <c r="I15" s="43"/>
      <c r="J15" s="43">
        <f t="shared" si="0"/>
        <v>-25.016287510215278</v>
      </c>
      <c r="K15" s="43">
        <f t="shared" si="5"/>
        <v>7.3470832954989698E-2</v>
      </c>
      <c r="L15" s="43">
        <f t="shared" si="6"/>
        <v>1.9837124897847218</v>
      </c>
      <c r="M15" s="43"/>
      <c r="W15" s="46">
        <v>12</v>
      </c>
      <c r="X15" s="97">
        <f t="shared" si="7"/>
        <v>171.20318003942742</v>
      </c>
    </row>
    <row r="16" spans="1:24" x14ac:dyDescent="0.3">
      <c r="A16" s="51">
        <v>123.7</v>
      </c>
      <c r="B16" s="51">
        <f t="shared" si="1"/>
        <v>123700</v>
      </c>
      <c r="C16" s="52">
        <v>-26</v>
      </c>
      <c r="F16" s="52">
        <f t="shared" si="2"/>
        <v>4.8178592793984425</v>
      </c>
      <c r="G16" s="53">
        <f t="shared" si="3"/>
        <v>11.725614558380579</v>
      </c>
      <c r="H16" s="46">
        <f t="shared" si="4"/>
        <v>4.0461258345134534E-3</v>
      </c>
      <c r="I16" s="43"/>
      <c r="J16" s="43">
        <f t="shared" si="0"/>
        <v>-24.080602925966389</v>
      </c>
      <c r="K16" s="43">
        <f t="shared" si="5"/>
        <v>7.382296438590813E-2</v>
      </c>
      <c r="L16" s="43">
        <f t="shared" si="6"/>
        <v>1.9193970740336113</v>
      </c>
      <c r="M16" s="43"/>
      <c r="W16" s="46">
        <v>13</v>
      </c>
      <c r="X16" s="97">
        <f t="shared" si="7"/>
        <v>167.17736783775644</v>
      </c>
    </row>
    <row r="17" spans="1:24" x14ac:dyDescent="0.3">
      <c r="A17" s="51">
        <v>116.6</v>
      </c>
      <c r="B17" s="51">
        <f t="shared" si="1"/>
        <v>116600</v>
      </c>
      <c r="C17" s="52">
        <v>-25</v>
      </c>
      <c r="F17" s="52">
        <f t="shared" si="2"/>
        <v>4.7587492739163917</v>
      </c>
      <c r="G17" s="53">
        <f t="shared" si="3"/>
        <v>11.666504552898529</v>
      </c>
      <c r="H17" s="46">
        <f t="shared" si="4"/>
        <v>4.0298206729800527E-3</v>
      </c>
      <c r="I17" s="43"/>
      <c r="J17" s="43">
        <f t="shared" si="0"/>
        <v>-23.14601625702764</v>
      </c>
      <c r="K17" s="43">
        <f t="shared" si="5"/>
        <v>7.4159349718894416E-2</v>
      </c>
      <c r="L17" s="43">
        <f t="shared" si="6"/>
        <v>1.8539837429723605</v>
      </c>
      <c r="M17" s="43"/>
      <c r="W17" s="46">
        <v>14</v>
      </c>
      <c r="X17" s="97">
        <f t="shared" si="7"/>
        <v>163.51094179494305</v>
      </c>
    </row>
    <row r="18" spans="1:24" x14ac:dyDescent="0.3">
      <c r="A18" s="51">
        <v>110</v>
      </c>
      <c r="B18" s="51">
        <f t="shared" si="1"/>
        <v>110000</v>
      </c>
      <c r="C18" s="52">
        <v>-24</v>
      </c>
      <c r="F18" s="52">
        <f t="shared" si="2"/>
        <v>4.7004803657924166</v>
      </c>
      <c r="G18" s="53">
        <f t="shared" si="3"/>
        <v>11.608235644774552</v>
      </c>
      <c r="H18" s="46">
        <f t="shared" si="4"/>
        <v>4.013646397752358E-3</v>
      </c>
      <c r="I18" s="43"/>
      <c r="J18" s="43">
        <f t="shared" si="0"/>
        <v>-22.217837934122542</v>
      </c>
      <c r="K18" s="43">
        <f t="shared" si="5"/>
        <v>7.4256752744894072E-2</v>
      </c>
      <c r="L18" s="43">
        <f t="shared" si="6"/>
        <v>1.7821620658774577</v>
      </c>
      <c r="M18" s="43"/>
      <c r="W18" s="46">
        <v>15</v>
      </c>
      <c r="X18" s="97">
        <f t="shared" si="7"/>
        <v>160.14873390751598</v>
      </c>
    </row>
    <row r="19" spans="1:24" x14ac:dyDescent="0.3">
      <c r="A19" s="51">
        <v>103.7</v>
      </c>
      <c r="B19" s="51">
        <f t="shared" si="1"/>
        <v>103700</v>
      </c>
      <c r="C19" s="52">
        <v>-23</v>
      </c>
      <c r="F19" s="52">
        <f t="shared" si="2"/>
        <v>4.6415021152354816</v>
      </c>
      <c r="G19" s="53">
        <f t="shared" si="3"/>
        <v>11.549257394217619</v>
      </c>
      <c r="H19" s="46">
        <f t="shared" si="4"/>
        <v>3.9976014391365187E-3</v>
      </c>
      <c r="I19" s="43"/>
      <c r="J19" s="43">
        <f t="shared" si="0"/>
        <v>-21.271315493539106</v>
      </c>
      <c r="K19" s="43">
        <f t="shared" si="5"/>
        <v>7.5160195933082347E-2</v>
      </c>
      <c r="L19" s="43">
        <f t="shared" si="6"/>
        <v>1.728684506460894</v>
      </c>
      <c r="M19" s="43"/>
      <c r="W19" s="46">
        <v>16</v>
      </c>
      <c r="X19" s="97">
        <f t="shared" si="7"/>
        <v>157.04707906570457</v>
      </c>
    </row>
    <row r="20" spans="1:24" x14ac:dyDescent="0.3">
      <c r="A20" s="51">
        <v>97.9</v>
      </c>
      <c r="B20" s="51">
        <f t="shared" si="1"/>
        <v>97900</v>
      </c>
      <c r="C20" s="52">
        <v>-22</v>
      </c>
      <c r="F20" s="52">
        <f t="shared" si="2"/>
        <v>4.5839465495364644</v>
      </c>
      <c r="G20" s="53">
        <f t="shared" si="3"/>
        <v>11.491701828518602</v>
      </c>
      <c r="H20" s="46">
        <f t="shared" si="4"/>
        <v>3.9816842524387818E-3</v>
      </c>
      <c r="I20" s="43"/>
      <c r="J20" s="43">
        <f t="shared" si="0"/>
        <v>-20.340715497129054</v>
      </c>
      <c r="K20" s="43">
        <f t="shared" si="5"/>
        <v>7.5422022857770277E-2</v>
      </c>
      <c r="L20" s="43">
        <f t="shared" si="6"/>
        <v>1.6592845028709462</v>
      </c>
      <c r="M20" s="43"/>
      <c r="W20" s="46">
        <v>17</v>
      </c>
      <c r="X20" s="97">
        <f t="shared" si="7"/>
        <v>154.17086245444494</v>
      </c>
    </row>
    <row r="21" spans="1:24" x14ac:dyDescent="0.3">
      <c r="A21" s="51">
        <v>92.5</v>
      </c>
      <c r="B21" s="51">
        <f t="shared" si="1"/>
        <v>92500</v>
      </c>
      <c r="C21" s="52">
        <v>-21</v>
      </c>
      <c r="F21" s="52">
        <f t="shared" si="2"/>
        <v>4.5272086445183799</v>
      </c>
      <c r="G21" s="53">
        <f t="shared" si="3"/>
        <v>11.434963923500517</v>
      </c>
      <c r="H21" s="46">
        <f t="shared" si="4"/>
        <v>3.9658933174697604E-3</v>
      </c>
      <c r="I21" s="43"/>
      <c r="J21" s="43">
        <f t="shared" si="0"/>
        <v>-19.416580811378509</v>
      </c>
      <c r="K21" s="43">
        <f t="shared" si="5"/>
        <v>7.5400913743880527E-2</v>
      </c>
      <c r="L21" s="43">
        <f t="shared" si="6"/>
        <v>1.583419188621491</v>
      </c>
      <c r="M21" s="43"/>
      <c r="W21" s="46">
        <v>18</v>
      </c>
      <c r="X21" s="97">
        <f t="shared" si="7"/>
        <v>151.4914506235869</v>
      </c>
    </row>
    <row r="22" spans="1:24" x14ac:dyDescent="0.3">
      <c r="A22" s="51">
        <v>87.43</v>
      </c>
      <c r="B22" s="51">
        <f t="shared" si="1"/>
        <v>87430</v>
      </c>
      <c r="C22" s="52">
        <v>-20</v>
      </c>
      <c r="F22" s="52">
        <f t="shared" si="2"/>
        <v>4.4708384731927993</v>
      </c>
      <c r="G22" s="53">
        <f t="shared" si="3"/>
        <v>11.378593752174936</v>
      </c>
      <c r="H22" s="46">
        <f t="shared" si="4"/>
        <v>3.9502271380604387E-3</v>
      </c>
      <c r="I22" s="43"/>
      <c r="J22" s="43">
        <f t="shared" si="0"/>
        <v>-18.491720568316538</v>
      </c>
      <c r="K22" s="43">
        <f t="shared" si="5"/>
        <v>7.5413971584173109E-2</v>
      </c>
      <c r="L22" s="43">
        <f t="shared" si="6"/>
        <v>1.5082794316834622</v>
      </c>
      <c r="M22" s="43"/>
      <c r="W22" s="46">
        <v>19</v>
      </c>
      <c r="X22" s="97">
        <f t="shared" si="7"/>
        <v>148.98520821106774</v>
      </c>
    </row>
    <row r="23" spans="1:24" x14ac:dyDescent="0.3">
      <c r="A23" s="51">
        <v>82.79</v>
      </c>
      <c r="B23" s="51">
        <f t="shared" si="1"/>
        <v>82790</v>
      </c>
      <c r="C23" s="52">
        <v>-19</v>
      </c>
      <c r="F23" s="52">
        <f t="shared" si="2"/>
        <v>4.4163072811507149</v>
      </c>
      <c r="G23" s="53">
        <f t="shared" si="3"/>
        <v>11.324062560132852</v>
      </c>
      <c r="H23" s="46">
        <f t="shared" si="4"/>
        <v>3.9346842415896128E-3</v>
      </c>
      <c r="I23" s="43"/>
      <c r="J23" s="43">
        <f t="shared" si="0"/>
        <v>-17.590593685026278</v>
      </c>
      <c r="K23" s="43">
        <f t="shared" si="5"/>
        <v>7.4179279735459069E-2</v>
      </c>
      <c r="L23" s="43">
        <f t="shared" si="6"/>
        <v>1.4094063149737224</v>
      </c>
      <c r="M23" s="43"/>
      <c r="W23" s="46">
        <v>20</v>
      </c>
      <c r="X23" s="97">
        <f t="shared" si="7"/>
        <v>146.63241295663363</v>
      </c>
    </row>
    <row r="24" spans="1:24" x14ac:dyDescent="0.3">
      <c r="A24" s="51">
        <v>78.44</v>
      </c>
      <c r="B24" s="51">
        <f t="shared" si="1"/>
        <v>78440</v>
      </c>
      <c r="C24" s="52">
        <v>-18</v>
      </c>
      <c r="F24" s="52">
        <f t="shared" si="2"/>
        <v>4.3623340013281453</v>
      </c>
      <c r="G24" s="53">
        <f t="shared" si="3"/>
        <v>11.270089280310282</v>
      </c>
      <c r="H24" s="46">
        <f t="shared" si="4"/>
        <v>3.9192631785224382E-3</v>
      </c>
      <c r="I24" s="43"/>
      <c r="J24" s="43">
        <f t="shared" si="0"/>
        <v>-16.692384349945883</v>
      </c>
      <c r="K24" s="43">
        <f t="shared" si="5"/>
        <v>7.2645313891895408E-2</v>
      </c>
      <c r="L24" s="43">
        <f t="shared" si="6"/>
        <v>1.3076156500541174</v>
      </c>
      <c r="M24" s="43"/>
      <c r="W24" s="46">
        <v>21</v>
      </c>
      <c r="X24" s="97">
        <f t="shared" si="7"/>
        <v>144.41644781217269</v>
      </c>
    </row>
    <row r="25" spans="1:24" x14ac:dyDescent="0.3">
      <c r="A25" s="51">
        <v>74.36</v>
      </c>
      <c r="B25" s="51">
        <f t="shared" si="1"/>
        <v>74360</v>
      </c>
      <c r="C25" s="52">
        <v>-17</v>
      </c>
      <c r="F25" s="52">
        <f t="shared" si="2"/>
        <v>4.3089181628532431</v>
      </c>
      <c r="G25" s="53">
        <f t="shared" si="3"/>
        <v>11.216673441835381</v>
      </c>
      <c r="H25" s="46">
        <f t="shared" si="4"/>
        <v>3.9039625219597896E-3</v>
      </c>
      <c r="I25" s="43"/>
      <c r="J25" s="43">
        <f t="shared" si="0"/>
        <v>-15.797213753734297</v>
      </c>
      <c r="K25" s="43">
        <f t="shared" si="5"/>
        <v>7.0752132133276621E-2</v>
      </c>
      <c r="L25" s="43">
        <f t="shared" si="6"/>
        <v>1.2027862462657026</v>
      </c>
      <c r="M25" s="43"/>
      <c r="W25" s="46">
        <v>22</v>
      </c>
      <c r="X25" s="97">
        <f t="shared" si="7"/>
        <v>142.32318976127902</v>
      </c>
    </row>
    <row r="26" spans="1:24" x14ac:dyDescent="0.3">
      <c r="A26" s="51">
        <v>70.53</v>
      </c>
      <c r="B26" s="51">
        <f t="shared" si="1"/>
        <v>70530</v>
      </c>
      <c r="C26" s="52">
        <v>-16</v>
      </c>
      <c r="F26" s="52">
        <f t="shared" si="2"/>
        <v>4.2560381512200882</v>
      </c>
      <c r="G26" s="53">
        <f t="shared" si="3"/>
        <v>11.163793430202224</v>
      </c>
      <c r="H26" s="46">
        <f t="shared" si="4"/>
        <v>3.8887808671981337E-3</v>
      </c>
      <c r="I26" s="43"/>
      <c r="J26" s="43">
        <f t="shared" si="0"/>
        <v>-14.904845974082775</v>
      </c>
      <c r="K26" s="43">
        <f t="shared" si="5"/>
        <v>6.8447126619826548E-2</v>
      </c>
      <c r="L26" s="43">
        <f t="shared" si="6"/>
        <v>1.0951540259172248</v>
      </c>
      <c r="M26" s="43"/>
      <c r="W26" s="46">
        <v>23</v>
      </c>
      <c r="X26" s="97">
        <f t="shared" si="7"/>
        <v>140.34054082256034</v>
      </c>
    </row>
    <row r="27" spans="1:24" x14ac:dyDescent="0.3">
      <c r="A27" s="51">
        <v>66.92</v>
      </c>
      <c r="B27" s="51">
        <f t="shared" si="1"/>
        <v>66920</v>
      </c>
      <c r="C27" s="52">
        <v>-15</v>
      </c>
      <c r="F27" s="52">
        <f t="shared" si="2"/>
        <v>4.2034978761186235</v>
      </c>
      <c r="G27" s="53">
        <f t="shared" si="3"/>
        <v>11.11125315510076</v>
      </c>
      <c r="H27" s="46">
        <f t="shared" si="4"/>
        <v>3.8737168312996321E-3</v>
      </c>
      <c r="I27" s="43"/>
      <c r="J27" s="43">
        <f t="shared" si="0"/>
        <v>-14.012061134188116</v>
      </c>
      <c r="K27" s="43">
        <f t="shared" si="5"/>
        <v>6.5862591054125605E-2</v>
      </c>
      <c r="L27" s="43">
        <f t="shared" si="6"/>
        <v>0.98793886581188417</v>
      </c>
      <c r="M27" s="43"/>
      <c r="W27" s="46">
        <v>24</v>
      </c>
      <c r="X27" s="97">
        <f t="shared" si="7"/>
        <v>138.45806350527783</v>
      </c>
    </row>
    <row r="28" spans="1:24" x14ac:dyDescent="0.3">
      <c r="A28" s="51">
        <v>63.54</v>
      </c>
      <c r="B28" s="51">
        <f t="shared" si="1"/>
        <v>63540</v>
      </c>
      <c r="C28" s="52">
        <v>-14</v>
      </c>
      <c r="F28" s="52">
        <f t="shared" si="2"/>
        <v>4.1516696288413701</v>
      </c>
      <c r="G28" s="53">
        <f t="shared" si="3"/>
        <v>11.059424907823507</v>
      </c>
      <c r="H28" s="46">
        <f t="shared" si="4"/>
        <v>3.8587690526721979E-3</v>
      </c>
      <c r="I28" s="43"/>
      <c r="J28" s="43">
        <f t="shared" si="0"/>
        <v>-13.125306638511859</v>
      </c>
      <c r="K28" s="43">
        <f t="shared" si="5"/>
        <v>6.2478097249152952E-2</v>
      </c>
      <c r="L28" s="43">
        <f t="shared" si="6"/>
        <v>0.87469336148814136</v>
      </c>
      <c r="M28" s="43"/>
      <c r="W28" s="46">
        <v>25</v>
      </c>
      <c r="X28" s="97">
        <f t="shared" si="7"/>
        <v>136.66669413224389</v>
      </c>
    </row>
    <row r="29" spans="1:24" x14ac:dyDescent="0.3">
      <c r="A29" s="51">
        <v>60.34</v>
      </c>
      <c r="B29" s="51">
        <f t="shared" si="1"/>
        <v>60340</v>
      </c>
      <c r="C29" s="52">
        <v>-13</v>
      </c>
      <c r="F29" s="52">
        <f t="shared" si="2"/>
        <v>4.0999952337309153</v>
      </c>
      <c r="G29" s="53">
        <f t="shared" si="3"/>
        <v>11.007750512713052</v>
      </c>
      <c r="H29" s="46">
        <f t="shared" si="4"/>
        <v>3.8439361906592354E-3</v>
      </c>
      <c r="I29" s="43"/>
      <c r="J29" s="43">
        <f t="shared" si="0"/>
        <v>-12.235121944602042</v>
      </c>
      <c r="K29" s="43">
        <f t="shared" si="5"/>
        <v>5.8836773492150593E-2</v>
      </c>
      <c r="L29" s="43">
        <f t="shared" si="6"/>
        <v>0.76487805539795772</v>
      </c>
      <c r="M29" s="43"/>
      <c r="W29" s="46">
        <v>26</v>
      </c>
      <c r="X29" s="97">
        <f t="shared" si="7"/>
        <v>134.95851499000554</v>
      </c>
    </row>
    <row r="30" spans="1:24" x14ac:dyDescent="0.3">
      <c r="A30" s="51">
        <v>57.33</v>
      </c>
      <c r="B30" s="51">
        <f t="shared" si="1"/>
        <v>57330</v>
      </c>
      <c r="C30" s="52">
        <v>-12</v>
      </c>
      <c r="F30" s="52">
        <f t="shared" si="2"/>
        <v>4.0488240469202914</v>
      </c>
      <c r="G30" s="53">
        <f t="shared" si="3"/>
        <v>10.956579325902428</v>
      </c>
      <c r="H30" s="46">
        <f t="shared" si="4"/>
        <v>3.8292169251388096E-3</v>
      </c>
      <c r="I30" s="43"/>
      <c r="J30" s="43">
        <f t="shared" si="0"/>
        <v>-11.347579204701788</v>
      </c>
      <c r="K30" s="43">
        <f t="shared" si="5"/>
        <v>5.4368399608184369E-2</v>
      </c>
      <c r="L30" s="43">
        <f t="shared" si="6"/>
        <v>0.6524207952982124</v>
      </c>
      <c r="M30" s="43"/>
      <c r="W30" s="46">
        <v>27</v>
      </c>
      <c r="X30" s="97">
        <f t="shared" si="7"/>
        <v>133.32657146583387</v>
      </c>
    </row>
    <row r="31" spans="1:24" x14ac:dyDescent="0.3">
      <c r="A31" s="51">
        <v>54.5</v>
      </c>
      <c r="B31" s="51">
        <f t="shared" si="1"/>
        <v>54500</v>
      </c>
      <c r="C31" s="52">
        <v>-11</v>
      </c>
      <c r="F31" s="52">
        <f t="shared" si="2"/>
        <v>3.9982007016691985</v>
      </c>
      <c r="G31" s="53">
        <f t="shared" si="3"/>
        <v>10.905955980651335</v>
      </c>
      <c r="H31" s="46">
        <f t="shared" si="4"/>
        <v>3.8146099561319857E-3</v>
      </c>
      <c r="I31" s="43"/>
      <c r="J31" s="43">
        <f t="shared" si="0"/>
        <v>-10.463576875765682</v>
      </c>
      <c r="K31" s="43">
        <f t="shared" si="5"/>
        <v>4.8765738566756187E-2</v>
      </c>
      <c r="L31" s="43">
        <f t="shared" si="6"/>
        <v>0.53642312423431804</v>
      </c>
      <c r="M31" s="43"/>
      <c r="W31" s="46">
        <v>28</v>
      </c>
      <c r="X31" s="97">
        <f t="shared" si="7"/>
        <v>131.76472397297516</v>
      </c>
    </row>
    <row r="32" spans="1:24" x14ac:dyDescent="0.3">
      <c r="A32" s="51">
        <v>51.82</v>
      </c>
      <c r="B32" s="51">
        <f t="shared" si="1"/>
        <v>51820</v>
      </c>
      <c r="C32" s="52">
        <v>-10</v>
      </c>
      <c r="F32" s="52">
        <f t="shared" si="2"/>
        <v>3.9477761751339639</v>
      </c>
      <c r="G32" s="53">
        <f t="shared" si="3"/>
        <v>10.8555314541161</v>
      </c>
      <c r="H32" s="46">
        <f t="shared" si="4"/>
        <v>3.800114003420103E-3</v>
      </c>
      <c r="I32" s="43"/>
      <c r="J32" s="43">
        <f t="shared" si="0"/>
        <v>-9.5770916366637948</v>
      </c>
      <c r="K32" s="43">
        <f t="shared" si="5"/>
        <v>4.2290836333620518E-2</v>
      </c>
      <c r="L32" s="43">
        <f t="shared" si="6"/>
        <v>0.42290836333620518</v>
      </c>
      <c r="M32" s="43"/>
      <c r="W32" s="46">
        <v>29</v>
      </c>
      <c r="X32" s="97">
        <f t="shared" si="7"/>
        <v>130.26752705492294</v>
      </c>
    </row>
    <row r="33" spans="1:24" x14ac:dyDescent="0.3">
      <c r="A33" s="51">
        <v>49.28</v>
      </c>
      <c r="B33" s="51">
        <f t="shared" si="1"/>
        <v>49280</v>
      </c>
      <c r="C33" s="52">
        <v>-9</v>
      </c>
      <c r="F33" s="52">
        <f t="shared" si="2"/>
        <v>3.8975183192252643</v>
      </c>
      <c r="G33" s="53">
        <f t="shared" si="3"/>
        <v>10.805273598207402</v>
      </c>
      <c r="H33" s="46">
        <f t="shared" si="4"/>
        <v>3.7857278061707365E-3</v>
      </c>
      <c r="I33" s="43"/>
      <c r="J33" s="43">
        <f t="shared" si="0"/>
        <v>-8.6875628539780223</v>
      </c>
      <c r="K33" s="43">
        <f t="shared" si="5"/>
        <v>3.4715238446886412E-2</v>
      </c>
      <c r="L33" s="43">
        <f t="shared" si="6"/>
        <v>0.3124371460219777</v>
      </c>
      <c r="M33" s="43"/>
      <c r="W33" s="46">
        <v>30</v>
      </c>
      <c r="X33" s="97">
        <f t="shared" si="7"/>
        <v>128.83012992577034</v>
      </c>
    </row>
    <row r="34" spans="1:24" x14ac:dyDescent="0.3">
      <c r="A34" s="51">
        <v>46.89</v>
      </c>
      <c r="B34" s="51">
        <f t="shared" si="1"/>
        <v>46890</v>
      </c>
      <c r="C34" s="52">
        <v>-8</v>
      </c>
      <c r="F34" s="52">
        <f t="shared" si="2"/>
        <v>3.8478044331014951</v>
      </c>
      <c r="G34" s="53">
        <f t="shared" si="3"/>
        <v>10.755559712083633</v>
      </c>
      <c r="H34" s="46">
        <f t="shared" si="4"/>
        <v>3.7714501225721295E-3</v>
      </c>
      <c r="I34" s="43"/>
      <c r="J34" s="43">
        <f t="shared" si="0"/>
        <v>-7.8017351781770117</v>
      </c>
      <c r="K34" s="43">
        <f t="shared" si="5"/>
        <v>2.4783102727873541E-2</v>
      </c>
      <c r="L34" s="43">
        <f t="shared" si="6"/>
        <v>0.19826482182298832</v>
      </c>
      <c r="M34" s="43"/>
      <c r="W34" s="46">
        <v>31</v>
      </c>
      <c r="X34" s="97">
        <f t="shared" si="7"/>
        <v>127.4481940660134</v>
      </c>
    </row>
    <row r="35" spans="1:24" x14ac:dyDescent="0.3">
      <c r="A35" s="51">
        <v>44.62</v>
      </c>
      <c r="B35" s="51">
        <f t="shared" si="1"/>
        <v>44620</v>
      </c>
      <c r="C35" s="52">
        <v>-7</v>
      </c>
      <c r="F35" s="52">
        <f t="shared" si="2"/>
        <v>3.7981821890043865</v>
      </c>
      <c r="G35" s="53">
        <f t="shared" si="3"/>
        <v>10.705937467986523</v>
      </c>
      <c r="H35" s="46">
        <f t="shared" si="4"/>
        <v>3.75727972947586E-3</v>
      </c>
      <c r="I35" s="43"/>
      <c r="J35" s="43">
        <f t="shared" si="0"/>
        <v>-6.9116027424378217</v>
      </c>
      <c r="K35" s="43">
        <f t="shared" si="5"/>
        <v>1.2628179651739759E-2</v>
      </c>
      <c r="L35" s="43">
        <f t="shared" si="6"/>
        <v>8.8397257562178311E-2</v>
      </c>
      <c r="M35" s="43"/>
      <c r="W35" s="46">
        <v>32</v>
      </c>
      <c r="X35" s="97">
        <f t="shared" si="7"/>
        <v>126.11782449926756</v>
      </c>
    </row>
    <row r="36" spans="1:24" x14ac:dyDescent="0.3">
      <c r="A36" s="51">
        <v>42.48</v>
      </c>
      <c r="B36" s="51">
        <f t="shared" si="1"/>
        <v>42480</v>
      </c>
      <c r="C36" s="52">
        <v>-6</v>
      </c>
      <c r="F36" s="52">
        <f t="shared" si="2"/>
        <v>3.7490333769336832</v>
      </c>
      <c r="G36" s="53">
        <f t="shared" si="3"/>
        <v>10.65678865591582</v>
      </c>
      <c r="H36" s="46">
        <f t="shared" si="4"/>
        <v>3.7432154220475391E-3</v>
      </c>
      <c r="I36" s="43"/>
      <c r="J36" s="43">
        <f t="shared" si="0"/>
        <v>-6.024056338563696</v>
      </c>
      <c r="K36" s="43">
        <f t="shared" si="5"/>
        <v>4.0093897606160072E-3</v>
      </c>
      <c r="L36" s="43">
        <f t="shared" si="6"/>
        <v>2.4056338563696045E-2</v>
      </c>
      <c r="M36" s="43"/>
      <c r="W36" s="46">
        <v>33</v>
      </c>
      <c r="X36" s="97">
        <f t="shared" si="7"/>
        <v>124.83551212650946</v>
      </c>
    </row>
    <row r="37" spans="1:24" x14ac:dyDescent="0.3">
      <c r="A37" s="51">
        <v>40.450000000000003</v>
      </c>
      <c r="B37" s="51">
        <f t="shared" si="1"/>
        <v>40450</v>
      </c>
      <c r="C37" s="52">
        <v>-5</v>
      </c>
      <c r="F37" s="52">
        <f t="shared" si="2"/>
        <v>3.7000666435045009</v>
      </c>
      <c r="G37" s="53">
        <f t="shared" si="3"/>
        <v>10.607821922486638</v>
      </c>
      <c r="H37" s="46">
        <f t="shared" si="4"/>
        <v>3.7292560134253219E-3</v>
      </c>
      <c r="I37" s="43"/>
      <c r="J37" s="43">
        <f t="shared" si="0"/>
        <v>-5.1338936640135557</v>
      </c>
      <c r="K37" s="43">
        <f t="shared" si="5"/>
        <v>2.6778732802711147E-2</v>
      </c>
      <c r="L37" s="43">
        <f t="shared" si="6"/>
        <v>0.13389366401355574</v>
      </c>
      <c r="M37" s="43"/>
      <c r="W37" s="46">
        <v>34</v>
      </c>
      <c r="X37" s="97">
        <f t="shared" si="7"/>
        <v>123.59808506093532</v>
      </c>
    </row>
    <row r="38" spans="1:24" x14ac:dyDescent="0.3">
      <c r="A38" s="51">
        <v>38.53</v>
      </c>
      <c r="B38" s="51">
        <f t="shared" si="1"/>
        <v>38530</v>
      </c>
      <c r="C38" s="52">
        <v>-4</v>
      </c>
      <c r="F38" s="52">
        <f t="shared" si="2"/>
        <v>3.6514371586380663</v>
      </c>
      <c r="G38" s="53">
        <f t="shared" si="3"/>
        <v>10.559192437620203</v>
      </c>
      <c r="H38" s="46">
        <f t="shared" si="4"/>
        <v>3.7154003343860304E-3</v>
      </c>
      <c r="I38" s="43"/>
      <c r="J38" s="43">
        <f t="shared" si="0"/>
        <v>-4.2439707562056697</v>
      </c>
      <c r="K38" s="43">
        <f t="shared" si="5"/>
        <v>6.0992689051417415E-2</v>
      </c>
      <c r="L38" s="43">
        <f t="shared" si="6"/>
        <v>0.24397075620566966</v>
      </c>
      <c r="M38" s="43"/>
      <c r="W38" s="46">
        <v>35</v>
      </c>
      <c r="X38" s="97">
        <f t="shared" si="7"/>
        <v>122.40266733778714</v>
      </c>
    </row>
    <row r="39" spans="1:24" x14ac:dyDescent="0.3">
      <c r="A39" s="51">
        <v>36.700000000000003</v>
      </c>
      <c r="B39" s="51">
        <f t="shared" si="1"/>
        <v>36700</v>
      </c>
      <c r="C39" s="52">
        <v>-3</v>
      </c>
      <c r="F39" s="52">
        <f t="shared" si="2"/>
        <v>3.6027767550605247</v>
      </c>
      <c r="G39" s="53">
        <f t="shared" si="3"/>
        <v>10.510532034042662</v>
      </c>
      <c r="H39" s="46">
        <f t="shared" si="4"/>
        <v>3.7016472330186935E-3</v>
      </c>
      <c r="I39" s="43"/>
      <c r="J39" s="43">
        <f t="shared" si="0"/>
        <v>-3.3475468618956938</v>
      </c>
      <c r="K39" s="43">
        <f t="shared" si="5"/>
        <v>0.11584895396523127</v>
      </c>
      <c r="L39" s="43">
        <f t="shared" si="6"/>
        <v>0.34754686189569384</v>
      </c>
      <c r="M39" s="43"/>
      <c r="W39" s="46">
        <v>36</v>
      </c>
      <c r="X39" s="97">
        <f t="shared" si="7"/>
        <v>121.24664370472743</v>
      </c>
    </row>
    <row r="40" spans="1:24" x14ac:dyDescent="0.3">
      <c r="A40" s="51">
        <v>34.97</v>
      </c>
      <c r="B40" s="51">
        <f t="shared" si="1"/>
        <v>34970</v>
      </c>
      <c r="C40" s="52">
        <v>-2</v>
      </c>
      <c r="F40" s="52">
        <f t="shared" si="2"/>
        <v>3.5544905510752844</v>
      </c>
      <c r="G40" s="53">
        <f t="shared" si="3"/>
        <v>10.462245830057421</v>
      </c>
      <c r="H40" s="46">
        <f t="shared" si="4"/>
        <v>3.687995574405311E-3</v>
      </c>
      <c r="I40" s="43"/>
      <c r="J40" s="43">
        <f t="shared" si="0"/>
        <v>-2.4520890143571705</v>
      </c>
      <c r="K40" s="43">
        <f t="shared" si="5"/>
        <v>0.22604450717858526</v>
      </c>
      <c r="L40" s="43">
        <f t="shared" si="6"/>
        <v>0.45208901435717053</v>
      </c>
      <c r="M40" s="43"/>
      <c r="W40" s="46">
        <v>37</v>
      </c>
      <c r="X40" s="97">
        <f t="shared" si="7"/>
        <v>120.1276294548336</v>
      </c>
    </row>
    <row r="41" spans="1:24" x14ac:dyDescent="0.3">
      <c r="A41" s="51">
        <v>33.33</v>
      </c>
      <c r="B41" s="51">
        <f t="shared" si="1"/>
        <v>33330</v>
      </c>
      <c r="C41" s="52">
        <v>-1</v>
      </c>
      <c r="F41" s="52">
        <f t="shared" si="2"/>
        <v>3.5064578923196481</v>
      </c>
      <c r="G41" s="53">
        <f t="shared" si="3"/>
        <v>10.414213171301785</v>
      </c>
      <c r="H41" s="46">
        <f t="shared" si="4"/>
        <v>3.6744442403086534E-3</v>
      </c>
      <c r="I41" s="43"/>
      <c r="J41" s="43">
        <f t="shared" si="0"/>
        <v>-1.5554163721869827</v>
      </c>
      <c r="K41" s="43">
        <f t="shared" si="5"/>
        <v>0.5554163721869827</v>
      </c>
      <c r="L41" s="43">
        <f t="shared" si="6"/>
        <v>0.5554163721869827</v>
      </c>
      <c r="M41" s="43"/>
      <c r="W41" s="46">
        <v>38</v>
      </c>
      <c r="X41" s="97">
        <f t="shared" si="7"/>
        <v>119.04344446446584</v>
      </c>
    </row>
    <row r="42" spans="1:24" x14ac:dyDescent="0.3">
      <c r="A42" s="51">
        <v>31.77</v>
      </c>
      <c r="B42" s="51">
        <f t="shared" si="1"/>
        <v>31770</v>
      </c>
      <c r="C42" s="52">
        <v>0</v>
      </c>
      <c r="F42" s="52">
        <f t="shared" si="2"/>
        <v>3.4585224482814247</v>
      </c>
      <c r="G42" s="53">
        <f t="shared" si="3"/>
        <v>10.366277727263562</v>
      </c>
      <c r="H42" s="46">
        <f t="shared" si="4"/>
        <v>3.6609921288669233E-3</v>
      </c>
      <c r="I42" s="43"/>
      <c r="J42" s="43">
        <f t="shared" si="0"/>
        <v>-0.65461654948808246</v>
      </c>
      <c r="K42" s="43" t="e">
        <f t="shared" si="5"/>
        <v>#DIV/0!</v>
      </c>
      <c r="L42" s="43">
        <f t="shared" si="6"/>
        <v>0.65461654948808246</v>
      </c>
      <c r="M42" s="43"/>
      <c r="W42" s="46">
        <v>39</v>
      </c>
      <c r="X42" s="97">
        <f t="shared" si="7"/>
        <v>117.99209075562459</v>
      </c>
    </row>
    <row r="43" spans="1:24" x14ac:dyDescent="0.3">
      <c r="A43" s="52">
        <v>30.25</v>
      </c>
      <c r="B43" s="51">
        <f t="shared" si="1"/>
        <v>30250</v>
      </c>
      <c r="C43" s="54">
        <v>1</v>
      </c>
      <c r="F43" s="52">
        <f t="shared" si="2"/>
        <v>3.4094961844768505</v>
      </c>
      <c r="G43" s="53">
        <f t="shared" si="3"/>
        <v>10.317251463458987</v>
      </c>
      <c r="H43" s="46">
        <f t="shared" si="4"/>
        <v>3.6476381542950944E-3</v>
      </c>
      <c r="I43" s="43"/>
      <c r="J43" s="43">
        <f t="shared" si="0"/>
        <v>0.27288381725321642</v>
      </c>
      <c r="K43" s="43">
        <f t="shared" si="5"/>
        <v>0.72711618274678358</v>
      </c>
      <c r="L43" s="43">
        <f t="shared" si="6"/>
        <v>0.72711618274678358</v>
      </c>
      <c r="M43" s="43"/>
      <c r="W43" s="46">
        <v>40</v>
      </c>
      <c r="X43" s="97">
        <f t="shared" si="7"/>
        <v>116.97173302697888</v>
      </c>
    </row>
    <row r="44" spans="1:24" x14ac:dyDescent="0.3">
      <c r="A44" s="52">
        <v>28.82</v>
      </c>
      <c r="B44" s="51">
        <f t="shared" si="1"/>
        <v>28820</v>
      </c>
      <c r="C44" s="54">
        <v>2</v>
      </c>
      <c r="F44" s="52">
        <f t="shared" si="2"/>
        <v>3.3610695905713759</v>
      </c>
      <c r="G44" s="53">
        <f t="shared" si="3"/>
        <v>10.268824869553512</v>
      </c>
      <c r="H44" s="46">
        <f t="shared" si="4"/>
        <v>3.6343812465927678E-3</v>
      </c>
      <c r="I44" s="43"/>
      <c r="J44" s="43">
        <f t="shared" si="0"/>
        <v>1.1952588237452915</v>
      </c>
      <c r="K44" s="43">
        <f t="shared" si="5"/>
        <v>0.40237058812735427</v>
      </c>
      <c r="L44" s="43">
        <f t="shared" si="6"/>
        <v>0.80474117625470853</v>
      </c>
      <c r="M44" s="43"/>
      <c r="W44" s="46">
        <v>41</v>
      </c>
      <c r="X44" s="97">
        <f t="shared" si="7"/>
        <v>115.98068169698661</v>
      </c>
    </row>
    <row r="45" spans="1:24" x14ac:dyDescent="0.3">
      <c r="A45" s="52">
        <v>27.45</v>
      </c>
      <c r="B45" s="51">
        <f t="shared" si="1"/>
        <v>27450</v>
      </c>
      <c r="C45" s="54">
        <v>3</v>
      </c>
      <c r="F45" s="52">
        <f t="shared" si="2"/>
        <v>3.3123661679555396</v>
      </c>
      <c r="G45" s="53">
        <f t="shared" si="3"/>
        <v>10.220121446937677</v>
      </c>
      <c r="H45" s="46">
        <f t="shared" si="4"/>
        <v>3.6212203512583745E-3</v>
      </c>
      <c r="I45" s="43"/>
      <c r="J45" s="43">
        <f t="shared" si="0"/>
        <v>2.1292045299102256</v>
      </c>
      <c r="K45" s="43">
        <f t="shared" si="5"/>
        <v>0.29026515669659148</v>
      </c>
      <c r="L45" s="43">
        <f t="shared" si="6"/>
        <v>0.87079547008977443</v>
      </c>
      <c r="M45" s="43"/>
      <c r="W45" s="46">
        <v>42</v>
      </c>
      <c r="X45" s="97">
        <f t="shared" si="7"/>
        <v>115.01737808208446</v>
      </c>
    </row>
    <row r="46" spans="1:24" x14ac:dyDescent="0.3">
      <c r="A46" s="52">
        <v>26.16</v>
      </c>
      <c r="B46" s="51">
        <f t="shared" si="1"/>
        <v>26160</v>
      </c>
      <c r="C46" s="54">
        <v>4</v>
      </c>
      <c r="F46" s="52">
        <f t="shared" si="2"/>
        <v>3.2642315265889978</v>
      </c>
      <c r="G46" s="53">
        <f t="shared" si="3"/>
        <v>10.171986805571136</v>
      </c>
      <c r="H46" s="46">
        <f t="shared" si="4"/>
        <v>3.608154429009562E-3</v>
      </c>
      <c r="I46" s="43"/>
      <c r="J46" s="43">
        <f t="shared" si="0"/>
        <v>3.0585121263095516</v>
      </c>
      <c r="K46" s="43">
        <f t="shared" si="5"/>
        <v>0.2353719684226121</v>
      </c>
      <c r="L46" s="43">
        <f t="shared" si="6"/>
        <v>0.9414878736904484</v>
      </c>
      <c r="M46" s="43"/>
      <c r="W46" s="46">
        <v>43</v>
      </c>
      <c r="X46" s="97">
        <f t="shared" si="7"/>
        <v>114.08038139706525</v>
      </c>
    </row>
    <row r="47" spans="1:24" x14ac:dyDescent="0.3">
      <c r="A47" s="52">
        <v>24.94</v>
      </c>
      <c r="B47" s="51">
        <f t="shared" si="1"/>
        <v>24940</v>
      </c>
      <c r="C47" s="54">
        <v>5</v>
      </c>
      <c r="F47" s="52">
        <f t="shared" si="2"/>
        <v>3.2164729402518906</v>
      </c>
      <c r="G47" s="53">
        <f t="shared" si="3"/>
        <v>10.124228219234027</v>
      </c>
      <c r="H47" s="46">
        <f t="shared" si="4"/>
        <v>3.5951824555096176E-3</v>
      </c>
      <c r="I47" s="43"/>
      <c r="J47" s="43">
        <f t="shared" si="0"/>
        <v>3.9867813976019875</v>
      </c>
      <c r="K47" s="43">
        <f t="shared" si="5"/>
        <v>0.2026437204796025</v>
      </c>
      <c r="L47" s="43">
        <f t="shared" si="6"/>
        <v>1.0132186023980125</v>
      </c>
      <c r="M47" s="43"/>
      <c r="W47" s="46">
        <v>44</v>
      </c>
      <c r="X47" s="97">
        <f t="shared" si="7"/>
        <v>113.16835731676724</v>
      </c>
    </row>
    <row r="48" spans="1:24" x14ac:dyDescent="0.3">
      <c r="A48" s="52">
        <v>23.77</v>
      </c>
      <c r="B48" s="51">
        <f t="shared" si="1"/>
        <v>23770</v>
      </c>
      <c r="C48" s="54">
        <v>6</v>
      </c>
      <c r="F48" s="52">
        <f t="shared" si="2"/>
        <v>3.1684242813721024</v>
      </c>
      <c r="G48" s="53">
        <f t="shared" si="3"/>
        <v>10.076179560354239</v>
      </c>
      <c r="H48" s="46">
        <f t="shared" si="4"/>
        <v>3.5823034210997673E-3</v>
      </c>
      <c r="I48" s="43"/>
      <c r="J48" s="43">
        <f t="shared" si="0"/>
        <v>4.9270064143179297</v>
      </c>
      <c r="K48" s="43">
        <f t="shared" si="5"/>
        <v>0.17883226428034504</v>
      </c>
      <c r="L48" s="43">
        <f t="shared" si="6"/>
        <v>1.0729935856820703</v>
      </c>
      <c r="M48" s="43"/>
      <c r="W48" s="46">
        <v>45</v>
      </c>
      <c r="X48" s="97">
        <f t="shared" si="7"/>
        <v>112.280067880584</v>
      </c>
    </row>
    <row r="49" spans="1:24" x14ac:dyDescent="0.3">
      <c r="A49" s="52">
        <v>22.67</v>
      </c>
      <c r="B49" s="51">
        <f t="shared" si="1"/>
        <v>22670</v>
      </c>
      <c r="C49" s="54">
        <v>7</v>
      </c>
      <c r="F49" s="52">
        <f t="shared" si="2"/>
        <v>3.1210424645194377</v>
      </c>
      <c r="G49" s="53">
        <f t="shared" si="3"/>
        <v>10.028797743501574</v>
      </c>
      <c r="H49" s="46">
        <f t="shared" si="4"/>
        <v>3.5695163305372126E-3</v>
      </c>
      <c r="I49" s="43"/>
      <c r="J49" s="43">
        <f t="shared" si="0"/>
        <v>5.860451006557355</v>
      </c>
      <c r="K49" s="43">
        <f t="shared" si="5"/>
        <v>0.16279271334894929</v>
      </c>
      <c r="L49" s="43">
        <f t="shared" si="6"/>
        <v>1.139548993442645</v>
      </c>
      <c r="M49" s="43"/>
      <c r="W49" s="46">
        <v>46</v>
      </c>
      <c r="X49" s="97">
        <f t="shared" si="7"/>
        <v>111.41436255601917</v>
      </c>
    </row>
    <row r="50" spans="1:24" x14ac:dyDescent="0.3">
      <c r="A50" s="52">
        <v>21.62</v>
      </c>
      <c r="B50" s="51">
        <f t="shared" si="1"/>
        <v>21620</v>
      </c>
      <c r="C50" s="54">
        <v>8</v>
      </c>
      <c r="F50" s="52">
        <f t="shared" si="2"/>
        <v>3.0736188122110621</v>
      </c>
      <c r="G50" s="53">
        <f t="shared" si="3"/>
        <v>9.9813740911931994</v>
      </c>
      <c r="H50" s="46">
        <f t="shared" si="4"/>
        <v>3.556820202738752E-3</v>
      </c>
      <c r="I50" s="43"/>
      <c r="J50" s="43">
        <f t="shared" si="0"/>
        <v>6.8010159779948367</v>
      </c>
      <c r="K50" s="43">
        <f t="shared" si="5"/>
        <v>0.14987300275064541</v>
      </c>
      <c r="L50" s="43">
        <f t="shared" si="6"/>
        <v>1.1989840220051633</v>
      </c>
      <c r="M50" s="43"/>
      <c r="W50" s="46">
        <v>47</v>
      </c>
      <c r="X50" s="97">
        <f t="shared" si="7"/>
        <v>110.57017030608233</v>
      </c>
    </row>
    <row r="51" spans="1:24" x14ac:dyDescent="0.3">
      <c r="A51" s="52">
        <v>20.63</v>
      </c>
      <c r="B51" s="51">
        <f t="shared" si="1"/>
        <v>20630</v>
      </c>
      <c r="C51" s="54">
        <v>9</v>
      </c>
      <c r="F51" s="52">
        <f t="shared" si="2"/>
        <v>3.0267463270831603</v>
      </c>
      <c r="G51" s="53">
        <f t="shared" si="3"/>
        <v>9.9345016060652966</v>
      </c>
      <c r="H51" s="46">
        <f t="shared" si="4"/>
        <v>3.5442140705298601E-3</v>
      </c>
      <c r="I51" s="43"/>
      <c r="J51" s="43">
        <f t="shared" si="0"/>
        <v>7.7369016516423699</v>
      </c>
      <c r="K51" s="43">
        <f t="shared" si="5"/>
        <v>0.14034426092862556</v>
      </c>
      <c r="L51" s="43">
        <f t="shared" si="6"/>
        <v>1.2630983483576301</v>
      </c>
      <c r="M51" s="43"/>
      <c r="W51" s="46">
        <v>48</v>
      </c>
      <c r="X51" s="97">
        <f t="shared" si="7"/>
        <v>109.7464925289425</v>
      </c>
    </row>
    <row r="52" spans="1:24" x14ac:dyDescent="0.3">
      <c r="A52" s="52">
        <v>19.68</v>
      </c>
      <c r="B52" s="51">
        <f t="shared" si="1"/>
        <v>19680</v>
      </c>
      <c r="C52" s="54">
        <v>10</v>
      </c>
      <c r="F52" s="52">
        <f t="shared" si="2"/>
        <v>2.9796028916241073</v>
      </c>
      <c r="G52" s="53">
        <f t="shared" si="3"/>
        <v>9.8873581706062446</v>
      </c>
      <c r="H52" s="46">
        <f t="shared" si="4"/>
        <v>3.5316969803990822E-3</v>
      </c>
      <c r="I52" s="43"/>
      <c r="J52" s="43">
        <f t="shared" si="0"/>
        <v>8.6845303411799364</v>
      </c>
      <c r="K52" s="43">
        <f t="shared" si="5"/>
        <v>0.13154696588200637</v>
      </c>
      <c r="L52" s="43">
        <f t="shared" si="6"/>
        <v>1.3154696588200636</v>
      </c>
      <c r="M52" s="43"/>
      <c r="W52" s="46">
        <v>49</v>
      </c>
      <c r="X52" s="97">
        <f t="shared" si="7"/>
        <v>108.94239675786537</v>
      </c>
    </row>
    <row r="53" spans="1:24" x14ac:dyDescent="0.3">
      <c r="A53" s="52">
        <v>18.78</v>
      </c>
      <c r="B53" s="51">
        <f t="shared" si="1"/>
        <v>18780</v>
      </c>
      <c r="C53" s="54">
        <v>11</v>
      </c>
      <c r="F53" s="52">
        <f t="shared" si="2"/>
        <v>2.932792473780117</v>
      </c>
      <c r="G53" s="53">
        <f t="shared" si="3"/>
        <v>9.8405477527622534</v>
      </c>
      <c r="H53" s="46">
        <f t="shared" si="4"/>
        <v>3.5192679922576107E-3</v>
      </c>
      <c r="I53" s="43"/>
      <c r="J53" s="43">
        <f t="shared" si="0"/>
        <v>9.6318127608850546</v>
      </c>
      <c r="K53" s="43">
        <f t="shared" si="5"/>
        <v>0.12438065810135868</v>
      </c>
      <c r="L53" s="43">
        <f t="shared" si="6"/>
        <v>1.3681872391149454</v>
      </c>
      <c r="M53" s="43"/>
      <c r="W53" s="46">
        <v>50</v>
      </c>
      <c r="X53" s="97">
        <f t="shared" si="7"/>
        <v>108.15701102581517</v>
      </c>
    </row>
    <row r="54" spans="1:24" x14ac:dyDescent="0.3">
      <c r="A54" s="52">
        <v>17.93</v>
      </c>
      <c r="B54" s="51">
        <f t="shared" si="1"/>
        <v>17930</v>
      </c>
      <c r="C54" s="54">
        <v>12</v>
      </c>
      <c r="F54" s="52">
        <f t="shared" si="2"/>
        <v>2.8864752876170416</v>
      </c>
      <c r="G54" s="53">
        <f t="shared" si="3"/>
        <v>9.7942305665991789</v>
      </c>
      <c r="H54" s="46">
        <f t="shared" si="4"/>
        <v>3.5069261792039282E-3</v>
      </c>
      <c r="I54" s="43"/>
      <c r="J54" s="43">
        <f t="shared" si="0"/>
        <v>10.575402361803242</v>
      </c>
      <c r="K54" s="43">
        <f t="shared" si="5"/>
        <v>0.11871646984972983</v>
      </c>
      <c r="L54" s="43">
        <f t="shared" si="6"/>
        <v>1.424597638196758</v>
      </c>
      <c r="M54" s="43"/>
      <c r="W54" s="46">
        <v>51</v>
      </c>
      <c r="X54" s="97">
        <f t="shared" si="7"/>
        <v>107.38951881278331</v>
      </c>
    </row>
    <row r="55" spans="1:24" x14ac:dyDescent="0.3">
      <c r="A55" s="52">
        <v>17.12</v>
      </c>
      <c r="B55" s="51">
        <f t="shared" si="1"/>
        <v>17120</v>
      </c>
      <c r="C55" s="54">
        <v>13</v>
      </c>
      <c r="F55" s="52">
        <f t="shared" si="2"/>
        <v>2.840247370713596</v>
      </c>
      <c r="G55" s="53">
        <f t="shared" si="3"/>
        <v>9.7480026496957333</v>
      </c>
      <c r="H55" s="46">
        <f t="shared" si="4"/>
        <v>3.4946706272933779E-3</v>
      </c>
      <c r="I55" s="43"/>
      <c r="J55" s="43">
        <f t="shared" si="0"/>
        <v>11.523473287692525</v>
      </c>
      <c r="K55" s="43">
        <f t="shared" si="5"/>
        <v>0.11357897786980577</v>
      </c>
      <c r="L55" s="43">
        <f t="shared" si="6"/>
        <v>1.476526712307475</v>
      </c>
      <c r="M55" s="43"/>
      <c r="W55" s="46">
        <v>52</v>
      </c>
      <c r="X55" s="97">
        <f t="shared" si="7"/>
        <v>106.63915450540981</v>
      </c>
    </row>
    <row r="56" spans="1:24" x14ac:dyDescent="0.3">
      <c r="A56" s="52">
        <v>16.350000000000001</v>
      </c>
      <c r="B56" s="51">
        <f t="shared" si="1"/>
        <v>16350.000000000002</v>
      </c>
      <c r="C56" s="54">
        <v>14</v>
      </c>
      <c r="F56" s="52">
        <f t="shared" si="2"/>
        <v>2.7942278973432626</v>
      </c>
      <c r="G56" s="53">
        <f t="shared" si="3"/>
        <v>9.701983176325399</v>
      </c>
      <c r="H56" s="46">
        <f t="shared" si="4"/>
        <v>3.4825004353125546E-3</v>
      </c>
      <c r="I56" s="43"/>
      <c r="J56" s="43">
        <f t="shared" si="0"/>
        <v>12.473583512827702</v>
      </c>
      <c r="K56" s="43">
        <f t="shared" si="5"/>
        <v>0.1090297490837356</v>
      </c>
      <c r="L56" s="43">
        <f t="shared" si="6"/>
        <v>1.5264164871722983</v>
      </c>
      <c r="M56" s="43"/>
      <c r="W56" s="46">
        <v>53</v>
      </c>
      <c r="X56" s="97">
        <f t="shared" si="7"/>
        <v>105.905199308156</v>
      </c>
    </row>
    <row r="57" spans="1:24" x14ac:dyDescent="0.3">
      <c r="A57" s="52">
        <v>15.62</v>
      </c>
      <c r="B57" s="51">
        <f t="shared" si="1"/>
        <v>15620</v>
      </c>
      <c r="C57" s="54">
        <v>15</v>
      </c>
      <c r="F57" s="52">
        <f t="shared" si="2"/>
        <v>2.7485521444115397</v>
      </c>
      <c r="G57" s="53">
        <f t="shared" si="3"/>
        <v>9.6563074233936774</v>
      </c>
      <c r="H57" s="46">
        <f t="shared" si="4"/>
        <v>3.4704147145583901E-3</v>
      </c>
      <c r="I57" s="43"/>
      <c r="J57" s="43">
        <f t="shared" si="0"/>
        <v>13.422889379874391</v>
      </c>
      <c r="K57" s="43">
        <f t="shared" si="5"/>
        <v>0.10514070800837393</v>
      </c>
      <c r="L57" s="43">
        <f t="shared" si="6"/>
        <v>1.5771106201256089</v>
      </c>
      <c r="M57" s="43"/>
      <c r="W57" s="46">
        <v>54</v>
      </c>
      <c r="X57" s="97">
        <f t="shared" si="7"/>
        <v>105.1869775534945</v>
      </c>
    </row>
    <row r="58" spans="1:24" x14ac:dyDescent="0.3">
      <c r="A58" s="52">
        <v>14.93</v>
      </c>
      <c r="B58" s="51">
        <f t="shared" si="1"/>
        <v>14930</v>
      </c>
      <c r="C58" s="54">
        <v>16</v>
      </c>
      <c r="F58" s="52">
        <f t="shared" si="2"/>
        <v>2.703372611551099</v>
      </c>
      <c r="G58" s="53">
        <f t="shared" si="3"/>
        <v>9.6111278905332362</v>
      </c>
      <c r="H58" s="46">
        <f t="shared" si="4"/>
        <v>3.4584125886218228E-3</v>
      </c>
      <c r="I58" s="43"/>
      <c r="J58" s="43">
        <f t="shared" si="0"/>
        <v>14.368110305868242</v>
      </c>
      <c r="K58" s="43">
        <f t="shared" si="5"/>
        <v>0.10199310588323485</v>
      </c>
      <c r="L58" s="43">
        <f t="shared" si="6"/>
        <v>1.6318896941317576</v>
      </c>
      <c r="M58" s="43"/>
      <c r="W58" s="46">
        <v>55</v>
      </c>
      <c r="X58" s="97">
        <f t="shared" si="7"/>
        <v>104.48385336554804</v>
      </c>
    </row>
    <row r="59" spans="1:24" x14ac:dyDescent="0.3">
      <c r="A59" s="52">
        <v>14.26</v>
      </c>
      <c r="B59" s="51">
        <f t="shared" si="1"/>
        <v>14260</v>
      </c>
      <c r="C59" s="54">
        <v>17</v>
      </c>
      <c r="F59" s="52">
        <f t="shared" si="2"/>
        <v>2.65745841498615</v>
      </c>
      <c r="G59" s="53">
        <f t="shared" si="3"/>
        <v>9.5652136939682872</v>
      </c>
      <c r="H59" s="46">
        <f t="shared" si="4"/>
        <v>3.4464931931759437E-3</v>
      </c>
      <c r="I59" s="43"/>
      <c r="J59" s="43">
        <f t="shared" si="0"/>
        <v>15.335111214871233</v>
      </c>
      <c r="K59" s="43">
        <f t="shared" si="5"/>
        <v>9.7934634419339223E-2</v>
      </c>
      <c r="L59" s="43">
        <f t="shared" si="6"/>
        <v>1.6648887851287668</v>
      </c>
      <c r="M59" s="43"/>
      <c r="W59" s="46">
        <v>56</v>
      </c>
      <c r="X59" s="97">
        <f t="shared" si="7"/>
        <v>103.7952276375409</v>
      </c>
    </row>
    <row r="60" spans="1:24" x14ac:dyDescent="0.3">
      <c r="A60" s="52">
        <v>13.63</v>
      </c>
      <c r="B60" s="51">
        <f t="shared" si="1"/>
        <v>13630</v>
      </c>
      <c r="C60" s="54">
        <v>18</v>
      </c>
      <c r="F60" s="52">
        <f t="shared" si="2"/>
        <v>2.6122732457084412</v>
      </c>
      <c r="G60" s="53">
        <f t="shared" si="3"/>
        <v>9.5200285246905789</v>
      </c>
      <c r="H60" s="46">
        <f t="shared" si="4"/>
        <v>3.4346556757685045E-3</v>
      </c>
      <c r="I60" s="43"/>
      <c r="J60" s="43">
        <f t="shared" si="0"/>
        <v>16.293129606897594</v>
      </c>
      <c r="K60" s="43">
        <f t="shared" si="5"/>
        <v>9.4826132950133674E-2</v>
      </c>
      <c r="L60" s="43">
        <f t="shared" si="6"/>
        <v>1.7068703931024061</v>
      </c>
      <c r="M60" s="43"/>
      <c r="W60" s="46">
        <v>57</v>
      </c>
      <c r="X60" s="97">
        <f t="shared" si="7"/>
        <v>103.12053528849827</v>
      </c>
    </row>
    <row r="61" spans="1:24" x14ac:dyDescent="0.3">
      <c r="A61" s="52">
        <v>13.04</v>
      </c>
      <c r="B61" s="51">
        <f t="shared" si="1"/>
        <v>13040</v>
      </c>
      <c r="C61" s="51">
        <v>19</v>
      </c>
      <c r="F61" s="52">
        <f t="shared" si="2"/>
        <v>2.5680215564985067</v>
      </c>
      <c r="G61" s="53">
        <f t="shared" si="3"/>
        <v>9.4757768354806444</v>
      </c>
      <c r="H61" s="46">
        <f t="shared" si="4"/>
        <v>3.4228991956186893E-3</v>
      </c>
      <c r="I61" s="43"/>
      <c r="J61" s="43">
        <f t="shared" si="0"/>
        <v>17.237543496208332</v>
      </c>
      <c r="K61" s="43">
        <f t="shared" si="5"/>
        <v>9.2760868620614112E-2</v>
      </c>
      <c r="L61" s="43">
        <f t="shared" si="6"/>
        <v>1.7624565037916682</v>
      </c>
      <c r="M61" s="43"/>
      <c r="W61" s="46">
        <v>58</v>
      </c>
      <c r="X61" s="97">
        <f t="shared" si="7"/>
        <v>102.45924276896977</v>
      </c>
    </row>
    <row r="62" spans="1:24" x14ac:dyDescent="0.3">
      <c r="A62" s="52">
        <v>12.47</v>
      </c>
      <c r="B62" s="51">
        <f t="shared" si="1"/>
        <v>12470</v>
      </c>
      <c r="C62" s="54">
        <v>20</v>
      </c>
      <c r="F62" s="52">
        <f t="shared" si="2"/>
        <v>2.5233257596919452</v>
      </c>
      <c r="G62" s="53">
        <f t="shared" si="3"/>
        <v>9.4310810386740815</v>
      </c>
      <c r="H62" s="46">
        <f t="shared" si="4"/>
        <v>3.4112229234180458E-3</v>
      </c>
      <c r="I62" s="43"/>
      <c r="J62" s="43">
        <f t="shared" si="0"/>
        <v>18.197712236588302</v>
      </c>
      <c r="K62" s="43">
        <f t="shared" si="5"/>
        <v>9.0114388170584897E-2</v>
      </c>
      <c r="L62" s="43">
        <f t="shared" si="6"/>
        <v>1.8022877634116981</v>
      </c>
      <c r="M62" s="43"/>
      <c r="W62" s="46">
        <v>59</v>
      </c>
      <c r="X62" s="97">
        <f t="shared" si="7"/>
        <v>101.81084578928932</v>
      </c>
    </row>
    <row r="63" spans="1:24" x14ac:dyDescent="0.3">
      <c r="A63" s="52">
        <v>11.92</v>
      </c>
      <c r="B63" s="51">
        <f t="shared" si="1"/>
        <v>11920</v>
      </c>
      <c r="C63" s="54">
        <v>21</v>
      </c>
      <c r="F63" s="52">
        <f t="shared" si="2"/>
        <v>2.4782176616372036</v>
      </c>
      <c r="G63" s="53">
        <f t="shared" si="3"/>
        <v>9.3859729406193413</v>
      </c>
      <c r="H63" s="46">
        <f t="shared" si="4"/>
        <v>3.3996260411354754E-3</v>
      </c>
      <c r="I63" s="43"/>
      <c r="J63" s="43">
        <f t="shared" si="0"/>
        <v>19.173197453322871</v>
      </c>
      <c r="K63" s="43">
        <f t="shared" si="5"/>
        <v>8.699059746081568E-2</v>
      </c>
      <c r="L63" s="43">
        <f t="shared" si="6"/>
        <v>1.8268025466771292</v>
      </c>
      <c r="M63" s="43"/>
      <c r="W63" s="46">
        <v>60</v>
      </c>
      <c r="X63" s="97">
        <f t="shared" si="7"/>
        <v>101.17486724709698</v>
      </c>
    </row>
    <row r="64" spans="1:24" x14ac:dyDescent="0.3">
      <c r="A64" s="52">
        <v>11.41</v>
      </c>
      <c r="B64" s="51">
        <f t="shared" si="1"/>
        <v>11410</v>
      </c>
      <c r="C64" s="54">
        <v>22</v>
      </c>
      <c r="F64" s="52">
        <f t="shared" si="2"/>
        <v>2.4344901638739844</v>
      </c>
      <c r="G64" s="53">
        <f t="shared" si="3"/>
        <v>9.3422454428561217</v>
      </c>
      <c r="H64" s="46">
        <f t="shared" si="4"/>
        <v>3.3881077418261903E-3</v>
      </c>
      <c r="I64" s="43"/>
      <c r="J64" s="43">
        <f t="shared" si="0"/>
        <v>20.125082173501255</v>
      </c>
      <c r="K64" s="43">
        <f t="shared" si="5"/>
        <v>8.5223537568124771E-2</v>
      </c>
      <c r="L64" s="43">
        <f t="shared" si="6"/>
        <v>1.8749178264987449</v>
      </c>
      <c r="M64" s="43"/>
      <c r="W64" s="46">
        <v>61</v>
      </c>
      <c r="X64" s="97">
        <f t="shared" si="7"/>
        <v>100.55085533363103</v>
      </c>
    </row>
    <row r="65" spans="1:24" x14ac:dyDescent="0.3">
      <c r="A65" s="52">
        <v>10.91</v>
      </c>
      <c r="B65" s="51">
        <f t="shared" si="1"/>
        <v>10910</v>
      </c>
      <c r="C65" s="54">
        <v>23</v>
      </c>
      <c r="F65" s="52">
        <f t="shared" si="2"/>
        <v>2.3896797998449792</v>
      </c>
      <c r="G65" s="53">
        <f t="shared" si="3"/>
        <v>9.2974350788271156</v>
      </c>
      <c r="H65" s="46">
        <f t="shared" si="4"/>
        <v>3.3766672294445383E-3</v>
      </c>
      <c r="I65" s="43"/>
      <c r="J65" s="43">
        <f t="shared" si="0"/>
        <v>21.106992239993986</v>
      </c>
      <c r="K65" s="43">
        <f t="shared" si="5"/>
        <v>8.2304685217652801E-2</v>
      </c>
      <c r="L65" s="43">
        <f t="shared" si="6"/>
        <v>1.8930077600060145</v>
      </c>
      <c r="M65" s="43"/>
      <c r="W65" s="46">
        <v>62</v>
      </c>
      <c r="X65" s="97">
        <f t="shared" si="7"/>
        <v>99.938381800702643</v>
      </c>
    </row>
    <row r="66" spans="1:24" x14ac:dyDescent="0.3">
      <c r="A66" s="52">
        <v>10.45</v>
      </c>
      <c r="B66" s="51">
        <f t="shared" si="1"/>
        <v>10450</v>
      </c>
      <c r="C66" s="54">
        <v>24</v>
      </c>
      <c r="F66" s="52">
        <f t="shared" si="2"/>
        <v>2.3466019784108201</v>
      </c>
      <c r="G66" s="53">
        <f t="shared" si="3"/>
        <v>9.2543572573929573</v>
      </c>
      <c r="H66" s="46">
        <f t="shared" si="4"/>
        <v>3.3653037186606094E-3</v>
      </c>
      <c r="I66" s="43"/>
      <c r="J66" s="43">
        <f t="shared" ref="J66:J129" si="8">(1/(O$3+LN(A66)*N$3))-273.15</f>
        <v>22.057156495392917</v>
      </c>
      <c r="K66" s="43">
        <f t="shared" si="5"/>
        <v>8.0951812691961791E-2</v>
      </c>
      <c r="L66" s="43">
        <f t="shared" si="6"/>
        <v>1.9428435046070831</v>
      </c>
      <c r="M66" s="43"/>
      <c r="W66" s="46">
        <v>63</v>
      </c>
      <c r="X66" s="97">
        <f t="shared" si="7"/>
        <v>99.337040372359695</v>
      </c>
    </row>
    <row r="67" spans="1:24" x14ac:dyDescent="0.3">
      <c r="A67" s="52">
        <v>10</v>
      </c>
      <c r="B67" s="51">
        <f t="shared" ref="B67:B130" si="9">A67*1000</f>
        <v>10000</v>
      </c>
      <c r="C67" s="54">
        <v>25</v>
      </c>
      <c r="F67" s="52">
        <f t="shared" ref="F67:F130" si="10">LN(A67)</f>
        <v>2.3025850929940459</v>
      </c>
      <c r="G67" s="53">
        <f t="shared" ref="G67:G130" si="11">LN(B67)</f>
        <v>9.2103403719761836</v>
      </c>
      <c r="H67" s="46">
        <f t="shared" ref="H67:H130" si="12">1/(C67+273.15)</f>
        <v>3.3540164346805303E-3</v>
      </c>
      <c r="I67" s="43"/>
      <c r="J67" s="43">
        <f t="shared" si="8"/>
        <v>23.034392916629201</v>
      </c>
      <c r="K67" s="43">
        <f t="shared" ref="K67:K130" si="13">ABS(J67-C67)/ABS(C67)</f>
        <v>7.8624283334831943E-2</v>
      </c>
      <c r="L67" s="43">
        <f t="shared" ref="L67:L130" si="14">ABS(J67-C67)</f>
        <v>1.9656070833707986</v>
      </c>
      <c r="M67" s="43"/>
      <c r="W67" s="46">
        <v>64</v>
      </c>
      <c r="X67" s="97">
        <f t="shared" si="7"/>
        <v>98.746445287062386</v>
      </c>
    </row>
    <row r="68" spans="1:24" x14ac:dyDescent="0.3">
      <c r="A68" s="52">
        <v>9.5749999999999993</v>
      </c>
      <c r="B68" s="51">
        <f t="shared" si="9"/>
        <v>9575</v>
      </c>
      <c r="C68" s="54">
        <v>26</v>
      </c>
      <c r="F68" s="52">
        <f t="shared" si="10"/>
        <v>2.2591555350667094</v>
      </c>
      <c r="G68" s="53">
        <f t="shared" si="11"/>
        <v>9.1669108140488476</v>
      </c>
      <c r="H68" s="46">
        <f t="shared" si="12"/>
        <v>3.3428046130703662E-3</v>
      </c>
      <c r="I68" s="43"/>
      <c r="J68" s="43">
        <f t="shared" si="8"/>
        <v>24.004951677443273</v>
      </c>
      <c r="K68" s="43">
        <f t="shared" si="13"/>
        <v>7.673262779064334E-2</v>
      </c>
      <c r="L68" s="43">
        <f t="shared" si="14"/>
        <v>1.9950483225567268</v>
      </c>
      <c r="M68" s="43"/>
      <c r="W68" s="46">
        <v>65</v>
      </c>
      <c r="X68" s="97">
        <f t="shared" si="7"/>
        <v>98.166229957783173</v>
      </c>
    </row>
    <row r="69" spans="1:24" x14ac:dyDescent="0.3">
      <c r="A69" s="52">
        <v>9.17</v>
      </c>
      <c r="B69" s="51">
        <f t="shared" si="9"/>
        <v>9170</v>
      </c>
      <c r="C69" s="54">
        <v>27</v>
      </c>
      <c r="F69" s="52">
        <f t="shared" si="10"/>
        <v>2.2159372862683733</v>
      </c>
      <c r="G69" s="53">
        <f t="shared" si="11"/>
        <v>9.1236925652505114</v>
      </c>
      <c r="H69" s="46">
        <f t="shared" si="12"/>
        <v>3.331667499583542E-3</v>
      </c>
      <c r="I69" s="43"/>
      <c r="J69" s="43">
        <f t="shared" si="8"/>
        <v>24.977123232928193</v>
      </c>
      <c r="K69" s="43">
        <f t="shared" si="13"/>
        <v>7.4921361743400264E-2</v>
      </c>
      <c r="L69" s="43">
        <f t="shared" si="14"/>
        <v>2.0228767670718071</v>
      </c>
      <c r="M69" s="43"/>
      <c r="W69" s="46">
        <v>66</v>
      </c>
      <c r="X69" s="97">
        <f t="shared" ref="X69:X132" si="15">(1/(S$9+S$10*LN(S$4)-S$10*LN((1023/W69)-1)))-273.15</f>
        <v>97.596045738832515</v>
      </c>
    </row>
    <row r="70" spans="1:24" x14ac:dyDescent="0.3">
      <c r="A70" s="52">
        <v>8.7840000000000007</v>
      </c>
      <c r="B70" s="51">
        <f t="shared" si="9"/>
        <v>8784</v>
      </c>
      <c r="C70" s="54">
        <v>28</v>
      </c>
      <c r="F70" s="52">
        <f t="shared" si="10"/>
        <v>2.1729318847671748</v>
      </c>
      <c r="G70" s="53">
        <f t="shared" si="11"/>
        <v>9.0806871637493121</v>
      </c>
      <c r="H70" s="46">
        <f t="shared" si="12"/>
        <v>3.3206043499916988E-3</v>
      </c>
      <c r="I70" s="43"/>
      <c r="J70" s="43">
        <f t="shared" si="8"/>
        <v>25.950841718521133</v>
      </c>
      <c r="K70" s="43">
        <f t="shared" si="13"/>
        <v>7.3184224338530973E-2</v>
      </c>
      <c r="L70" s="43">
        <f t="shared" si="14"/>
        <v>2.0491582814788671</v>
      </c>
      <c r="M70" s="43"/>
      <c r="W70" s="46">
        <v>67</v>
      </c>
      <c r="X70" s="97">
        <f t="shared" si="15"/>
        <v>97.035560789424835</v>
      </c>
    </row>
    <row r="71" spans="1:24" x14ac:dyDescent="0.3">
      <c r="A71" s="52">
        <v>8.4160000000000004</v>
      </c>
      <c r="B71" s="51">
        <f t="shared" si="9"/>
        <v>8416</v>
      </c>
      <c r="C71" s="54">
        <v>29</v>
      </c>
      <c r="F71" s="52">
        <f t="shared" si="10"/>
        <v>2.130134655995354</v>
      </c>
      <c r="G71" s="53">
        <f t="shared" si="11"/>
        <v>9.0378899349774908</v>
      </c>
      <c r="H71" s="46">
        <f t="shared" si="12"/>
        <v>3.3096144299189145E-3</v>
      </c>
      <c r="I71" s="43"/>
      <c r="J71" s="43">
        <f t="shared" si="8"/>
        <v>26.926181846225973</v>
      </c>
      <c r="K71" s="43">
        <f t="shared" si="13"/>
        <v>7.1510970819794045E-2</v>
      </c>
      <c r="L71" s="43">
        <f t="shared" si="14"/>
        <v>2.0738181537740275</v>
      </c>
      <c r="M71" s="43"/>
      <c r="W71" s="46">
        <v>68</v>
      </c>
      <c r="X71" s="97">
        <f t="shared" si="15"/>
        <v>96.484459025072795</v>
      </c>
    </row>
    <row r="72" spans="1:24" x14ac:dyDescent="0.3">
      <c r="A72" s="52">
        <v>8.0640000000000001</v>
      </c>
      <c r="B72" s="51">
        <f t="shared" si="9"/>
        <v>8064</v>
      </c>
      <c r="C72" s="54">
        <v>30</v>
      </c>
      <c r="F72" s="52">
        <f t="shared" si="10"/>
        <v>2.0874097113290127</v>
      </c>
      <c r="G72" s="53">
        <f t="shared" si="11"/>
        <v>8.9951649903111495</v>
      </c>
      <c r="H72" s="46">
        <f t="shared" si="12"/>
        <v>3.298697014679202E-3</v>
      </c>
      <c r="I72" s="43"/>
      <c r="J72" s="43">
        <f t="shared" si="8"/>
        <v>27.90624023762274</v>
      </c>
      <c r="K72" s="43">
        <f t="shared" si="13"/>
        <v>6.9791992079242013E-2</v>
      </c>
      <c r="L72" s="43">
        <f t="shared" si="14"/>
        <v>2.0937597623772604</v>
      </c>
      <c r="M72" s="43"/>
      <c r="W72" s="46">
        <v>69</v>
      </c>
      <c r="X72" s="97">
        <f t="shared" si="15"/>
        <v>95.942439148832023</v>
      </c>
    </row>
    <row r="73" spans="1:24" x14ac:dyDescent="0.3">
      <c r="A73" s="52">
        <v>7.73</v>
      </c>
      <c r="B73" s="51">
        <f t="shared" si="9"/>
        <v>7730</v>
      </c>
      <c r="C73" s="54">
        <v>31</v>
      </c>
      <c r="F73" s="52">
        <f t="shared" si="10"/>
        <v>2.0451088625993306</v>
      </c>
      <c r="G73" s="53">
        <f t="shared" si="11"/>
        <v>8.9528641415814683</v>
      </c>
      <c r="H73" s="46">
        <f t="shared" si="12"/>
        <v>3.287851389117212E-3</v>
      </c>
      <c r="I73" s="43"/>
      <c r="J73" s="43">
        <f t="shared" si="8"/>
        <v>28.882897643803858</v>
      </c>
      <c r="K73" s="43">
        <f t="shared" si="13"/>
        <v>6.829362439342393E-2</v>
      </c>
      <c r="L73" s="43">
        <f t="shared" si="14"/>
        <v>2.117102356196142</v>
      </c>
      <c r="M73" s="43"/>
      <c r="W73" s="46">
        <v>70</v>
      </c>
      <c r="X73" s="97">
        <f t="shared" si="15"/>
        <v>95.409213755252438</v>
      </c>
    </row>
    <row r="74" spans="1:24" x14ac:dyDescent="0.3">
      <c r="A74" s="52">
        <v>7.41</v>
      </c>
      <c r="B74" s="51">
        <f t="shared" si="9"/>
        <v>7410</v>
      </c>
      <c r="C74" s="51">
        <v>32</v>
      </c>
      <c r="F74" s="52">
        <f t="shared" si="10"/>
        <v>2.0028304393079956</v>
      </c>
      <c r="G74" s="53">
        <f t="shared" si="11"/>
        <v>8.9105857182901325</v>
      </c>
      <c r="H74" s="46">
        <f t="shared" si="12"/>
        <v>3.2770768474520728E-3</v>
      </c>
      <c r="I74" s="43"/>
      <c r="J74" s="43">
        <f t="shared" si="8"/>
        <v>29.865389595894897</v>
      </c>
      <c r="K74" s="43">
        <f t="shared" si="13"/>
        <v>6.6706575128284484E-2</v>
      </c>
      <c r="L74" s="43">
        <f t="shared" si="14"/>
        <v>2.1346104041051035</v>
      </c>
      <c r="M74" s="43"/>
      <c r="W74" s="46">
        <v>71</v>
      </c>
      <c r="X74" s="97">
        <f t="shared" si="15"/>
        <v>94.884508500621678</v>
      </c>
    </row>
    <row r="75" spans="1:24" x14ac:dyDescent="0.3">
      <c r="A75" s="52">
        <v>7.1059999999999999</v>
      </c>
      <c r="B75" s="51">
        <f t="shared" si="9"/>
        <v>7106</v>
      </c>
      <c r="C75" s="51">
        <v>33</v>
      </c>
      <c r="F75" s="52">
        <f t="shared" si="10"/>
        <v>1.9609394975988352</v>
      </c>
      <c r="G75" s="53">
        <f t="shared" si="11"/>
        <v>8.8686947765809716</v>
      </c>
      <c r="H75" s="46">
        <f t="shared" si="12"/>
        <v>3.2663726931242859E-3</v>
      </c>
      <c r="I75" s="43"/>
      <c r="J75" s="43">
        <f t="shared" si="8"/>
        <v>30.845201749180546</v>
      </c>
      <c r="K75" s="43">
        <f t="shared" si="13"/>
        <v>6.5296916691498591E-2</v>
      </c>
      <c r="L75" s="43">
        <f t="shared" si="14"/>
        <v>2.1547982508194536</v>
      </c>
      <c r="M75" s="43"/>
      <c r="W75" s="46">
        <v>72</v>
      </c>
      <c r="X75" s="97">
        <f t="shared" si="15"/>
        <v>94.368061333732953</v>
      </c>
    </row>
    <row r="76" spans="1:24" x14ac:dyDescent="0.3">
      <c r="A76" s="52">
        <v>6.8150000000000004</v>
      </c>
      <c r="B76" s="51">
        <f t="shared" si="9"/>
        <v>6815</v>
      </c>
      <c r="C76" s="51">
        <v>34</v>
      </c>
      <c r="F76" s="52">
        <f t="shared" si="10"/>
        <v>1.919126065148496</v>
      </c>
      <c r="G76" s="53">
        <f t="shared" si="11"/>
        <v>8.8268813441306335</v>
      </c>
      <c r="H76" s="46">
        <f t="shared" si="12"/>
        <v>3.255738238645613E-3</v>
      </c>
      <c r="I76" s="43"/>
      <c r="J76" s="43">
        <f t="shared" si="8"/>
        <v>31.829540399695475</v>
      </c>
      <c r="K76" s="43">
        <f t="shared" si="13"/>
        <v>6.383704706778015E-2</v>
      </c>
      <c r="L76" s="43">
        <f t="shared" si="14"/>
        <v>2.1704596003045253</v>
      </c>
      <c r="M76" s="43"/>
      <c r="W76" s="46">
        <v>73</v>
      </c>
      <c r="X76" s="97">
        <f t="shared" si="15"/>
        <v>93.859621781987983</v>
      </c>
    </row>
    <row r="77" spans="1:24" x14ac:dyDescent="0.3">
      <c r="A77" s="52">
        <v>6.5380000000000003</v>
      </c>
      <c r="B77" s="51">
        <f t="shared" si="9"/>
        <v>6538</v>
      </c>
      <c r="C77" s="51">
        <v>35</v>
      </c>
      <c r="F77" s="52">
        <f t="shared" si="10"/>
        <v>1.8776313083020189</v>
      </c>
      <c r="G77" s="53">
        <f t="shared" si="11"/>
        <v>8.7853865872841563</v>
      </c>
      <c r="H77" s="46">
        <f t="shared" si="12"/>
        <v>3.2451728054518907E-3</v>
      </c>
      <c r="I77" s="43"/>
      <c r="J77" s="43">
        <f t="shared" si="8"/>
        <v>32.812699259087651</v>
      </c>
      <c r="K77" s="43">
        <f t="shared" si="13"/>
        <v>6.249430688320997E-2</v>
      </c>
      <c r="L77" s="43">
        <f t="shared" si="14"/>
        <v>2.1873007409123488</v>
      </c>
      <c r="M77" s="43"/>
      <c r="W77" s="46">
        <v>74</v>
      </c>
      <c r="X77" s="97">
        <f t="shared" si="15"/>
        <v>93.358950288151561</v>
      </c>
    </row>
    <row r="78" spans="1:24" x14ac:dyDescent="0.3">
      <c r="A78" s="52">
        <v>6.2729999999999997</v>
      </c>
      <c r="B78" s="51">
        <f t="shared" si="9"/>
        <v>6273</v>
      </c>
      <c r="C78" s="51">
        <v>36</v>
      </c>
      <c r="F78" s="52">
        <f t="shared" si="10"/>
        <v>1.8362547091146062</v>
      </c>
      <c r="G78" s="53">
        <f t="shared" si="11"/>
        <v>8.7440099880967441</v>
      </c>
      <c r="H78" s="46">
        <f t="shared" si="12"/>
        <v>3.2346757237586934E-3</v>
      </c>
      <c r="I78" s="43"/>
      <c r="J78" s="43">
        <f t="shared" si="8"/>
        <v>33.799390641978789</v>
      </c>
      <c r="K78" s="43">
        <f t="shared" si="13"/>
        <v>6.1128037722811418E-2</v>
      </c>
      <c r="L78" s="43">
        <f t="shared" si="14"/>
        <v>2.2006093580212109</v>
      </c>
      <c r="M78" s="43"/>
      <c r="W78" s="46">
        <v>75</v>
      </c>
      <c r="X78" s="97">
        <f t="shared" si="15"/>
        <v>92.865817593530608</v>
      </c>
    </row>
    <row r="79" spans="1:24" x14ac:dyDescent="0.3">
      <c r="A79" s="52">
        <v>6.02</v>
      </c>
      <c r="B79" s="51">
        <f t="shared" si="9"/>
        <v>6020</v>
      </c>
      <c r="C79" s="51">
        <v>37</v>
      </c>
      <c r="F79" s="52">
        <f t="shared" si="10"/>
        <v>1.7950872593207297</v>
      </c>
      <c r="G79" s="53">
        <f t="shared" si="11"/>
        <v>8.7028425383028676</v>
      </c>
      <c r="H79" s="46">
        <f t="shared" si="12"/>
        <v>3.224246332419797E-3</v>
      </c>
      <c r="I79" s="43"/>
      <c r="J79" s="43">
        <f t="shared" si="8"/>
        <v>34.787430593157069</v>
      </c>
      <c r="K79" s="43">
        <f t="shared" si="13"/>
        <v>5.9799173157917059E-2</v>
      </c>
      <c r="L79" s="43">
        <f t="shared" si="14"/>
        <v>2.2125694068429311</v>
      </c>
      <c r="M79" s="43"/>
      <c r="W79" s="46">
        <v>76</v>
      </c>
      <c r="X79" s="97">
        <f t="shared" si="15"/>
        <v>92.380004163753995</v>
      </c>
    </row>
    <row r="80" spans="1:24" x14ac:dyDescent="0.3">
      <c r="A80" s="52">
        <v>5.7779999999999996</v>
      </c>
      <c r="B80" s="51">
        <f t="shared" si="9"/>
        <v>5778</v>
      </c>
      <c r="C80" s="51">
        <v>38</v>
      </c>
      <c r="F80" s="52">
        <f t="shared" si="10"/>
        <v>1.7540576020440435</v>
      </c>
      <c r="G80" s="53">
        <f t="shared" si="11"/>
        <v>8.6618128810261812</v>
      </c>
      <c r="H80" s="46">
        <f t="shared" si="12"/>
        <v>3.2138839787883662E-3</v>
      </c>
      <c r="I80" s="43"/>
      <c r="J80" s="43">
        <f t="shared" si="8"/>
        <v>35.778512729613396</v>
      </c>
      <c r="K80" s="43">
        <f t="shared" si="13"/>
        <v>5.8460191325963251E-2</v>
      </c>
      <c r="L80" s="43">
        <f t="shared" si="14"/>
        <v>2.2214872703866035</v>
      </c>
      <c r="M80" s="43"/>
      <c r="W80" s="46">
        <v>77</v>
      </c>
      <c r="X80" s="97">
        <f t="shared" si="15"/>
        <v>91.901299653691069</v>
      </c>
    </row>
    <row r="81" spans="1:24" x14ac:dyDescent="0.3">
      <c r="A81" s="52">
        <v>5.548</v>
      </c>
      <c r="B81" s="51">
        <f t="shared" si="9"/>
        <v>5548</v>
      </c>
      <c r="C81" s="51">
        <v>39</v>
      </c>
      <c r="F81" s="52">
        <f t="shared" si="10"/>
        <v>1.7134375024525852</v>
      </c>
      <c r="G81" s="53">
        <f t="shared" si="11"/>
        <v>8.621192781434722</v>
      </c>
      <c r="H81" s="46">
        <f t="shared" si="12"/>
        <v>3.2035880185808108E-3</v>
      </c>
      <c r="I81" s="43"/>
      <c r="J81" s="43">
        <f t="shared" si="8"/>
        <v>36.766006280665181</v>
      </c>
      <c r="K81" s="43">
        <f t="shared" si="13"/>
        <v>5.7281890239354337E-2</v>
      </c>
      <c r="L81" s="43">
        <f t="shared" si="14"/>
        <v>2.2339937193348192</v>
      </c>
      <c r="M81" s="43"/>
      <c r="W81" s="46">
        <v>78</v>
      </c>
      <c r="X81" s="97">
        <f t="shared" si="15"/>
        <v>91.429502408367455</v>
      </c>
    </row>
    <row r="82" spans="1:24" x14ac:dyDescent="0.3">
      <c r="A82" s="55">
        <v>5.327</v>
      </c>
      <c r="B82" s="51">
        <f t="shared" si="9"/>
        <v>5327</v>
      </c>
      <c r="C82" s="51">
        <v>40</v>
      </c>
      <c r="F82" s="52">
        <f t="shared" si="10"/>
        <v>1.672788227934862</v>
      </c>
      <c r="G82" s="53">
        <f t="shared" si="11"/>
        <v>8.5805435069169995</v>
      </c>
      <c r="H82" s="46">
        <f t="shared" si="12"/>
        <v>3.1933578157432542E-3</v>
      </c>
      <c r="I82" s="43"/>
      <c r="J82" s="43">
        <f t="shared" si="8"/>
        <v>37.760549240794603</v>
      </c>
      <c r="K82" s="43">
        <f t="shared" si="13"/>
        <v>5.5986268980134923E-2</v>
      </c>
      <c r="L82" s="43">
        <f t="shared" si="14"/>
        <v>2.2394507592053969</v>
      </c>
      <c r="M82" s="43"/>
      <c r="W82" s="46">
        <v>79</v>
      </c>
      <c r="X82" s="97">
        <f t="shared" si="15"/>
        <v>90.964418997029725</v>
      </c>
    </row>
    <row r="83" spans="1:24" x14ac:dyDescent="0.3">
      <c r="A83" s="55">
        <v>5.117</v>
      </c>
      <c r="B83" s="51">
        <f t="shared" si="9"/>
        <v>5117</v>
      </c>
      <c r="C83" s="54">
        <v>41</v>
      </c>
      <c r="F83" s="52">
        <f t="shared" si="10"/>
        <v>1.6325683298229547</v>
      </c>
      <c r="G83" s="53">
        <f t="shared" si="11"/>
        <v>8.5403236088050924</v>
      </c>
      <c r="H83" s="46">
        <f t="shared" si="12"/>
        <v>3.1831927423205475E-3</v>
      </c>
      <c r="I83" s="43"/>
      <c r="J83" s="43">
        <f t="shared" si="8"/>
        <v>38.750889241008622</v>
      </c>
      <c r="K83" s="43">
        <f t="shared" si="13"/>
        <v>5.485635997539947E-2</v>
      </c>
      <c r="L83" s="43">
        <f t="shared" si="14"/>
        <v>2.2491107589913781</v>
      </c>
      <c r="M83" s="43"/>
      <c r="W83" s="46">
        <v>80</v>
      </c>
      <c r="X83" s="97">
        <f t="shared" si="15"/>
        <v>90.505863777762897</v>
      </c>
    </row>
    <row r="84" spans="1:24" x14ac:dyDescent="0.3">
      <c r="A84" s="51">
        <v>4.915</v>
      </c>
      <c r="B84" s="51">
        <f t="shared" si="9"/>
        <v>4915</v>
      </c>
      <c r="C84" s="54">
        <v>42</v>
      </c>
      <c r="F84" s="52">
        <f t="shared" si="10"/>
        <v>1.5922917535991299</v>
      </c>
      <c r="G84" s="53">
        <f t="shared" si="11"/>
        <v>8.5000470325812678</v>
      </c>
      <c r="H84" s="46">
        <f t="shared" si="12"/>
        <v>3.1730921783277807E-3</v>
      </c>
      <c r="I84" s="43"/>
      <c r="J84" s="43">
        <f t="shared" si="8"/>
        <v>39.748967446462473</v>
      </c>
      <c r="K84" s="43">
        <f t="shared" si="13"/>
        <v>5.3596013179464934E-2</v>
      </c>
      <c r="L84" s="43">
        <f t="shared" si="14"/>
        <v>2.2510325535375273</v>
      </c>
      <c r="M84" s="43"/>
      <c r="W84" s="46">
        <v>81</v>
      </c>
      <c r="X84" s="97">
        <f t="shared" si="15"/>
        <v>90.053658490305168</v>
      </c>
    </row>
    <row r="85" spans="1:24" x14ac:dyDescent="0.3">
      <c r="A85" s="51">
        <v>4.7229999999999999</v>
      </c>
      <c r="B85" s="51">
        <f t="shared" si="9"/>
        <v>4723</v>
      </c>
      <c r="C85" s="54">
        <v>43</v>
      </c>
      <c r="F85" s="52">
        <f t="shared" si="10"/>
        <v>1.5524441909139801</v>
      </c>
      <c r="G85" s="53">
        <f t="shared" si="11"/>
        <v>8.4601994698961178</v>
      </c>
      <c r="H85" s="46">
        <f t="shared" si="12"/>
        <v>3.1630555116242292E-3</v>
      </c>
      <c r="I85" s="43"/>
      <c r="J85" s="43">
        <f t="shared" si="8"/>
        <v>40.742720371835389</v>
      </c>
      <c r="K85" s="43">
        <f t="shared" si="13"/>
        <v>5.2494875073595598E-2</v>
      </c>
      <c r="L85" s="43">
        <f t="shared" si="14"/>
        <v>2.2572796281646106</v>
      </c>
      <c r="M85" s="43"/>
      <c r="W85" s="46">
        <v>82</v>
      </c>
      <c r="X85" s="97">
        <f t="shared" si="15"/>
        <v>89.607631874905451</v>
      </c>
    </row>
    <row r="86" spans="1:24" x14ac:dyDescent="0.3">
      <c r="A86" s="51">
        <v>4.5389999999999997</v>
      </c>
      <c r="B86" s="51">
        <f t="shared" si="9"/>
        <v>4539</v>
      </c>
      <c r="C86" s="54">
        <v>44</v>
      </c>
      <c r="F86" s="52">
        <f t="shared" si="10"/>
        <v>1.5127067234743286</v>
      </c>
      <c r="G86" s="53">
        <f t="shared" si="11"/>
        <v>8.4204620024564658</v>
      </c>
      <c r="H86" s="46">
        <f t="shared" si="12"/>
        <v>3.1530821377896896E-3</v>
      </c>
      <c r="I86" s="43"/>
      <c r="J86" s="43">
        <f t="shared" si="8"/>
        <v>41.740033711678393</v>
      </c>
      <c r="K86" s="43">
        <f t="shared" si="13"/>
        <v>5.1362870189127434E-2</v>
      </c>
      <c r="L86" s="43">
        <f t="shared" si="14"/>
        <v>2.259966288321607</v>
      </c>
      <c r="M86" s="43"/>
      <c r="W86" s="46">
        <v>83</v>
      </c>
      <c r="X86" s="97">
        <f t="shared" si="15"/>
        <v>89.167619315264119</v>
      </c>
    </row>
    <row r="87" spans="1:24" x14ac:dyDescent="0.3">
      <c r="A87" s="51">
        <v>4.3630000000000004</v>
      </c>
      <c r="B87" s="51">
        <f t="shared" si="9"/>
        <v>4363</v>
      </c>
      <c r="C87" s="54">
        <v>45</v>
      </c>
      <c r="F87" s="52">
        <f t="shared" si="10"/>
        <v>1.4731598941414727</v>
      </c>
      <c r="G87" s="53">
        <f t="shared" si="11"/>
        <v>8.3809151731236096</v>
      </c>
      <c r="H87" s="46">
        <f t="shared" si="12"/>
        <v>3.1431714600031434E-3</v>
      </c>
      <c r="I87" s="43"/>
      <c r="J87" s="43">
        <f t="shared" si="8"/>
        <v>42.738874339731353</v>
      </c>
      <c r="K87" s="43">
        <f t="shared" si="13"/>
        <v>5.0247236894858813E-2</v>
      </c>
      <c r="L87" s="43">
        <f t="shared" si="14"/>
        <v>2.2611256602686467</v>
      </c>
      <c r="M87" s="43"/>
      <c r="W87" s="46">
        <v>84</v>
      </c>
      <c r="X87" s="97">
        <f t="shared" si="15"/>
        <v>88.73346250376261</v>
      </c>
    </row>
    <row r="88" spans="1:24" x14ac:dyDescent="0.3">
      <c r="A88" s="51">
        <v>4.1950000000000003</v>
      </c>
      <c r="B88" s="51">
        <f t="shared" si="9"/>
        <v>4195</v>
      </c>
      <c r="C88" s="54">
        <v>46</v>
      </c>
      <c r="F88" s="52">
        <f t="shared" si="10"/>
        <v>1.4338933399191696</v>
      </c>
      <c r="G88" s="53">
        <f t="shared" si="11"/>
        <v>8.3416486189013064</v>
      </c>
      <c r="H88" s="46">
        <f t="shared" si="12"/>
        <v>3.1333228889237038E-3</v>
      </c>
      <c r="I88" s="43"/>
      <c r="J88" s="43">
        <f t="shared" si="8"/>
        <v>43.736925322753279</v>
      </c>
      <c r="K88" s="43">
        <f t="shared" si="13"/>
        <v>4.9197275592320011E-2</v>
      </c>
      <c r="L88" s="43">
        <f t="shared" si="14"/>
        <v>2.2630746772467205</v>
      </c>
      <c r="M88" s="43"/>
      <c r="W88" s="46">
        <v>85</v>
      </c>
      <c r="X88" s="97">
        <f t="shared" si="15"/>
        <v>88.305009127342259</v>
      </c>
    </row>
    <row r="89" spans="1:24" x14ac:dyDescent="0.3">
      <c r="A89" s="51">
        <v>4.0339999999999998</v>
      </c>
      <c r="B89" s="51">
        <f t="shared" si="9"/>
        <v>4034</v>
      </c>
      <c r="C89" s="54">
        <v>47</v>
      </c>
      <c r="F89" s="52">
        <f t="shared" si="10"/>
        <v>1.3947584395320201</v>
      </c>
      <c r="G89" s="53">
        <f t="shared" si="11"/>
        <v>8.3025137185141578</v>
      </c>
      <c r="H89" s="46">
        <f t="shared" si="12"/>
        <v>3.1235358425737939E-3</v>
      </c>
      <c r="I89" s="43"/>
      <c r="J89" s="43">
        <f t="shared" si="8"/>
        <v>44.737924840903133</v>
      </c>
      <c r="K89" s="43">
        <f t="shared" si="13"/>
        <v>4.8129258704188653E-2</v>
      </c>
      <c r="L89" s="43">
        <f t="shared" si="14"/>
        <v>2.2620751590968666</v>
      </c>
      <c r="M89" s="43"/>
      <c r="W89" s="46">
        <v>86</v>
      </c>
      <c r="X89" s="97">
        <f t="shared" si="15"/>
        <v>87.882112572532037</v>
      </c>
    </row>
    <row r="90" spans="1:24" x14ac:dyDescent="0.3">
      <c r="A90" s="51">
        <v>3.88</v>
      </c>
      <c r="B90" s="51">
        <f t="shared" si="9"/>
        <v>3880</v>
      </c>
      <c r="C90" s="54">
        <v>48</v>
      </c>
      <c r="F90" s="52">
        <f t="shared" si="10"/>
        <v>1.355835153635182</v>
      </c>
      <c r="G90" s="53">
        <f t="shared" si="11"/>
        <v>8.2635904326173186</v>
      </c>
      <c r="H90" s="46">
        <f t="shared" si="12"/>
        <v>3.1138097462245057E-3</v>
      </c>
      <c r="I90" s="43"/>
      <c r="J90" s="43">
        <f t="shared" si="8"/>
        <v>45.739804236585258</v>
      </c>
      <c r="K90" s="43">
        <f t="shared" si="13"/>
        <v>4.7087411737807137E-2</v>
      </c>
      <c r="L90" s="43">
        <f t="shared" si="14"/>
        <v>2.2601957634147425</v>
      </c>
      <c r="M90" s="43"/>
      <c r="W90" s="46">
        <v>87</v>
      </c>
      <c r="X90" s="97">
        <f t="shared" si="15"/>
        <v>87.464631648248371</v>
      </c>
    </row>
    <row r="91" spans="1:24" x14ac:dyDescent="0.3">
      <c r="A91" s="51">
        <v>3.7330000000000001</v>
      </c>
      <c r="B91" s="51">
        <f t="shared" si="9"/>
        <v>3733</v>
      </c>
      <c r="C91" s="54">
        <v>49</v>
      </c>
      <c r="F91" s="52">
        <f t="shared" si="10"/>
        <v>1.3172121999324469</v>
      </c>
      <c r="G91" s="53">
        <f t="shared" si="11"/>
        <v>8.2249674789145839</v>
      </c>
      <c r="H91" s="46">
        <f t="shared" si="12"/>
        <v>3.1041440322830982E-3</v>
      </c>
      <c r="I91" s="43"/>
      <c r="J91" s="43">
        <f t="shared" si="8"/>
        <v>46.740215003057756</v>
      </c>
      <c r="K91" s="43">
        <f t="shared" si="13"/>
        <v>4.6118061162086617E-2</v>
      </c>
      <c r="L91" s="43">
        <f t="shared" si="14"/>
        <v>2.2597849969422441</v>
      </c>
      <c r="M91" s="43"/>
      <c r="W91" s="46">
        <v>88</v>
      </c>
      <c r="X91" s="97">
        <f t="shared" si="15"/>
        <v>87.052430325105433</v>
      </c>
    </row>
    <row r="92" spans="1:24" x14ac:dyDescent="0.3">
      <c r="A92" s="51">
        <v>3.5920000000000001</v>
      </c>
      <c r="B92" s="51">
        <f t="shared" si="9"/>
        <v>3592</v>
      </c>
      <c r="C92" s="54">
        <v>50</v>
      </c>
      <c r="F92" s="52">
        <f t="shared" si="10"/>
        <v>1.2787091504399533</v>
      </c>
      <c r="G92" s="53">
        <f t="shared" si="11"/>
        <v>8.1864644294220899</v>
      </c>
      <c r="H92" s="46">
        <f t="shared" si="12"/>
        <v>3.0945381401825778E-3</v>
      </c>
      <c r="I92" s="43"/>
      <c r="J92" s="43">
        <f t="shared" si="8"/>
        <v>47.743787327227665</v>
      </c>
      <c r="K92" s="43">
        <f t="shared" si="13"/>
        <v>4.5124253455446704E-2</v>
      </c>
      <c r="L92" s="43">
        <f t="shared" si="14"/>
        <v>2.2562126727723353</v>
      </c>
      <c r="M92" s="43"/>
      <c r="W92" s="46">
        <v>89</v>
      </c>
      <c r="X92" s="97">
        <f t="shared" si="15"/>
        <v>86.645377490075077</v>
      </c>
    </row>
    <row r="93" spans="1:24" x14ac:dyDescent="0.3">
      <c r="A93" s="54">
        <v>3.4569999999999999</v>
      </c>
      <c r="B93" s="51">
        <f t="shared" si="9"/>
        <v>3457</v>
      </c>
      <c r="C93" s="54">
        <v>51</v>
      </c>
      <c r="F93" s="52">
        <f t="shared" si="10"/>
        <v>1.2404011609394874</v>
      </c>
      <c r="G93" s="53">
        <f t="shared" si="11"/>
        <v>8.1481564399216246</v>
      </c>
      <c r="H93" s="46">
        <f t="shared" si="12"/>
        <v>3.0849915162733305E-3</v>
      </c>
      <c r="I93" s="43"/>
      <c r="J93" s="43">
        <f t="shared" si="8"/>
        <v>48.748544152378827</v>
      </c>
      <c r="K93" s="43">
        <f t="shared" si="13"/>
        <v>4.4146193090611241E-2</v>
      </c>
      <c r="L93" s="43">
        <f t="shared" si="14"/>
        <v>2.2514558476211732</v>
      </c>
      <c r="M93" s="43"/>
      <c r="W93" s="46">
        <v>90</v>
      </c>
      <c r="X93" s="97">
        <f t="shared" si="15"/>
        <v>86.243346715432779</v>
      </c>
    </row>
    <row r="94" spans="1:24" x14ac:dyDescent="0.3">
      <c r="A94" s="54">
        <v>3.3279999999999998</v>
      </c>
      <c r="B94" s="51">
        <f t="shared" si="9"/>
        <v>3328</v>
      </c>
      <c r="C94" s="54">
        <v>52</v>
      </c>
      <c r="F94" s="52">
        <f t="shared" si="10"/>
        <v>1.2023715229589622</v>
      </c>
      <c r="G94" s="53">
        <f t="shared" si="11"/>
        <v>8.1101268019410995</v>
      </c>
      <c r="H94" s="46">
        <f t="shared" si="12"/>
        <v>3.0755036137167465E-3</v>
      </c>
      <c r="I94" s="43"/>
      <c r="J94" s="43">
        <f t="shared" si="8"/>
        <v>49.75224328683953</v>
      </c>
      <c r="K94" s="43">
        <f t="shared" si="13"/>
        <v>4.3226090637701345E-2</v>
      </c>
      <c r="L94" s="43">
        <f t="shared" si="14"/>
        <v>2.2477567131604701</v>
      </c>
      <c r="M94" s="43"/>
      <c r="W94" s="46">
        <v>91</v>
      </c>
      <c r="X94" s="97">
        <f t="shared" si="15"/>
        <v>85.846216041005903</v>
      </c>
    </row>
    <row r="95" spans="1:24" x14ac:dyDescent="0.3">
      <c r="A95" s="54">
        <v>3.2040000000000002</v>
      </c>
      <c r="B95" s="51">
        <f t="shared" si="9"/>
        <v>3204</v>
      </c>
      <c r="C95" s="54">
        <v>53</v>
      </c>
      <c r="F95" s="52">
        <f t="shared" si="10"/>
        <v>1.1644000292061127</v>
      </c>
      <c r="G95" s="53">
        <f t="shared" si="11"/>
        <v>8.0721553081882504</v>
      </c>
      <c r="H95" s="46">
        <f t="shared" si="12"/>
        <v>3.0660738923808067E-3</v>
      </c>
      <c r="I95" s="43"/>
      <c r="J95" s="43">
        <f t="shared" si="8"/>
        <v>50.760672191457672</v>
      </c>
      <c r="K95" s="43">
        <f t="shared" si="13"/>
        <v>4.2251468085704291E-2</v>
      </c>
      <c r="L95" s="43">
        <f t="shared" si="14"/>
        <v>2.2393278085423276</v>
      </c>
      <c r="M95" s="43"/>
      <c r="W95" s="46">
        <v>92</v>
      </c>
      <c r="X95" s="97">
        <f t="shared" si="15"/>
        <v>85.453867768823159</v>
      </c>
    </row>
    <row r="96" spans="1:24" x14ac:dyDescent="0.3">
      <c r="A96" s="54">
        <v>3.0859999999999999</v>
      </c>
      <c r="B96" s="51">
        <f t="shared" si="9"/>
        <v>3086</v>
      </c>
      <c r="C96" s="54">
        <v>54</v>
      </c>
      <c r="F96" s="52">
        <f t="shared" si="10"/>
        <v>1.1268757539409691</v>
      </c>
      <c r="G96" s="53">
        <f t="shared" si="11"/>
        <v>8.034631032923107</v>
      </c>
      <c r="H96" s="46">
        <f t="shared" si="12"/>
        <v>3.0567018187375823E-3</v>
      </c>
      <c r="I96" s="43"/>
      <c r="J96" s="43">
        <f t="shared" si="8"/>
        <v>51.763431075965684</v>
      </c>
      <c r="K96" s="43">
        <f t="shared" si="13"/>
        <v>4.1417943037672517E-2</v>
      </c>
      <c r="L96" s="43">
        <f t="shared" si="14"/>
        <v>2.2365689240343158</v>
      </c>
      <c r="M96" s="43"/>
      <c r="W96" s="46">
        <v>93</v>
      </c>
      <c r="X96" s="97">
        <f t="shared" si="15"/>
        <v>85.066188269330553</v>
      </c>
    </row>
    <row r="97" spans="1:24" x14ac:dyDescent="0.3">
      <c r="A97" s="54">
        <v>2.972</v>
      </c>
      <c r="B97" s="51">
        <f t="shared" si="9"/>
        <v>2972</v>
      </c>
      <c r="C97" s="54">
        <v>55</v>
      </c>
      <c r="F97" s="52">
        <f t="shared" si="10"/>
        <v>1.0892351268555127</v>
      </c>
      <c r="G97" s="53">
        <f t="shared" si="11"/>
        <v>7.99699040583765</v>
      </c>
      <c r="H97" s="46">
        <f t="shared" si="12"/>
        <v>3.0473868657626088E-3</v>
      </c>
      <c r="I97" s="43"/>
      <c r="J97" s="43">
        <f t="shared" si="8"/>
        <v>52.775556218601082</v>
      </c>
      <c r="K97" s="43">
        <f t="shared" si="13"/>
        <v>4.0444432389071236E-2</v>
      </c>
      <c r="L97" s="43">
        <f t="shared" si="14"/>
        <v>2.224443781398918</v>
      </c>
      <c r="M97" s="43"/>
      <c r="W97" s="46">
        <v>94</v>
      </c>
      <c r="X97" s="97">
        <f t="shared" si="15"/>
        <v>84.683067798405716</v>
      </c>
    </row>
    <row r="98" spans="1:24" x14ac:dyDescent="0.3">
      <c r="A98" s="54">
        <v>2.863</v>
      </c>
      <c r="B98" s="51">
        <f t="shared" si="9"/>
        <v>2863</v>
      </c>
      <c r="C98" s="54">
        <v>56</v>
      </c>
      <c r="F98" s="52">
        <f t="shared" si="10"/>
        <v>1.0518700261159779</v>
      </c>
      <c r="G98" s="53">
        <f t="shared" si="11"/>
        <v>7.9596253050981147</v>
      </c>
      <c r="H98" s="46">
        <f t="shared" si="12"/>
        <v>3.0381285128360932E-3</v>
      </c>
      <c r="I98" s="43"/>
      <c r="J98" s="43">
        <f t="shared" si="8"/>
        <v>53.786528628586268</v>
      </c>
      <c r="K98" s="43">
        <f t="shared" si="13"/>
        <v>3.952627448953093E-2</v>
      </c>
      <c r="L98" s="43">
        <f t="shared" si="14"/>
        <v>2.213471371413732</v>
      </c>
      <c r="M98" s="43"/>
      <c r="W98" s="46">
        <v>95</v>
      </c>
      <c r="X98" s="97">
        <f t="shared" si="15"/>
        <v>84.304400324460971</v>
      </c>
    </row>
    <row r="99" spans="1:24" x14ac:dyDescent="0.3">
      <c r="A99" s="54">
        <v>2.7589999999999999</v>
      </c>
      <c r="B99" s="51">
        <f t="shared" si="9"/>
        <v>2759</v>
      </c>
      <c r="C99" s="54">
        <v>57</v>
      </c>
      <c r="F99" s="52">
        <f t="shared" si="10"/>
        <v>1.0148682952351491</v>
      </c>
      <c r="G99" s="53">
        <f t="shared" si="11"/>
        <v>7.9226235742172859</v>
      </c>
      <c r="H99" s="46">
        <f t="shared" si="12"/>
        <v>3.0289262456459189E-3</v>
      </c>
      <c r="I99" s="43"/>
      <c r="J99" s="43">
        <f t="shared" si="8"/>
        <v>54.79386911012665</v>
      </c>
      <c r="K99" s="43">
        <f t="shared" si="13"/>
        <v>3.8704050699532457E-2</v>
      </c>
      <c r="L99" s="43">
        <f t="shared" si="14"/>
        <v>2.20613088987335</v>
      </c>
      <c r="M99" s="43"/>
      <c r="W99" s="46">
        <v>96</v>
      </c>
      <c r="X99" s="97">
        <f t="shared" si="15"/>
        <v>83.930083364977577</v>
      </c>
    </row>
    <row r="100" spans="1:24" x14ac:dyDescent="0.3">
      <c r="A100" s="54">
        <v>2.6589999999999998</v>
      </c>
      <c r="B100" s="51">
        <f t="shared" si="9"/>
        <v>2659</v>
      </c>
      <c r="C100" s="54">
        <v>58</v>
      </c>
      <c r="F100" s="52">
        <f t="shared" si="10"/>
        <v>0.97795011226088269</v>
      </c>
      <c r="G100" s="53">
        <f t="shared" si="11"/>
        <v>7.8857053912430199</v>
      </c>
      <c r="H100" s="46">
        <f t="shared" si="12"/>
        <v>3.0197795560924054E-3</v>
      </c>
      <c r="I100" s="43"/>
      <c r="J100" s="43">
        <f t="shared" si="8"/>
        <v>55.805140674212794</v>
      </c>
      <c r="K100" s="43">
        <f t="shared" si="13"/>
        <v>3.7842402168744932E-2</v>
      </c>
      <c r="L100" s="43">
        <f t="shared" si="14"/>
        <v>2.1948593257872062</v>
      </c>
      <c r="M100" s="43"/>
      <c r="W100" s="46">
        <v>97</v>
      </c>
      <c r="X100" s="97">
        <f t="shared" si="15"/>
        <v>83.560017831865366</v>
      </c>
    </row>
    <row r="101" spans="1:24" x14ac:dyDescent="0.3">
      <c r="A101" s="54">
        <v>2.5640000000000001</v>
      </c>
      <c r="B101" s="51">
        <f t="shared" si="9"/>
        <v>2564</v>
      </c>
      <c r="C101" s="54">
        <v>59</v>
      </c>
      <c r="F101" s="52">
        <f t="shared" si="10"/>
        <v>0.94156853905842364</v>
      </c>
      <c r="G101" s="53">
        <f t="shared" si="11"/>
        <v>7.8493238180405607</v>
      </c>
      <c r="H101" s="46">
        <f t="shared" si="12"/>
        <v>3.0106879421947915E-3</v>
      </c>
      <c r="I101" s="43"/>
      <c r="J101" s="43">
        <f t="shared" si="8"/>
        <v>56.807833434952897</v>
      </c>
      <c r="K101" s="43">
        <f t="shared" si="13"/>
        <v>3.7155365509272925E-2</v>
      </c>
      <c r="L101" s="43">
        <f t="shared" si="14"/>
        <v>2.1921665650471027</v>
      </c>
      <c r="M101" s="43"/>
      <c r="W101" s="46">
        <v>98</v>
      </c>
      <c r="X101" s="97">
        <f t="shared" si="15"/>
        <v>83.194107885084122</v>
      </c>
    </row>
    <row r="102" spans="1:24" x14ac:dyDescent="0.3">
      <c r="A102" s="51">
        <v>2.472</v>
      </c>
      <c r="B102" s="51">
        <f t="shared" si="9"/>
        <v>2472</v>
      </c>
      <c r="C102" s="54">
        <v>60</v>
      </c>
      <c r="F102" s="52">
        <f t="shared" si="10"/>
        <v>0.90502753959544435</v>
      </c>
      <c r="G102" s="53">
        <f t="shared" si="11"/>
        <v>7.8127828185775812</v>
      </c>
      <c r="H102" s="46">
        <f t="shared" si="12"/>
        <v>3.0016509079993999E-3</v>
      </c>
      <c r="I102" s="43"/>
      <c r="J102" s="43">
        <f t="shared" si="8"/>
        <v>57.821091832183356</v>
      </c>
      <c r="K102" s="43">
        <f t="shared" si="13"/>
        <v>3.6315136130277398E-2</v>
      </c>
      <c r="L102" s="43">
        <f t="shared" si="14"/>
        <v>2.178908167816644</v>
      </c>
      <c r="M102" s="43"/>
      <c r="W102" s="46">
        <v>99</v>
      </c>
      <c r="X102" s="97">
        <f t="shared" si="15"/>
        <v>82.832260794006061</v>
      </c>
    </row>
    <row r="103" spans="1:24" x14ac:dyDescent="0.3">
      <c r="A103" s="54">
        <v>2.3839999999999999</v>
      </c>
      <c r="B103" s="51">
        <f t="shared" si="9"/>
        <v>2384</v>
      </c>
      <c r="C103" s="54">
        <v>61</v>
      </c>
      <c r="F103" s="52">
        <f t="shared" si="10"/>
        <v>0.8687797492031033</v>
      </c>
      <c r="G103" s="53">
        <f t="shared" si="11"/>
        <v>7.7765350281852408</v>
      </c>
      <c r="H103" s="46">
        <f t="shared" si="12"/>
        <v>2.9926679634894511E-3</v>
      </c>
      <c r="I103" s="43"/>
      <c r="J103" s="43">
        <f t="shared" si="8"/>
        <v>58.832386989114013</v>
      </c>
      <c r="K103" s="43">
        <f t="shared" si="13"/>
        <v>3.5534639522721088E-2</v>
      </c>
      <c r="L103" s="43">
        <f t="shared" si="14"/>
        <v>2.1676130108859866</v>
      </c>
      <c r="M103" s="43"/>
      <c r="W103" s="46">
        <v>100</v>
      </c>
      <c r="X103" s="97">
        <f t="shared" si="15"/>
        <v>82.474386806036591</v>
      </c>
    </row>
    <row r="104" spans="1:24" x14ac:dyDescent="0.3">
      <c r="A104" s="54">
        <v>2.2989999999999999</v>
      </c>
      <c r="B104" s="51">
        <f t="shared" si="9"/>
        <v>2299</v>
      </c>
      <c r="C104" s="54">
        <v>62</v>
      </c>
      <c r="F104" s="52">
        <f t="shared" si="10"/>
        <v>0.83247424578104445</v>
      </c>
      <c r="G104" s="53">
        <f t="shared" si="11"/>
        <v>7.7402295247631816</v>
      </c>
      <c r="H104" s="46">
        <f t="shared" si="12"/>
        <v>2.9837386244964941E-3</v>
      </c>
      <c r="I104" s="43"/>
      <c r="J104" s="43">
        <f t="shared" si="8"/>
        <v>59.851506199272876</v>
      </c>
      <c r="K104" s="43">
        <f t="shared" si="13"/>
        <v>3.465312581817942E-2</v>
      </c>
      <c r="L104" s="43">
        <f t="shared" si="14"/>
        <v>2.1484938007271239</v>
      </c>
      <c r="M104" s="43"/>
      <c r="W104" s="46">
        <v>101</v>
      </c>
      <c r="X104" s="97">
        <f t="shared" si="15"/>
        <v>82.12039902204333</v>
      </c>
    </row>
    <row r="105" spans="1:24" x14ac:dyDescent="0.3">
      <c r="A105" s="54">
        <v>2.218</v>
      </c>
      <c r="B105" s="51">
        <f t="shared" si="9"/>
        <v>2218</v>
      </c>
      <c r="C105" s="54">
        <v>63</v>
      </c>
      <c r="F105" s="52">
        <f t="shared" si="10"/>
        <v>0.7966058889281753</v>
      </c>
      <c r="G105" s="53">
        <f t="shared" si="11"/>
        <v>7.7043611679103128</v>
      </c>
      <c r="H105" s="46">
        <f t="shared" si="12"/>
        <v>2.974862412613417E-3</v>
      </c>
      <c r="I105" s="43"/>
      <c r="J105" s="43">
        <f t="shared" si="8"/>
        <v>60.864517538729331</v>
      </c>
      <c r="K105" s="43">
        <f t="shared" si="13"/>
        <v>3.389654700429634E-2</v>
      </c>
      <c r="L105" s="43">
        <f t="shared" si="14"/>
        <v>2.1354824612706693</v>
      </c>
      <c r="M105" s="43"/>
      <c r="W105" s="46">
        <v>102</v>
      </c>
      <c r="X105" s="97">
        <f t="shared" si="15"/>
        <v>81.770213278178176</v>
      </c>
    </row>
    <row r="106" spans="1:24" x14ac:dyDescent="0.3">
      <c r="A106" s="54">
        <v>2.141</v>
      </c>
      <c r="B106" s="51">
        <f t="shared" si="9"/>
        <v>2141</v>
      </c>
      <c r="C106" s="54">
        <v>64</v>
      </c>
      <c r="F106" s="52">
        <f t="shared" si="10"/>
        <v>0.76127300960754574</v>
      </c>
      <c r="G106" s="53">
        <f t="shared" si="11"/>
        <v>7.6690282885896828</v>
      </c>
      <c r="H106" s="46">
        <f t="shared" si="12"/>
        <v>2.9660388551090021E-3</v>
      </c>
      <c r="I106" s="43"/>
      <c r="J106" s="43">
        <f t="shared" si="8"/>
        <v>61.868449733634293</v>
      </c>
      <c r="K106" s="43">
        <f t="shared" si="13"/>
        <v>3.3305472911964173E-2</v>
      </c>
      <c r="L106" s="43">
        <f t="shared" si="14"/>
        <v>2.1315502663657071</v>
      </c>
      <c r="M106" s="43"/>
      <c r="W106" s="46">
        <v>103</v>
      </c>
      <c r="X106" s="97">
        <f t="shared" si="15"/>
        <v>81.423748033704044</v>
      </c>
    </row>
    <row r="107" spans="1:24" x14ac:dyDescent="0.3">
      <c r="A107" s="54">
        <v>2.0659999999999998</v>
      </c>
      <c r="B107" s="51">
        <f t="shared" si="9"/>
        <v>2066</v>
      </c>
      <c r="C107" s="54">
        <v>65</v>
      </c>
      <c r="F107" s="52">
        <f t="shared" si="10"/>
        <v>0.72561437069744672</v>
      </c>
      <c r="G107" s="53">
        <f t="shared" si="11"/>
        <v>7.633369649679584</v>
      </c>
      <c r="H107" s="46">
        <f t="shared" si="12"/>
        <v>2.9572674848440043E-3</v>
      </c>
      <c r="I107" s="43"/>
      <c r="J107" s="43">
        <f t="shared" si="8"/>
        <v>62.88777519215563</v>
      </c>
      <c r="K107" s="43">
        <f t="shared" si="13"/>
        <v>3.2495766274528777E-2</v>
      </c>
      <c r="L107" s="43">
        <f t="shared" si="14"/>
        <v>2.1122248078443704</v>
      </c>
      <c r="M107" s="43"/>
      <c r="W107" s="46">
        <v>104</v>
      </c>
      <c r="X107" s="97">
        <f t="shared" si="15"/>
        <v>81.080924264466148</v>
      </c>
    </row>
    <row r="108" spans="1:24" x14ac:dyDescent="0.3">
      <c r="A108" s="54">
        <v>1.994</v>
      </c>
      <c r="B108" s="51">
        <f t="shared" si="9"/>
        <v>1994</v>
      </c>
      <c r="C108" s="54">
        <v>66</v>
      </c>
      <c r="F108" s="52">
        <f t="shared" si="10"/>
        <v>0.69014267153964659</v>
      </c>
      <c r="G108" s="53">
        <f t="shared" si="11"/>
        <v>7.5978979505217836</v>
      </c>
      <c r="H108" s="46">
        <f t="shared" si="12"/>
        <v>2.9485478401887074E-3</v>
      </c>
      <c r="I108" s="43"/>
      <c r="J108" s="43">
        <f t="shared" si="8"/>
        <v>63.907929636004383</v>
      </c>
      <c r="K108" s="43">
        <f t="shared" si="13"/>
        <v>3.1698035818115415E-2</v>
      </c>
      <c r="L108" s="43">
        <f t="shared" si="14"/>
        <v>2.0920703639956173</v>
      </c>
      <c r="M108" s="43"/>
      <c r="W108" s="46">
        <v>105</v>
      </c>
      <c r="X108" s="97">
        <f t="shared" si="15"/>
        <v>80.741665361671949</v>
      </c>
    </row>
    <row r="109" spans="1:24" x14ac:dyDescent="0.3">
      <c r="A109" s="54">
        <v>1.9259999999999999</v>
      </c>
      <c r="B109" s="51">
        <f t="shared" si="9"/>
        <v>1926</v>
      </c>
      <c r="C109" s="54">
        <v>67</v>
      </c>
      <c r="F109" s="52">
        <f t="shared" si="10"/>
        <v>0.65544531337593381</v>
      </c>
      <c r="G109" s="53">
        <f t="shared" si="11"/>
        <v>7.5632005923580712</v>
      </c>
      <c r="H109" s="46">
        <f t="shared" si="12"/>
        <v>2.9398794649419377E-3</v>
      </c>
      <c r="I109" s="43"/>
      <c r="J109" s="43">
        <f t="shared" si="8"/>
        <v>64.911824825337021</v>
      </c>
      <c r="K109" s="43">
        <f t="shared" si="13"/>
        <v>3.1166793651686252E-2</v>
      </c>
      <c r="L109" s="43">
        <f t="shared" si="14"/>
        <v>2.0881751746629789</v>
      </c>
      <c r="M109" s="43"/>
      <c r="W109" s="46">
        <v>106</v>
      </c>
      <c r="X109" s="97">
        <f t="shared" si="15"/>
        <v>80.40589703566792</v>
      </c>
    </row>
    <row r="110" spans="1:24" x14ac:dyDescent="0.3">
      <c r="A110" s="54">
        <v>1.86</v>
      </c>
      <c r="B110" s="51">
        <f t="shared" si="9"/>
        <v>1860</v>
      </c>
      <c r="C110" s="54">
        <v>68</v>
      </c>
      <c r="F110" s="52">
        <f t="shared" si="10"/>
        <v>0.62057648772510998</v>
      </c>
      <c r="G110" s="53">
        <f t="shared" si="11"/>
        <v>7.5283317667072467</v>
      </c>
      <c r="H110" s="46">
        <f t="shared" si="12"/>
        <v>2.9312619082515023E-3</v>
      </c>
      <c r="I110" s="43"/>
      <c r="J110" s="43">
        <f t="shared" si="8"/>
        <v>65.926723567244665</v>
      </c>
      <c r="K110" s="43">
        <f t="shared" si="13"/>
        <v>3.0489359305225523E-2</v>
      </c>
      <c r="L110" s="43">
        <f t="shared" si="14"/>
        <v>2.0732764327553355</v>
      </c>
      <c r="M110" s="43"/>
      <c r="W110" s="46">
        <v>107</v>
      </c>
      <c r="X110" s="97">
        <f t="shared" si="15"/>
        <v>80.073547224421247</v>
      </c>
    </row>
    <row r="111" spans="1:24" x14ac:dyDescent="0.3">
      <c r="A111" s="54">
        <v>1.796</v>
      </c>
      <c r="B111" s="51">
        <f t="shared" si="9"/>
        <v>1796</v>
      </c>
      <c r="C111" s="54">
        <v>69</v>
      </c>
      <c r="F111" s="52">
        <f t="shared" si="10"/>
        <v>0.58556196988000786</v>
      </c>
      <c r="G111" s="53">
        <f t="shared" si="11"/>
        <v>7.4933172488621453</v>
      </c>
      <c r="H111" s="46">
        <f t="shared" si="12"/>
        <v>2.9226947245360223E-3</v>
      </c>
      <c r="I111" s="43"/>
      <c r="J111" s="43">
        <f t="shared" si="8"/>
        <v>66.952013315678869</v>
      </c>
      <c r="K111" s="43">
        <f t="shared" si="13"/>
        <v>2.9680966439436685E-2</v>
      </c>
      <c r="L111" s="43">
        <f t="shared" si="14"/>
        <v>2.0479866843211312</v>
      </c>
      <c r="M111" s="43"/>
      <c r="W111" s="46">
        <v>108</v>
      </c>
      <c r="X111" s="97">
        <f t="shared" si="15"/>
        <v>79.744546006434462</v>
      </c>
    </row>
    <row r="112" spans="1:24" x14ac:dyDescent="0.3">
      <c r="A112" s="54">
        <v>1.7350000000000001</v>
      </c>
      <c r="B112" s="51">
        <f t="shared" si="9"/>
        <v>1735</v>
      </c>
      <c r="C112" s="54">
        <v>70</v>
      </c>
      <c r="F112" s="52">
        <f t="shared" si="10"/>
        <v>0.55100741339882253</v>
      </c>
      <c r="G112" s="53">
        <f t="shared" si="11"/>
        <v>7.4587626923809598</v>
      </c>
      <c r="H112" s="46">
        <f t="shared" si="12"/>
        <v>2.9141774734081308E-3</v>
      </c>
      <c r="I112" s="43"/>
      <c r="J112" s="43">
        <f t="shared" si="8"/>
        <v>67.969931576749445</v>
      </c>
      <c r="K112" s="43">
        <f t="shared" si="13"/>
        <v>2.9000977475007923E-2</v>
      </c>
      <c r="L112" s="43">
        <f t="shared" si="14"/>
        <v>2.0300684232505546</v>
      </c>
      <c r="M112" s="43"/>
      <c r="W112" s="46">
        <v>109</v>
      </c>
      <c r="X112" s="97">
        <f t="shared" si="15"/>
        <v>79.418825517839423</v>
      </c>
    </row>
    <row r="113" spans="1:24" x14ac:dyDescent="0.3">
      <c r="A113" s="54">
        <v>1.677</v>
      </c>
      <c r="B113" s="51">
        <f t="shared" si="9"/>
        <v>1677</v>
      </c>
      <c r="C113" s="54">
        <v>71</v>
      </c>
      <c r="F113" s="52">
        <f t="shared" si="10"/>
        <v>0.51700648284107187</v>
      </c>
      <c r="G113" s="53">
        <f t="shared" si="11"/>
        <v>7.4247617618232091</v>
      </c>
      <c r="H113" s="46">
        <f t="shared" si="12"/>
        <v>2.9057097195990121E-3</v>
      </c>
      <c r="I113" s="43"/>
      <c r="J113" s="43">
        <f t="shared" si="8"/>
        <v>68.977506092538249</v>
      </c>
      <c r="K113" s="43">
        <f t="shared" si="13"/>
        <v>2.8485829682559874E-2</v>
      </c>
      <c r="L113" s="43">
        <f t="shared" si="14"/>
        <v>2.022493907461751</v>
      </c>
      <c r="M113" s="43"/>
      <c r="W113" s="46">
        <v>110</v>
      </c>
      <c r="X113" s="97">
        <f t="shared" si="15"/>
        <v>79.096319873433856</v>
      </c>
    </row>
    <row r="114" spans="1:24" x14ac:dyDescent="0.3">
      <c r="A114" s="54">
        <v>1.621</v>
      </c>
      <c r="B114" s="51">
        <f t="shared" si="9"/>
        <v>1621</v>
      </c>
      <c r="C114" s="54">
        <v>72</v>
      </c>
      <c r="F114" s="52">
        <f t="shared" si="10"/>
        <v>0.48304324275353905</v>
      </c>
      <c r="G114" s="53">
        <f t="shared" si="11"/>
        <v>7.3907985217356762</v>
      </c>
      <c r="H114" s="46">
        <f t="shared" si="12"/>
        <v>2.8972910328842532E-3</v>
      </c>
      <c r="I114" s="43"/>
      <c r="J114" s="43">
        <f t="shared" si="8"/>
        <v>69.989923586202565</v>
      </c>
      <c r="K114" s="43">
        <f t="shared" si="13"/>
        <v>2.791772796940882E-2</v>
      </c>
      <c r="L114" s="43">
        <f t="shared" si="14"/>
        <v>2.0100764137974352</v>
      </c>
      <c r="M114" s="43"/>
      <c r="W114" s="46">
        <v>111</v>
      </c>
      <c r="X114" s="97">
        <f t="shared" si="15"/>
        <v>78.776965091438399</v>
      </c>
    </row>
    <row r="115" spans="1:24" x14ac:dyDescent="0.3">
      <c r="A115" s="51">
        <v>1.5669999999999999</v>
      </c>
      <c r="B115" s="51">
        <f t="shared" si="9"/>
        <v>1567</v>
      </c>
      <c r="C115" s="54">
        <v>73</v>
      </c>
      <c r="F115" s="52">
        <f t="shared" si="10"/>
        <v>0.44916296337388373</v>
      </c>
      <c r="G115" s="53">
        <f t="shared" si="11"/>
        <v>7.3569182423560209</v>
      </c>
      <c r="H115" s="46">
        <f t="shared" si="12"/>
        <v>2.8889209880109783E-3</v>
      </c>
      <c r="I115" s="43"/>
      <c r="J115" s="43">
        <f t="shared" si="8"/>
        <v>71.005855680097966</v>
      </c>
      <c r="K115" s="43">
        <f t="shared" si="13"/>
        <v>2.7317045478110057E-2</v>
      </c>
      <c r="L115" s="43">
        <f t="shared" si="14"/>
        <v>1.9941443199020341</v>
      </c>
      <c r="M115" s="43"/>
      <c r="W115" s="46">
        <v>112</v>
      </c>
      <c r="X115" s="97">
        <f t="shared" si="15"/>
        <v>78.460699021767255</v>
      </c>
    </row>
    <row r="116" spans="1:24" x14ac:dyDescent="0.3">
      <c r="A116" s="51">
        <v>1.5149999999999999</v>
      </c>
      <c r="B116" s="51">
        <f t="shared" si="9"/>
        <v>1515</v>
      </c>
      <c r="C116" s="54">
        <v>74</v>
      </c>
      <c r="F116" s="52">
        <f t="shared" si="10"/>
        <v>0.41541543896133237</v>
      </c>
      <c r="G116" s="53">
        <f t="shared" si="11"/>
        <v>7.3231707179434693</v>
      </c>
      <c r="H116" s="46">
        <f t="shared" si="12"/>
        <v>2.8805991646262425E-3</v>
      </c>
      <c r="I116" s="43"/>
      <c r="J116" s="43">
        <f t="shared" si="8"/>
        <v>72.023805095569799</v>
      </c>
      <c r="K116" s="43">
        <f t="shared" si="13"/>
        <v>2.6705336546354073E-2</v>
      </c>
      <c r="L116" s="43">
        <f t="shared" si="14"/>
        <v>1.9761949044302014</v>
      </c>
      <c r="M116" s="43"/>
      <c r="W116" s="46">
        <v>113</v>
      </c>
      <c r="X116" s="97">
        <f t="shared" si="15"/>
        <v>78.147461277618163</v>
      </c>
    </row>
    <row r="117" spans="1:24" x14ac:dyDescent="0.3">
      <c r="A117" s="51">
        <v>1.4650000000000001</v>
      </c>
      <c r="B117" s="51">
        <f t="shared" si="9"/>
        <v>1465</v>
      </c>
      <c r="C117" s="54">
        <v>75</v>
      </c>
      <c r="F117" s="52">
        <f t="shared" si="10"/>
        <v>0.38185524246903069</v>
      </c>
      <c r="G117" s="53">
        <f t="shared" si="11"/>
        <v>7.2896105214511673</v>
      </c>
      <c r="H117" s="46">
        <f t="shared" si="12"/>
        <v>2.8723251472066642E-3</v>
      </c>
      <c r="I117" s="43"/>
      <c r="J117" s="43">
        <f t="shared" si="8"/>
        <v>73.042093395225208</v>
      </c>
      <c r="K117" s="43">
        <f t="shared" si="13"/>
        <v>2.610542139699722E-2</v>
      </c>
      <c r="L117" s="43">
        <f t="shared" si="14"/>
        <v>1.9579066047747915</v>
      </c>
      <c r="M117" s="43"/>
      <c r="W117" s="46">
        <v>114</v>
      </c>
      <c r="X117" s="97">
        <f t="shared" si="15"/>
        <v>77.837193170200806</v>
      </c>
    </row>
    <row r="118" spans="1:24" x14ac:dyDescent="0.3">
      <c r="A118" s="51">
        <v>1.417</v>
      </c>
      <c r="B118" s="51">
        <f t="shared" si="9"/>
        <v>1417</v>
      </c>
      <c r="C118" s="54">
        <v>76</v>
      </c>
      <c r="F118" s="52">
        <f t="shared" si="10"/>
        <v>0.34854196070854343</v>
      </c>
      <c r="G118" s="53">
        <f t="shared" si="11"/>
        <v>7.2562972396906806</v>
      </c>
      <c r="H118" s="46">
        <f t="shared" si="12"/>
        <v>2.8640985249892598E-3</v>
      </c>
      <c r="I118" s="43"/>
      <c r="J118" s="43">
        <f t="shared" si="8"/>
        <v>74.058849133146282</v>
      </c>
      <c r="K118" s="43">
        <f t="shared" si="13"/>
        <v>2.5541458774391027E-2</v>
      </c>
      <c r="L118" s="43">
        <f t="shared" si="14"/>
        <v>1.9411508668537181</v>
      </c>
      <c r="M118" s="43"/>
      <c r="W118" s="46">
        <v>115</v>
      </c>
      <c r="X118" s="97">
        <f t="shared" si="15"/>
        <v>77.529837646431872</v>
      </c>
    </row>
    <row r="119" spans="1:24" x14ac:dyDescent="0.3">
      <c r="A119" s="51">
        <v>1.371</v>
      </c>
      <c r="B119" s="51">
        <f t="shared" si="9"/>
        <v>1371</v>
      </c>
      <c r="C119" s="54">
        <v>77</v>
      </c>
      <c r="F119" s="52">
        <f t="shared" si="10"/>
        <v>0.31554040058017735</v>
      </c>
      <c r="G119" s="53">
        <f t="shared" si="11"/>
        <v>7.2232956795623142</v>
      </c>
      <c r="H119" s="46">
        <f t="shared" si="12"/>
        <v>2.8559188919034702E-3</v>
      </c>
      <c r="I119" s="43"/>
      <c r="J119" s="43">
        <f t="shared" si="8"/>
        <v>75.071996784309817</v>
      </c>
      <c r="K119" s="43">
        <f t="shared" si="13"/>
        <v>2.50390028011712E-2</v>
      </c>
      <c r="L119" s="43">
        <f t="shared" si="14"/>
        <v>1.9280032156901825</v>
      </c>
      <c r="M119" s="43"/>
      <c r="W119" s="46">
        <v>116</v>
      </c>
      <c r="X119" s="97">
        <f t="shared" si="15"/>
        <v>77.225339229439783</v>
      </c>
    </row>
    <row r="120" spans="1:24" x14ac:dyDescent="0.3">
      <c r="A120" s="51">
        <v>1.3260000000000001</v>
      </c>
      <c r="B120" s="51">
        <f t="shared" si="9"/>
        <v>1326</v>
      </c>
      <c r="C120" s="54">
        <v>78</v>
      </c>
      <c r="F120" s="52">
        <f t="shared" si="10"/>
        <v>0.28216689176367082</v>
      </c>
      <c r="G120" s="53">
        <f t="shared" si="11"/>
        <v>7.1899221707458079</v>
      </c>
      <c r="H120" s="46">
        <f t="shared" si="12"/>
        <v>2.847785846504343E-3</v>
      </c>
      <c r="I120" s="43"/>
      <c r="J120" s="43">
        <f t="shared" si="8"/>
        <v>76.102594073043861</v>
      </c>
      <c r="K120" s="43">
        <f t="shared" si="13"/>
        <v>2.4325717012258198E-2</v>
      </c>
      <c r="L120" s="43">
        <f t="shared" si="14"/>
        <v>1.8974059269561394</v>
      </c>
      <c r="M120" s="43"/>
      <c r="W120" s="46">
        <v>117</v>
      </c>
      <c r="X120" s="97">
        <f t="shared" si="15"/>
        <v>76.923643961726214</v>
      </c>
    </row>
    <row r="121" spans="1:24" x14ac:dyDescent="0.3">
      <c r="A121" s="51">
        <v>1.284</v>
      </c>
      <c r="B121" s="51">
        <f t="shared" si="9"/>
        <v>1284</v>
      </c>
      <c r="C121" s="54">
        <v>79</v>
      </c>
      <c r="F121" s="52">
        <f t="shared" si="10"/>
        <v>0.24998020526776946</v>
      </c>
      <c r="G121" s="53">
        <f t="shared" si="11"/>
        <v>7.1577354842499066</v>
      </c>
      <c r="H121" s="46">
        <f t="shared" si="12"/>
        <v>2.8396989919068582E-3</v>
      </c>
      <c r="I121" s="43"/>
      <c r="J121" s="43">
        <f t="shared" si="8"/>
        <v>77.10233675912383</v>
      </c>
      <c r="K121" s="43">
        <f t="shared" si="13"/>
        <v>2.4021053681976837E-2</v>
      </c>
      <c r="L121" s="43">
        <f t="shared" si="14"/>
        <v>1.8976632408761702</v>
      </c>
      <c r="M121" s="43"/>
      <c r="W121" s="46">
        <v>118</v>
      </c>
      <c r="X121" s="97">
        <f t="shared" si="15"/>
        <v>76.624699350847152</v>
      </c>
    </row>
    <row r="122" spans="1:24" x14ac:dyDescent="0.3">
      <c r="A122" s="51">
        <v>1.2430000000000001</v>
      </c>
      <c r="B122" s="51">
        <f t="shared" si="9"/>
        <v>1243</v>
      </c>
      <c r="C122" s="54">
        <v>80</v>
      </c>
      <c r="F122" s="52">
        <f t="shared" si="10"/>
        <v>0.21752781252857414</v>
      </c>
      <c r="G122" s="53">
        <f t="shared" si="11"/>
        <v>7.1252830915107115</v>
      </c>
      <c r="H122" s="46">
        <f t="shared" si="12"/>
        <v>2.831657935721365E-3</v>
      </c>
      <c r="I122" s="43"/>
      <c r="J122" s="43">
        <f t="shared" si="8"/>
        <v>78.116143889730779</v>
      </c>
      <c r="K122" s="43">
        <f t="shared" si="13"/>
        <v>2.3548201378365264E-2</v>
      </c>
      <c r="L122" s="43">
        <f t="shared" si="14"/>
        <v>1.8838561102692211</v>
      </c>
      <c r="M122" s="43"/>
      <c r="W122" s="46">
        <v>119</v>
      </c>
      <c r="X122" s="97">
        <f t="shared" si="15"/>
        <v>76.328454317478815</v>
      </c>
    </row>
    <row r="123" spans="1:24" x14ac:dyDescent="0.3">
      <c r="A123" s="51">
        <v>1.2030000000000001</v>
      </c>
      <c r="B123" s="51">
        <f t="shared" si="9"/>
        <v>1203</v>
      </c>
      <c r="C123" s="54">
        <v>81</v>
      </c>
      <c r="F123" s="52">
        <f t="shared" si="10"/>
        <v>0.18481843699254188</v>
      </c>
      <c r="G123" s="53">
        <f t="shared" si="11"/>
        <v>7.0925737159746784</v>
      </c>
      <c r="H123" s="46">
        <f t="shared" si="12"/>
        <v>2.8236622899901172E-3</v>
      </c>
      <c r="I123" s="43"/>
      <c r="J123" s="43">
        <f t="shared" si="8"/>
        <v>79.143935330910608</v>
      </c>
      <c r="K123" s="43">
        <f t="shared" si="13"/>
        <v>2.2914378630733232E-2</v>
      </c>
      <c r="L123" s="43">
        <f t="shared" si="14"/>
        <v>1.8560646690893918</v>
      </c>
      <c r="M123" s="43"/>
      <c r="W123" s="46">
        <v>120</v>
      </c>
      <c r="X123" s="97">
        <f t="shared" si="15"/>
        <v>76.034859145746282</v>
      </c>
    </row>
    <row r="124" spans="1:24" x14ac:dyDescent="0.3">
      <c r="A124" s="51">
        <v>1.165</v>
      </c>
      <c r="B124" s="51">
        <f t="shared" si="9"/>
        <v>1165</v>
      </c>
      <c r="C124" s="54">
        <v>82</v>
      </c>
      <c r="F124" s="52">
        <f t="shared" si="10"/>
        <v>0.15272108701766393</v>
      </c>
      <c r="G124" s="53">
        <f t="shared" si="11"/>
        <v>7.0604763659998007</v>
      </c>
      <c r="H124" s="46">
        <f t="shared" si="12"/>
        <v>2.8157116711248768E-3</v>
      </c>
      <c r="I124" s="43"/>
      <c r="J124" s="43">
        <f t="shared" si="8"/>
        <v>80.158359391372016</v>
      </c>
      <c r="K124" s="43">
        <f t="shared" si="13"/>
        <v>2.2459031812536383E-2</v>
      </c>
      <c r="L124" s="43">
        <f t="shared" si="14"/>
        <v>1.8416406086279835</v>
      </c>
      <c r="M124" s="43"/>
      <c r="W124" s="46">
        <v>121</v>
      </c>
      <c r="X124" s="97">
        <f t="shared" si="15"/>
        <v>75.743865435697501</v>
      </c>
    </row>
    <row r="125" spans="1:24" x14ac:dyDescent="0.3">
      <c r="A125" s="54">
        <v>1.1279999999999999</v>
      </c>
      <c r="B125" s="51">
        <f t="shared" si="9"/>
        <v>1128</v>
      </c>
      <c r="C125" s="54">
        <v>83</v>
      </c>
      <c r="F125" s="52">
        <f t="shared" si="10"/>
        <v>0.12044615307586706</v>
      </c>
      <c r="G125" s="53">
        <f t="shared" si="11"/>
        <v>7.0282014320580046</v>
      </c>
      <c r="H125" s="46">
        <f t="shared" si="12"/>
        <v>2.8078056998455708E-3</v>
      </c>
      <c r="I125" s="43"/>
      <c r="J125" s="43">
        <f t="shared" si="8"/>
        <v>81.184303632357341</v>
      </c>
      <c r="K125" s="43">
        <f t="shared" si="13"/>
        <v>2.1875859851116369E-2</v>
      </c>
      <c r="L125" s="43">
        <f t="shared" si="14"/>
        <v>1.8156963676426585</v>
      </c>
      <c r="M125" s="43"/>
      <c r="W125" s="46">
        <v>122</v>
      </c>
      <c r="X125" s="97">
        <f t="shared" si="15"/>
        <v>75.455426057812929</v>
      </c>
    </row>
    <row r="126" spans="1:24" x14ac:dyDescent="0.3">
      <c r="A126" s="54">
        <v>1.093</v>
      </c>
      <c r="B126" s="51">
        <f t="shared" si="9"/>
        <v>1093</v>
      </c>
      <c r="C126" s="54">
        <v>84</v>
      </c>
      <c r="F126" s="52">
        <f t="shared" si="10"/>
        <v>8.8926209194401487E-2</v>
      </c>
      <c r="G126" s="53">
        <f t="shared" si="11"/>
        <v>6.9966814881765389</v>
      </c>
      <c r="H126" s="46">
        <f t="shared" si="12"/>
        <v>2.7999440011199778E-3</v>
      </c>
      <c r="I126" s="43"/>
      <c r="J126" s="43">
        <f t="shared" si="8"/>
        <v>82.19201574788201</v>
      </c>
      <c r="K126" s="43">
        <f t="shared" si="13"/>
        <v>2.1523622049023687E-2</v>
      </c>
      <c r="L126" s="43">
        <f t="shared" si="14"/>
        <v>1.8079842521179899</v>
      </c>
      <c r="M126" s="43"/>
      <c r="W126" s="46">
        <v>123</v>
      </c>
      <c r="X126" s="97">
        <f t="shared" si="15"/>
        <v>75.169495109448178</v>
      </c>
    </row>
    <row r="127" spans="1:24" x14ac:dyDescent="0.3">
      <c r="A127" s="54">
        <v>1.0589999999999999</v>
      </c>
      <c r="B127" s="51">
        <f t="shared" si="9"/>
        <v>1059</v>
      </c>
      <c r="C127" s="54">
        <v>85</v>
      </c>
      <c r="F127" s="52">
        <f t="shared" si="10"/>
        <v>5.7325066619269352E-2</v>
      </c>
      <c r="G127" s="53">
        <f t="shared" si="11"/>
        <v>6.9650803456014065</v>
      </c>
      <c r="H127" s="46">
        <f t="shared" si="12"/>
        <v>2.7921262041044259E-3</v>
      </c>
      <c r="I127" s="43"/>
      <c r="J127" s="43">
        <f t="shared" si="8"/>
        <v>83.208094239721675</v>
      </c>
      <c r="K127" s="43">
        <f t="shared" si="13"/>
        <v>2.1081244238568535E-2</v>
      </c>
      <c r="L127" s="43">
        <f t="shared" si="14"/>
        <v>1.7919057602783255</v>
      </c>
      <c r="M127" s="43"/>
      <c r="W127" s="46">
        <v>124</v>
      </c>
      <c r="X127" s="97">
        <f t="shared" si="15"/>
        <v>74.886027873112141</v>
      </c>
    </row>
    <row r="128" spans="1:24" x14ac:dyDescent="0.3">
      <c r="A128" s="54">
        <v>1.0269999999999999</v>
      </c>
      <c r="B128" s="51">
        <f t="shared" si="9"/>
        <v>1027</v>
      </c>
      <c r="C128" s="54">
        <v>86</v>
      </c>
      <c r="F128" s="52">
        <f t="shared" si="10"/>
        <v>2.6641930946421092E-2</v>
      </c>
      <c r="G128" s="53">
        <f t="shared" si="11"/>
        <v>6.9343972099285578</v>
      </c>
      <c r="H128" s="46">
        <f t="shared" si="12"/>
        <v>2.78435194208548E-3</v>
      </c>
      <c r="I128" s="43"/>
      <c r="J128" s="43">
        <f t="shared" si="8"/>
        <v>84.200231407277272</v>
      </c>
      <c r="K128" s="43">
        <f t="shared" si="13"/>
        <v>2.0927541775845673E-2</v>
      </c>
      <c r="L128" s="43">
        <f t="shared" si="14"/>
        <v>1.799768592722728</v>
      </c>
      <c r="M128" s="43"/>
      <c r="W128" s="46">
        <v>125</v>
      </c>
      <c r="X128" s="97">
        <f t="shared" si="15"/>
        <v>74.604980776488958</v>
      </c>
    </row>
    <row r="129" spans="1:24" x14ac:dyDescent="0.3">
      <c r="A129" s="51">
        <v>0.99550000000000005</v>
      </c>
      <c r="B129" s="51">
        <f t="shared" si="9"/>
        <v>995.5</v>
      </c>
      <c r="C129" s="54">
        <v>87</v>
      </c>
      <c r="F129" s="52">
        <f t="shared" si="10"/>
        <v>-4.510155477886019E-3</v>
      </c>
      <c r="G129" s="53">
        <f t="shared" si="11"/>
        <v>6.9032451235042513</v>
      </c>
      <c r="H129" s="46">
        <f t="shared" si="12"/>
        <v>2.7766208524226017E-3</v>
      </c>
      <c r="I129" s="43"/>
      <c r="J129" s="43">
        <f t="shared" si="8"/>
        <v>85.21319980400358</v>
      </c>
      <c r="K129" s="43">
        <f t="shared" si="13"/>
        <v>2.0537933287315176E-2</v>
      </c>
      <c r="L129" s="43">
        <f t="shared" si="14"/>
        <v>1.7868001959964204</v>
      </c>
      <c r="M129" s="43"/>
      <c r="W129" s="46">
        <v>126</v>
      </c>
      <c r="X129" s="97">
        <f t="shared" si="15"/>
        <v>74.326311354117593</v>
      </c>
    </row>
    <row r="130" spans="1:24" x14ac:dyDescent="0.3">
      <c r="A130" s="51">
        <v>0.96540000000000004</v>
      </c>
      <c r="B130" s="51">
        <f t="shared" si="9"/>
        <v>965.40000000000009</v>
      </c>
      <c r="C130" s="54">
        <v>88</v>
      </c>
      <c r="F130" s="52">
        <f t="shared" si="10"/>
        <v>-3.5212755755744486E-2</v>
      </c>
      <c r="G130" s="53">
        <f t="shared" si="11"/>
        <v>6.872542523226393</v>
      </c>
      <c r="H130" s="46">
        <f t="shared" si="12"/>
        <v>2.7689325764917627E-3</v>
      </c>
      <c r="I130" s="43"/>
      <c r="J130" s="43">
        <f t="shared" ref="J130:J193" si="16">(1/(O$3+LN(A130)*N$3))-273.15</f>
        <v>86.217187217619482</v>
      </c>
      <c r="K130" s="43">
        <f t="shared" si="13"/>
        <v>2.0259236163414972E-2</v>
      </c>
      <c r="L130" s="43">
        <f t="shared" si="14"/>
        <v>1.7828127823805175</v>
      </c>
      <c r="M130" s="43"/>
      <c r="W130" s="46">
        <v>127</v>
      </c>
      <c r="X130" s="97">
        <f t="shared" si="15"/>
        <v>74.049978210648362</v>
      </c>
    </row>
    <row r="131" spans="1:24" x14ac:dyDescent="0.3">
      <c r="A131" s="51">
        <v>0.93630000000000002</v>
      </c>
      <c r="B131" s="51">
        <f t="shared" ref="B131:B194" si="17">A131*1000</f>
        <v>936.30000000000007</v>
      </c>
      <c r="C131" s="54">
        <v>89</v>
      </c>
      <c r="F131" s="52">
        <f t="shared" ref="F131:F194" si="18">LN(A131)</f>
        <v>-6.5819341037293588E-2</v>
      </c>
      <c r="G131" s="53">
        <f t="shared" ref="G131:G194" si="19">LN(B131)</f>
        <v>6.8419359379448439</v>
      </c>
      <c r="H131" s="46">
        <f t="shared" ref="H131:H194" si="20">1/(C131+273.15)</f>
        <v>2.7612867596299878E-3</v>
      </c>
      <c r="I131" s="43"/>
      <c r="J131" s="43">
        <f t="shared" si="16"/>
        <v>87.223649748105288</v>
      </c>
      <c r="K131" s="43">
        <f t="shared" ref="K131:K194" si="21">ABS(J131-C131)/ABS(C131)</f>
        <v>1.9958991594322607E-2</v>
      </c>
      <c r="L131" s="43">
        <f t="shared" ref="L131:L194" si="22">ABS(J131-C131)</f>
        <v>1.7763502518947121</v>
      </c>
      <c r="M131" s="43"/>
      <c r="W131" s="46">
        <v>128</v>
      </c>
      <c r="X131" s="97">
        <f t="shared" si="15"/>
        <v>73.775940985598425</v>
      </c>
    </row>
    <row r="132" spans="1:24" x14ac:dyDescent="0.3">
      <c r="A132" s="51">
        <v>0.9083</v>
      </c>
      <c r="B132" s="51">
        <f t="shared" si="17"/>
        <v>908.3</v>
      </c>
      <c r="C132" s="54">
        <v>90</v>
      </c>
      <c r="F132" s="52">
        <f t="shared" si="18"/>
        <v>-9.6180558473969183E-2</v>
      </c>
      <c r="G132" s="53">
        <f t="shared" si="19"/>
        <v>6.811574720508168</v>
      </c>
      <c r="H132" s="46">
        <f t="shared" si="20"/>
        <v>2.7536830510808208E-3</v>
      </c>
      <c r="I132" s="43"/>
      <c r="J132" s="43">
        <f t="shared" si="16"/>
        <v>88.227629047137896</v>
      </c>
      <c r="K132" s="43">
        <f t="shared" si="21"/>
        <v>1.9693010587356716E-2</v>
      </c>
      <c r="L132" s="43">
        <f t="shared" si="22"/>
        <v>1.7723709528621043</v>
      </c>
      <c r="M132" s="43"/>
      <c r="W132" s="46">
        <v>129</v>
      </c>
      <c r="X132" s="97">
        <f t="shared" si="15"/>
        <v>73.504160319534776</v>
      </c>
    </row>
    <row r="133" spans="1:24" x14ac:dyDescent="0.3">
      <c r="A133" s="51">
        <v>0.88119999999999998</v>
      </c>
      <c r="B133" s="51">
        <f t="shared" si="17"/>
        <v>881.19999999999993</v>
      </c>
      <c r="C133" s="54">
        <v>91</v>
      </c>
      <c r="F133" s="52">
        <f t="shared" si="18"/>
        <v>-0.12647066405394902</v>
      </c>
      <c r="G133" s="53">
        <f t="shared" si="19"/>
        <v>6.7812846149281878</v>
      </c>
      <c r="H133" s="46">
        <f t="shared" si="20"/>
        <v>2.746121103940684E-3</v>
      </c>
      <c r="I133" s="43"/>
      <c r="J133" s="43">
        <f t="shared" si="16"/>
        <v>89.234846782440911</v>
      </c>
      <c r="K133" s="43">
        <f t="shared" si="21"/>
        <v>1.939728810504493E-2</v>
      </c>
      <c r="L133" s="43">
        <f t="shared" si="22"/>
        <v>1.7651532175590887</v>
      </c>
      <c r="M133" s="43"/>
      <c r="W133" s="46">
        <v>130</v>
      </c>
      <c r="X133" s="97">
        <f t="shared" ref="X133:X196" si="23">(1/(S$9+S$10*LN(S$4)-S$10*LN((1023/W133)-1)))-273.15</f>
        <v>73.234597821616262</v>
      </c>
    </row>
    <row r="134" spans="1:24" x14ac:dyDescent="0.3">
      <c r="A134" s="51">
        <v>0.85499999999999998</v>
      </c>
      <c r="B134" s="51">
        <f t="shared" si="17"/>
        <v>855</v>
      </c>
      <c r="C134" s="54">
        <v>92</v>
      </c>
      <c r="F134" s="52">
        <f t="shared" si="18"/>
        <v>-0.15665381004537685</v>
      </c>
      <c r="G134" s="53">
        <f t="shared" si="19"/>
        <v>6.7511014689367599</v>
      </c>
      <c r="H134" s="46">
        <f t="shared" si="20"/>
        <v>2.738600575106121E-3</v>
      </c>
      <c r="I134" s="43"/>
      <c r="J134" s="43">
        <f t="shared" si="16"/>
        <v>90.244108264868373</v>
      </c>
      <c r="K134" s="43">
        <f t="shared" si="21"/>
        <v>1.9085779729691596E-2</v>
      </c>
      <c r="L134" s="43">
        <f t="shared" si="22"/>
        <v>1.7558917351316268</v>
      </c>
      <c r="M134" s="43"/>
      <c r="W134" s="46">
        <v>131</v>
      </c>
      <c r="X134" s="97">
        <f t="shared" si="23"/>
        <v>72.967216038428717</v>
      </c>
    </row>
    <row r="135" spans="1:24" x14ac:dyDescent="0.3">
      <c r="A135" s="51">
        <v>0.82969999999999999</v>
      </c>
      <c r="B135" s="51">
        <f t="shared" si="17"/>
        <v>829.7</v>
      </c>
      <c r="C135" s="54">
        <v>93</v>
      </c>
      <c r="F135" s="52">
        <f t="shared" si="18"/>
        <v>-0.18669108931189746</v>
      </c>
      <c r="G135" s="53">
        <f t="shared" si="19"/>
        <v>6.7210641896702397</v>
      </c>
      <c r="H135" s="46">
        <f t="shared" si="20"/>
        <v>2.7311211252219036E-3</v>
      </c>
      <c r="I135" s="43"/>
      <c r="J135" s="43">
        <f t="shared" si="16"/>
        <v>91.2540887889906</v>
      </c>
      <c r="K135" s="43">
        <f t="shared" si="21"/>
        <v>1.8773238828058061E-2</v>
      </c>
      <c r="L135" s="43">
        <f t="shared" si="22"/>
        <v>1.7459112110093997</v>
      </c>
      <c r="M135" s="43"/>
      <c r="W135" s="46">
        <v>132</v>
      </c>
      <c r="X135" s="97">
        <f t="shared" si="23"/>
        <v>72.701978424054857</v>
      </c>
    </row>
    <row r="136" spans="1:24" x14ac:dyDescent="0.3">
      <c r="A136" s="51">
        <v>0.80520000000000003</v>
      </c>
      <c r="B136" s="51">
        <f t="shared" si="17"/>
        <v>805.2</v>
      </c>
      <c r="C136" s="54">
        <v>94</v>
      </c>
      <c r="F136" s="52">
        <f t="shared" si="18"/>
        <v>-0.21666458521650059</v>
      </c>
      <c r="G136" s="53">
        <f t="shared" si="19"/>
        <v>6.691090693765636</v>
      </c>
      <c r="H136" s="46">
        <f t="shared" si="20"/>
        <v>2.7236824186299877E-3</v>
      </c>
      <c r="I136" s="43"/>
      <c r="J136" s="43">
        <f t="shared" si="16"/>
        <v>92.267536414433209</v>
      </c>
      <c r="K136" s="43">
        <f t="shared" si="21"/>
        <v>1.8430463676242455E-2</v>
      </c>
      <c r="L136" s="43">
        <f t="shared" si="22"/>
        <v>1.7324635855667907</v>
      </c>
      <c r="M136" s="43"/>
      <c r="W136" s="46">
        <v>133</v>
      </c>
      <c r="X136" s="97">
        <f t="shared" si="23"/>
        <v>72.438849311317597</v>
      </c>
    </row>
    <row r="137" spans="1:24" x14ac:dyDescent="0.3">
      <c r="A137" s="51">
        <v>0.78159999999999996</v>
      </c>
      <c r="B137" s="51">
        <f t="shared" si="17"/>
        <v>781.59999999999991</v>
      </c>
      <c r="C137" s="54">
        <v>95</v>
      </c>
      <c r="F137" s="52">
        <f t="shared" si="18"/>
        <v>-0.24641217825356412</v>
      </c>
      <c r="G137" s="53">
        <f t="shared" si="19"/>
        <v>6.6613431007285726</v>
      </c>
      <c r="H137" s="46">
        <f t="shared" si="20"/>
        <v>2.7162841233192994E-3</v>
      </c>
      <c r="I137" s="43"/>
      <c r="J137" s="43">
        <f t="shared" si="16"/>
        <v>93.278934810731414</v>
      </c>
      <c r="K137" s="43">
        <f t="shared" si="21"/>
        <v>1.811647567651143E-2</v>
      </c>
      <c r="L137" s="43">
        <f t="shared" si="22"/>
        <v>1.721065189268586</v>
      </c>
      <c r="M137" s="43"/>
      <c r="W137" s="46">
        <v>134</v>
      </c>
      <c r="X137" s="97">
        <f t="shared" si="23"/>
        <v>72.177793884145387</v>
      </c>
    </row>
    <row r="138" spans="1:24" x14ac:dyDescent="0.3">
      <c r="A138" s="51">
        <v>0.75870000000000004</v>
      </c>
      <c r="B138" s="51">
        <f t="shared" si="17"/>
        <v>758.7</v>
      </c>
      <c r="C138" s="54">
        <v>96</v>
      </c>
      <c r="F138" s="52">
        <f t="shared" si="18"/>
        <v>-0.27614883663810785</v>
      </c>
      <c r="G138" s="53">
        <f t="shared" si="19"/>
        <v>6.6316064423440295</v>
      </c>
      <c r="H138" s="46">
        <f t="shared" si="20"/>
        <v>2.7089259108763375E-3</v>
      </c>
      <c r="I138" s="43"/>
      <c r="J138" s="43">
        <f t="shared" si="16"/>
        <v>94.295572547574238</v>
      </c>
      <c r="K138" s="43">
        <f t="shared" si="21"/>
        <v>1.7754452629435018E-2</v>
      </c>
      <c r="L138" s="43">
        <f t="shared" si="22"/>
        <v>1.7044274524257617</v>
      </c>
      <c r="M138" s="43"/>
      <c r="W138" s="46">
        <v>135</v>
      </c>
      <c r="X138" s="97">
        <f t="shared" si="23"/>
        <v>71.918778151005768</v>
      </c>
    </row>
    <row r="139" spans="1:24" x14ac:dyDescent="0.3">
      <c r="A139" s="51">
        <v>0.73660000000000003</v>
      </c>
      <c r="B139" s="51">
        <f t="shared" si="17"/>
        <v>736.6</v>
      </c>
      <c r="C139" s="54">
        <v>97</v>
      </c>
      <c r="F139" s="52">
        <f t="shared" si="18"/>
        <v>-0.30571027497117209</v>
      </c>
      <c r="G139" s="53">
        <f t="shared" si="19"/>
        <v>6.6020450040109653</v>
      </c>
      <c r="H139" s="46">
        <f t="shared" si="20"/>
        <v>2.7016074564365799E-3</v>
      </c>
      <c r="I139" s="43"/>
      <c r="J139" s="43">
        <f t="shared" si="16"/>
        <v>95.311826773686107</v>
      </c>
      <c r="K139" s="43">
        <f t="shared" si="21"/>
        <v>1.7403847693957659E-2</v>
      </c>
      <c r="L139" s="43">
        <f t="shared" si="22"/>
        <v>1.6881732263138929</v>
      </c>
      <c r="M139" s="43"/>
      <c r="W139" s="46">
        <v>136</v>
      </c>
      <c r="X139" s="97">
        <f t="shared" si="23"/>
        <v>71.661768919359417</v>
      </c>
    </row>
    <row r="140" spans="1:24" x14ac:dyDescent="0.3">
      <c r="A140" s="51">
        <v>0.71519999999999995</v>
      </c>
      <c r="B140" s="51">
        <f t="shared" si="17"/>
        <v>715.19999999999993</v>
      </c>
      <c r="C140" s="54">
        <v>98</v>
      </c>
      <c r="F140" s="52">
        <f t="shared" si="18"/>
        <v>-0.33519305512283276</v>
      </c>
      <c r="G140" s="53">
        <f t="shared" si="19"/>
        <v>6.572562223859304</v>
      </c>
      <c r="H140" s="46">
        <f t="shared" si="20"/>
        <v>2.6943284386366701E-3</v>
      </c>
      <c r="I140" s="43"/>
      <c r="J140" s="43">
        <f t="shared" si="16"/>
        <v>96.330991346768883</v>
      </c>
      <c r="K140" s="43">
        <f t="shared" si="21"/>
        <v>1.7030700543174664E-2</v>
      </c>
      <c r="L140" s="43">
        <f t="shared" si="22"/>
        <v>1.669008653231117</v>
      </c>
      <c r="M140" s="43"/>
      <c r="W140" s="46">
        <v>137</v>
      </c>
      <c r="X140" s="97">
        <f t="shared" si="23"/>
        <v>71.406733771087033</v>
      </c>
    </row>
    <row r="141" spans="1:24" x14ac:dyDescent="0.3">
      <c r="A141" s="51">
        <v>0.69450000000000001</v>
      </c>
      <c r="B141" s="51">
        <f t="shared" si="17"/>
        <v>694.5</v>
      </c>
      <c r="C141" s="54">
        <v>99</v>
      </c>
      <c r="F141" s="52">
        <f t="shared" si="18"/>
        <v>-0.36456311678773856</v>
      </c>
      <c r="G141" s="53">
        <f t="shared" si="19"/>
        <v>6.5431921621943987</v>
      </c>
      <c r="H141" s="46">
        <f t="shared" si="20"/>
        <v>2.6870885395673789E-3</v>
      </c>
      <c r="I141" s="43"/>
      <c r="J141" s="43">
        <f t="shared" si="16"/>
        <v>97.351880663494512</v>
      </c>
      <c r="K141" s="43">
        <f t="shared" si="21"/>
        <v>1.6647670065711998E-2</v>
      </c>
      <c r="L141" s="43">
        <f t="shared" si="22"/>
        <v>1.6481193365054878</v>
      </c>
      <c r="M141" s="43"/>
      <c r="W141" s="46">
        <v>138</v>
      </c>
      <c r="X141" s="97">
        <f t="shared" si="23"/>
        <v>71.153641038846558</v>
      </c>
    </row>
    <row r="142" spans="1:24" x14ac:dyDescent="0.3">
      <c r="A142" s="54">
        <v>0.6744</v>
      </c>
      <c r="B142" s="51">
        <f t="shared" si="17"/>
        <v>674.4</v>
      </c>
      <c r="C142" s="54">
        <v>100</v>
      </c>
      <c r="F142" s="52">
        <f t="shared" si="18"/>
        <v>-0.39393187229449134</v>
      </c>
      <c r="G142" s="53">
        <f t="shared" si="19"/>
        <v>6.5138234066876457</v>
      </c>
      <c r="H142" s="46">
        <f t="shared" si="20"/>
        <v>2.6798874447273215E-3</v>
      </c>
      <c r="I142" s="43"/>
      <c r="J142" s="43">
        <f t="shared" si="16"/>
        <v>98.378381339663065</v>
      </c>
      <c r="K142" s="43">
        <f t="shared" si="21"/>
        <v>1.6216186603369351E-2</v>
      </c>
      <c r="L142" s="43">
        <f t="shared" si="22"/>
        <v>1.6216186603369351</v>
      </c>
      <c r="M142" s="43"/>
      <c r="W142" s="46">
        <v>139</v>
      </c>
      <c r="X142" s="97">
        <f t="shared" si="23"/>
        <v>70.902459783318193</v>
      </c>
    </row>
    <row r="143" spans="1:24" x14ac:dyDescent="0.3">
      <c r="A143" s="51">
        <v>0.65580000000000005</v>
      </c>
      <c r="B143" s="51">
        <f t="shared" si="17"/>
        <v>655.80000000000007</v>
      </c>
      <c r="C143" s="54">
        <v>101</v>
      </c>
      <c r="F143" s="52">
        <f t="shared" si="18"/>
        <v>-0.42189941457158908</v>
      </c>
      <c r="G143" s="53">
        <f t="shared" si="19"/>
        <v>6.4858558644105484</v>
      </c>
      <c r="H143" s="46">
        <f t="shared" si="20"/>
        <v>2.6727248429774158E-3</v>
      </c>
      <c r="I143" s="43"/>
      <c r="J143" s="43">
        <f t="shared" si="16"/>
        <v>99.361207995277653</v>
      </c>
      <c r="K143" s="43">
        <f t="shared" si="21"/>
        <v>1.6225663413092548E-2</v>
      </c>
      <c r="L143" s="43">
        <f t="shared" si="22"/>
        <v>1.6387920047223474</v>
      </c>
      <c r="M143" s="43"/>
      <c r="W143" s="46">
        <v>140</v>
      </c>
      <c r="X143" s="97">
        <f t="shared" si="23"/>
        <v>70.65315977129768</v>
      </c>
    </row>
    <row r="144" spans="1:24" x14ac:dyDescent="0.3">
      <c r="A144" s="54">
        <v>0.63759999999999994</v>
      </c>
      <c r="B144" s="51">
        <f t="shared" si="17"/>
        <v>637.59999999999991</v>
      </c>
      <c r="C144" s="54">
        <v>102</v>
      </c>
      <c r="F144" s="52">
        <f t="shared" si="18"/>
        <v>-0.45004415150613186</v>
      </c>
      <c r="G144" s="53">
        <f t="shared" si="19"/>
        <v>6.4577111274760055</v>
      </c>
      <c r="H144" s="46">
        <f t="shared" si="20"/>
        <v>2.6656004264960682E-3</v>
      </c>
      <c r="I144" s="43"/>
      <c r="J144" s="43">
        <f t="shared" si="16"/>
        <v>100.35552496626326</v>
      </c>
      <c r="K144" s="43">
        <f t="shared" si="21"/>
        <v>1.6122304252320977E-2</v>
      </c>
      <c r="L144" s="43">
        <f t="shared" si="22"/>
        <v>1.6444750337367395</v>
      </c>
      <c r="M144" s="43"/>
      <c r="W144" s="46">
        <v>141</v>
      </c>
      <c r="X144" s="97">
        <f t="shared" si="23"/>
        <v>70.405711454601033</v>
      </c>
    </row>
    <row r="145" spans="1:24" x14ac:dyDescent="0.3">
      <c r="A145" s="54">
        <v>0.61990000000000001</v>
      </c>
      <c r="B145" s="51">
        <f t="shared" si="17"/>
        <v>619.9</v>
      </c>
      <c r="C145" s="54">
        <v>103</v>
      </c>
      <c r="F145" s="52">
        <f t="shared" si="18"/>
        <v>-0.47819710427426332</v>
      </c>
      <c r="G145" s="53">
        <f t="shared" si="19"/>
        <v>6.4295581747078741</v>
      </c>
      <c r="H145" s="46">
        <f t="shared" si="20"/>
        <v>2.6585138907350794E-3</v>
      </c>
      <c r="I145" s="43"/>
      <c r="J145" s="43">
        <f t="shared" si="16"/>
        <v>101.35545684872375</v>
      </c>
      <c r="K145" s="43">
        <f t="shared" si="21"/>
        <v>1.5966438361905363E-2</v>
      </c>
      <c r="L145" s="43">
        <f t="shared" si="22"/>
        <v>1.6445431512762525</v>
      </c>
      <c r="M145" s="43"/>
      <c r="W145" s="46">
        <v>142</v>
      </c>
      <c r="X145" s="97">
        <f t="shared" si="23"/>
        <v>70.160085949744087</v>
      </c>
    </row>
    <row r="146" spans="1:24" x14ac:dyDescent="0.3">
      <c r="A146" s="54">
        <v>0.60260000000000002</v>
      </c>
      <c r="B146" s="51">
        <f t="shared" si="17"/>
        <v>602.6</v>
      </c>
      <c r="C146" s="54">
        <v>104</v>
      </c>
      <c r="F146" s="52">
        <f t="shared" si="18"/>
        <v>-0.50650165228593613</v>
      </c>
      <c r="G146" s="53">
        <f t="shared" si="19"/>
        <v>6.4012536266962012</v>
      </c>
      <c r="H146" s="46">
        <f t="shared" si="20"/>
        <v>2.6514649343762431E-3</v>
      </c>
      <c r="I146" s="43"/>
      <c r="J146" s="43">
        <f t="shared" si="16"/>
        <v>102.36618489745712</v>
      </c>
      <c r="K146" s="43">
        <f t="shared" si="21"/>
        <v>1.5709760601373874E-2</v>
      </c>
      <c r="L146" s="43">
        <f t="shared" si="22"/>
        <v>1.6338151025428829</v>
      </c>
      <c r="M146" s="43"/>
      <c r="W146" s="46">
        <v>143</v>
      </c>
      <c r="X146" s="97">
        <f t="shared" si="23"/>
        <v>69.916255018364438</v>
      </c>
    </row>
    <row r="147" spans="1:24" x14ac:dyDescent="0.3">
      <c r="A147" s="54">
        <v>0.58579999999999999</v>
      </c>
      <c r="B147" s="51">
        <f t="shared" si="17"/>
        <v>585.79999999999995</v>
      </c>
      <c r="C147" s="54">
        <v>105</v>
      </c>
      <c r="F147" s="52">
        <f t="shared" si="18"/>
        <v>-0.53477684458850394</v>
      </c>
      <c r="G147" s="53">
        <f t="shared" si="19"/>
        <v>6.3729784343936329</v>
      </c>
      <c r="H147" s="46">
        <f t="shared" si="20"/>
        <v>2.6444532592886424E-3</v>
      </c>
      <c r="I147" s="43"/>
      <c r="J147" s="43">
        <f t="shared" si="16"/>
        <v>103.38132649748644</v>
      </c>
      <c r="K147" s="43">
        <f t="shared" si="21"/>
        <v>1.5415938119176752E-2</v>
      </c>
      <c r="L147" s="43">
        <f t="shared" si="22"/>
        <v>1.618673502513559</v>
      </c>
      <c r="M147" s="43"/>
      <c r="W147" s="46">
        <v>144</v>
      </c>
      <c r="X147" s="97">
        <f t="shared" si="23"/>
        <v>69.674191048352441</v>
      </c>
    </row>
    <row r="148" spans="1:24" x14ac:dyDescent="0.3">
      <c r="A148" s="54">
        <v>0.56940000000000002</v>
      </c>
      <c r="B148" s="51">
        <f t="shared" si="17"/>
        <v>569.4</v>
      </c>
      <c r="C148" s="54">
        <v>106</v>
      </c>
      <c r="F148" s="52">
        <f t="shared" si="18"/>
        <v>-0.56317210413819985</v>
      </c>
      <c r="G148" s="53">
        <f t="shared" si="19"/>
        <v>6.3445831748439367</v>
      </c>
      <c r="H148" s="46">
        <f t="shared" si="20"/>
        <v>2.6374785704866149E-3</v>
      </c>
      <c r="I148" s="43"/>
      <c r="J148" s="43">
        <f t="shared" si="16"/>
        <v>104.40631733243606</v>
      </c>
      <c r="K148" s="43">
        <f t="shared" si="21"/>
        <v>1.5034742146829618E-2</v>
      </c>
      <c r="L148" s="43">
        <f t="shared" si="22"/>
        <v>1.5936826675639395</v>
      </c>
      <c r="M148" s="43"/>
      <c r="W148" s="46">
        <v>145</v>
      </c>
      <c r="X148" s="97">
        <f t="shared" si="23"/>
        <v>69.433867035661365</v>
      </c>
    </row>
    <row r="149" spans="1:24" x14ac:dyDescent="0.3">
      <c r="A149" s="54">
        <v>0.55349999999999999</v>
      </c>
      <c r="B149" s="51">
        <f t="shared" si="17"/>
        <v>553.5</v>
      </c>
      <c r="C149" s="54">
        <v>107</v>
      </c>
      <c r="F149" s="52">
        <f t="shared" si="18"/>
        <v>-0.59149352683344547</v>
      </c>
      <c r="G149" s="53">
        <f t="shared" si="19"/>
        <v>6.3162617521486917</v>
      </c>
      <c r="H149" s="46">
        <f t="shared" si="20"/>
        <v>2.6305405760883864E-3</v>
      </c>
      <c r="I149" s="43"/>
      <c r="J149" s="43">
        <f t="shared" si="16"/>
        <v>105.43421669104106</v>
      </c>
      <c r="K149" s="43">
        <f t="shared" si="21"/>
        <v>1.4633488868775156E-2</v>
      </c>
      <c r="L149" s="43">
        <f t="shared" si="22"/>
        <v>1.5657833089589417</v>
      </c>
      <c r="M149" s="43"/>
      <c r="W149" s="46">
        <v>146</v>
      </c>
      <c r="X149" s="97">
        <f t="shared" si="23"/>
        <v>69.195256566768307</v>
      </c>
    </row>
    <row r="150" spans="1:24" x14ac:dyDescent="0.3">
      <c r="A150" s="54">
        <v>0.53800000000000003</v>
      </c>
      <c r="B150" s="51">
        <f t="shared" si="17"/>
        <v>538</v>
      </c>
      <c r="C150" s="54">
        <v>108</v>
      </c>
      <c r="F150" s="52">
        <f t="shared" si="18"/>
        <v>-0.61989671882035258</v>
      </c>
      <c r="G150" s="53">
        <f t="shared" si="19"/>
        <v>6.2878585601617845</v>
      </c>
      <c r="H150" s="46">
        <f t="shared" si="20"/>
        <v>2.6236389872753511E-3</v>
      </c>
      <c r="I150" s="43"/>
      <c r="J150" s="43">
        <f t="shared" si="16"/>
        <v>106.47072036582296</v>
      </c>
      <c r="K150" s="43">
        <f t="shared" si="21"/>
        <v>1.4159996612750407E-2</v>
      </c>
      <c r="L150" s="43">
        <f t="shared" si="22"/>
        <v>1.529279634177044</v>
      </c>
      <c r="M150" s="43"/>
      <c r="W150" s="46">
        <v>147</v>
      </c>
      <c r="X150" s="97">
        <f t="shared" si="23"/>
        <v>68.958333801756737</v>
      </c>
    </row>
    <row r="151" spans="1:24" x14ac:dyDescent="0.3">
      <c r="A151" s="54">
        <v>0.52290000000000003</v>
      </c>
      <c r="B151" s="51">
        <f t="shared" si="17"/>
        <v>522.9</v>
      </c>
      <c r="C151" s="54">
        <v>109</v>
      </c>
      <c r="F151" s="52">
        <f t="shared" si="18"/>
        <v>-0.6483650377880521</v>
      </c>
      <c r="G151" s="53">
        <f t="shared" si="19"/>
        <v>6.2593902411940849</v>
      </c>
      <c r="H151" s="46">
        <f t="shared" si="20"/>
        <v>2.6167735182519953E-3</v>
      </c>
      <c r="I151" s="43"/>
      <c r="J151" s="43">
        <f t="shared" si="16"/>
        <v>107.51531146007272</v>
      </c>
      <c r="K151" s="43">
        <f t="shared" si="21"/>
        <v>1.3620995779149325E-2</v>
      </c>
      <c r="L151" s="43">
        <f t="shared" si="22"/>
        <v>1.4846885399272765</v>
      </c>
      <c r="M151" s="43"/>
      <c r="W151" s="46">
        <v>148</v>
      </c>
      <c r="X151" s="97">
        <f t="shared" si="23"/>
        <v>68.723073457996634</v>
      </c>
    </row>
    <row r="152" spans="1:24" x14ac:dyDescent="0.3">
      <c r="A152" s="54">
        <v>0.50829999999999997</v>
      </c>
      <c r="B152" s="51">
        <f t="shared" si="17"/>
        <v>508.29999999999995</v>
      </c>
      <c r="C152" s="54">
        <v>110</v>
      </c>
      <c r="F152" s="52">
        <f t="shared" si="18"/>
        <v>-0.67668345452928025</v>
      </c>
      <c r="G152" s="53">
        <f t="shared" si="19"/>
        <v>6.2310718244528571</v>
      </c>
      <c r="H152" s="46">
        <f t="shared" si="20"/>
        <v>2.6099438862064468E-3</v>
      </c>
      <c r="I152" s="43"/>
      <c r="J152" s="43">
        <f t="shared" si="16"/>
        <v>108.56012124467765</v>
      </c>
      <c r="K152" s="43">
        <f t="shared" si="21"/>
        <v>1.3089806866566857E-2</v>
      </c>
      <c r="L152" s="43">
        <f t="shared" si="22"/>
        <v>1.4398787553223542</v>
      </c>
      <c r="M152" s="43"/>
      <c r="W152" s="46">
        <v>149</v>
      </c>
      <c r="X152" s="97">
        <f t="shared" si="23"/>
        <v>68.489450794394998</v>
      </c>
    </row>
    <row r="153" spans="1:24" x14ac:dyDescent="0.3">
      <c r="A153" s="54">
        <v>0.49409999999999998</v>
      </c>
      <c r="B153" s="51">
        <f t="shared" si="17"/>
        <v>494.09999999999997</v>
      </c>
      <c r="C153" s="54">
        <v>111</v>
      </c>
      <c r="F153" s="52">
        <f t="shared" si="18"/>
        <v>-0.70501735313043279</v>
      </c>
      <c r="G153" s="53">
        <f t="shared" si="19"/>
        <v>6.2027379258517046</v>
      </c>
      <c r="H153" s="46">
        <f t="shared" si="20"/>
        <v>2.6031498112716388E-3</v>
      </c>
      <c r="I153" s="43"/>
      <c r="J153" s="43">
        <f t="shared" si="16"/>
        <v>109.6112581106749</v>
      </c>
      <c r="K153" s="43">
        <f t="shared" si="21"/>
        <v>1.2511188192118052E-2</v>
      </c>
      <c r="L153" s="43">
        <f t="shared" si="22"/>
        <v>1.3887418893251038</v>
      </c>
      <c r="M153" s="43"/>
      <c r="W153" s="46">
        <v>150</v>
      </c>
      <c r="X153" s="97">
        <f t="shared" si="23"/>
        <v>68.257441596194951</v>
      </c>
    </row>
    <row r="154" spans="1:24" x14ac:dyDescent="0.3">
      <c r="A154" s="54">
        <v>0.4803</v>
      </c>
      <c r="B154" s="51">
        <f t="shared" si="17"/>
        <v>480.3</v>
      </c>
      <c r="C154" s="54">
        <v>112</v>
      </c>
      <c r="F154" s="52">
        <f t="shared" si="18"/>
        <v>-0.73334437031135835</v>
      </c>
      <c r="G154" s="53">
        <f t="shared" si="19"/>
        <v>6.1744109086707786</v>
      </c>
      <c r="H154" s="46">
        <f t="shared" si="20"/>
        <v>2.5963910164870829E-3</v>
      </c>
      <c r="I154" s="43"/>
      <c r="J154" s="43">
        <f t="shared" si="16"/>
        <v>110.66794270641418</v>
      </c>
      <c r="K154" s="43">
        <f t="shared" si="21"/>
        <v>1.1893368692730531E-2</v>
      </c>
      <c r="L154" s="43">
        <f t="shared" si="22"/>
        <v>1.3320572935858195</v>
      </c>
      <c r="M154" s="43"/>
      <c r="W154" s="46">
        <v>151</v>
      </c>
      <c r="X154" s="97">
        <f t="shared" si="23"/>
        <v>68.027022160299964</v>
      </c>
    </row>
    <row r="155" spans="1:24" x14ac:dyDescent="0.3">
      <c r="A155" s="54">
        <v>0.46689999999999998</v>
      </c>
      <c r="B155" s="51">
        <f t="shared" si="17"/>
        <v>466.9</v>
      </c>
      <c r="C155" s="54">
        <v>113</v>
      </c>
      <c r="F155" s="52">
        <f t="shared" si="18"/>
        <v>-0.76164017700524578</v>
      </c>
      <c r="G155" s="53">
        <f t="shared" si="19"/>
        <v>6.1461151019768909</v>
      </c>
      <c r="H155" s="46">
        <f t="shared" si="20"/>
        <v>2.589667227761233E-3</v>
      </c>
      <c r="I155" s="43"/>
      <c r="J155" s="43">
        <f t="shared" si="16"/>
        <v>111.7293038773679</v>
      </c>
      <c r="K155" s="43">
        <f t="shared" si="21"/>
        <v>1.124509843037259E-2</v>
      </c>
      <c r="L155" s="43">
        <f t="shared" si="22"/>
        <v>1.2706961226321027</v>
      </c>
      <c r="M155" s="43"/>
      <c r="W155" s="46">
        <v>152</v>
      </c>
      <c r="X155" s="97">
        <f t="shared" si="23"/>
        <v>67.798169281101309</v>
      </c>
    </row>
    <row r="156" spans="1:24" x14ac:dyDescent="0.3">
      <c r="A156" s="51">
        <v>0.45390000000000003</v>
      </c>
      <c r="B156" s="51">
        <f t="shared" si="17"/>
        <v>453.90000000000003</v>
      </c>
      <c r="C156" s="54">
        <v>114</v>
      </c>
      <c r="F156" s="52">
        <f t="shared" si="18"/>
        <v>-0.78987836951971702</v>
      </c>
      <c r="G156" s="53">
        <f t="shared" si="19"/>
        <v>6.1178769094624199</v>
      </c>
      <c r="H156" s="46">
        <f t="shared" si="20"/>
        <v>2.5829781738344313E-3</v>
      </c>
      <c r="I156" s="43"/>
      <c r="J156" s="43">
        <f t="shared" si="16"/>
        <v>112.79437215394296</v>
      </c>
      <c r="K156" s="43">
        <f t="shared" si="21"/>
        <v>1.0575682860149484E-2</v>
      </c>
      <c r="L156" s="43">
        <f t="shared" si="22"/>
        <v>1.2056278460570411</v>
      </c>
      <c r="M156" s="43"/>
      <c r="W156" s="46">
        <v>153</v>
      </c>
      <c r="X156" s="97">
        <f t="shared" si="23"/>
        <v>67.570860236789258</v>
      </c>
    </row>
    <row r="157" spans="1:24" x14ac:dyDescent="0.3">
      <c r="A157" s="51">
        <v>0.44119999999999998</v>
      </c>
      <c r="B157" s="51">
        <f t="shared" si="17"/>
        <v>441.2</v>
      </c>
      <c r="C157" s="54">
        <v>115</v>
      </c>
      <c r="F157" s="52">
        <f t="shared" si="18"/>
        <v>-0.81825699160278964</v>
      </c>
      <c r="G157" s="53">
        <f t="shared" si="19"/>
        <v>6.0894982873793477</v>
      </c>
      <c r="H157" s="46">
        <f t="shared" si="20"/>
        <v>2.5763235862424324E-3</v>
      </c>
      <c r="I157" s="43"/>
      <c r="J157" s="43">
        <f t="shared" si="16"/>
        <v>113.87069234205023</v>
      </c>
      <c r="K157" s="43">
        <f t="shared" si="21"/>
        <v>9.8200665908675343E-3</v>
      </c>
      <c r="L157" s="43">
        <f t="shared" si="22"/>
        <v>1.1293076579497665</v>
      </c>
      <c r="M157" s="43"/>
      <c r="W157" s="46">
        <v>154</v>
      </c>
      <c r="X157" s="97">
        <f t="shared" si="23"/>
        <v>67.345072776127665</v>
      </c>
    </row>
    <row r="158" spans="1:24" x14ac:dyDescent="0.3">
      <c r="A158" s="51">
        <v>0.42899999999999999</v>
      </c>
      <c r="B158" s="51">
        <f t="shared" si="17"/>
        <v>429</v>
      </c>
      <c r="C158" s="54">
        <v>116</v>
      </c>
      <c r="F158" s="52">
        <f t="shared" si="18"/>
        <v>-0.84629836005412007</v>
      </c>
      <c r="G158" s="53">
        <f t="shared" si="19"/>
        <v>6.061456918928017</v>
      </c>
      <c r="H158" s="46">
        <f t="shared" si="20"/>
        <v>2.5697031992804832E-3</v>
      </c>
      <c r="I158" s="43"/>
      <c r="J158" s="43">
        <f t="shared" si="16"/>
        <v>114.94013444013484</v>
      </c>
      <c r="K158" s="43">
        <f t="shared" si="21"/>
        <v>9.1367720678030943E-3</v>
      </c>
      <c r="L158" s="43">
        <f t="shared" si="22"/>
        <v>1.059865559865159</v>
      </c>
      <c r="M158" s="43"/>
      <c r="W158" s="46">
        <v>155</v>
      </c>
      <c r="X158" s="97">
        <f t="shared" si="23"/>
        <v>67.120785105673747</v>
      </c>
    </row>
    <row r="159" spans="1:24" x14ac:dyDescent="0.3">
      <c r="A159" s="51">
        <v>0.41710000000000003</v>
      </c>
      <c r="B159" s="51">
        <f t="shared" si="17"/>
        <v>417.1</v>
      </c>
      <c r="C159" s="54">
        <v>117</v>
      </c>
      <c r="F159" s="52">
        <f t="shared" si="18"/>
        <v>-0.8744292777792374</v>
      </c>
      <c r="G159" s="53">
        <f t="shared" si="19"/>
        <v>6.0333260012028997</v>
      </c>
      <c r="H159" s="46">
        <f t="shared" si="20"/>
        <v>2.5631167499679613E-3</v>
      </c>
      <c r="I159" s="43"/>
      <c r="J159" s="43">
        <f t="shared" si="16"/>
        <v>116.01894693104555</v>
      </c>
      <c r="K159" s="43">
        <f t="shared" si="21"/>
        <v>8.3850689654226679E-3</v>
      </c>
      <c r="L159" s="43">
        <f t="shared" si="22"/>
        <v>0.9810530689544521</v>
      </c>
      <c r="M159" s="43"/>
      <c r="W159" s="46">
        <v>156</v>
      </c>
      <c r="X159" s="97">
        <f t="shared" si="23"/>
        <v>66.897975877424983</v>
      </c>
    </row>
    <row r="160" spans="1:24" x14ac:dyDescent="0.3">
      <c r="A160" s="51">
        <v>0.40550000000000003</v>
      </c>
      <c r="B160" s="51">
        <f t="shared" si="17"/>
        <v>405.5</v>
      </c>
      <c r="C160" s="54">
        <v>118</v>
      </c>
      <c r="F160" s="52">
        <f t="shared" si="18"/>
        <v>-0.9026344054266694</v>
      </c>
      <c r="G160" s="53">
        <f t="shared" si="19"/>
        <v>6.0051208735554678</v>
      </c>
      <c r="H160" s="46">
        <f t="shared" si="20"/>
        <v>2.5565639780135499E-3</v>
      </c>
      <c r="I160" s="43"/>
      <c r="J160" s="43">
        <f t="shared" si="16"/>
        <v>117.10664369804471</v>
      </c>
      <c r="K160" s="43">
        <f t="shared" si="21"/>
        <v>7.570816118265199E-3</v>
      </c>
      <c r="L160" s="43">
        <f t="shared" si="22"/>
        <v>0.89335630195529347</v>
      </c>
      <c r="M160" s="43"/>
      <c r="W160" s="46">
        <v>157</v>
      </c>
      <c r="X160" s="97">
        <f t="shared" si="23"/>
        <v>66.676624176876885</v>
      </c>
    </row>
    <row r="161" spans="1:24" x14ac:dyDescent="0.3">
      <c r="A161" s="51">
        <v>0.39439999999999997</v>
      </c>
      <c r="B161" s="51">
        <f t="shared" si="17"/>
        <v>394.4</v>
      </c>
      <c r="C161" s="54">
        <v>119</v>
      </c>
      <c r="F161" s="52">
        <f t="shared" si="18"/>
        <v>-0.93038965625365677</v>
      </c>
      <c r="G161" s="53">
        <f t="shared" si="19"/>
        <v>5.9773656227284802</v>
      </c>
      <c r="H161" s="46">
        <f t="shared" si="20"/>
        <v>2.5500446257809514E-3</v>
      </c>
      <c r="I161" s="43"/>
      <c r="J161" s="43">
        <f t="shared" si="16"/>
        <v>118.18294323800222</v>
      </c>
      <c r="K161" s="43">
        <f t="shared" si="21"/>
        <v>6.8660232100653442E-3</v>
      </c>
      <c r="L161" s="43">
        <f t="shared" si="22"/>
        <v>0.81705676199777599</v>
      </c>
      <c r="M161" s="43"/>
      <c r="W161" s="46">
        <v>158</v>
      </c>
      <c r="X161" s="97">
        <f t="shared" si="23"/>
        <v>66.456709511474116</v>
      </c>
    </row>
    <row r="162" spans="1:24" x14ac:dyDescent="0.3">
      <c r="A162" s="51">
        <v>0.38350000000000001</v>
      </c>
      <c r="B162" s="51">
        <f t="shared" si="17"/>
        <v>383.5</v>
      </c>
      <c r="C162" s="54">
        <v>120</v>
      </c>
      <c r="F162" s="52">
        <f t="shared" si="18"/>
        <v>-0.9584156581748261</v>
      </c>
      <c r="G162" s="53">
        <f t="shared" si="19"/>
        <v>5.9493396208073106</v>
      </c>
      <c r="H162" s="46">
        <f t="shared" si="20"/>
        <v>2.5435584382551188E-3</v>
      </c>
      <c r="I162" s="43"/>
      <c r="J162" s="43">
        <f t="shared" si="16"/>
        <v>119.27578271205942</v>
      </c>
      <c r="K162" s="43">
        <f t="shared" si="21"/>
        <v>6.0351440661714642E-3</v>
      </c>
      <c r="L162" s="43">
        <f t="shared" si="22"/>
        <v>0.72421728794057572</v>
      </c>
      <c r="M162" s="43"/>
      <c r="W162" s="46">
        <v>159</v>
      </c>
      <c r="X162" s="97">
        <f t="shared" si="23"/>
        <v>66.238211799441274</v>
      </c>
    </row>
    <row r="163" spans="1:24" x14ac:dyDescent="0.3">
      <c r="A163" s="51">
        <v>0.373</v>
      </c>
      <c r="B163" s="51">
        <f t="shared" si="17"/>
        <v>373</v>
      </c>
      <c r="C163" s="54">
        <v>121</v>
      </c>
      <c r="F163" s="52">
        <f t="shared" si="18"/>
        <v>-0.98617685933832155</v>
      </c>
      <c r="G163" s="53">
        <f t="shared" si="19"/>
        <v>5.9215784196438159</v>
      </c>
      <c r="H163" s="46">
        <f t="shared" si="20"/>
        <v>2.5371051630090069E-3</v>
      </c>
      <c r="I163" s="43"/>
      <c r="J163" s="43">
        <f t="shared" si="16"/>
        <v>120.36433080909745</v>
      </c>
      <c r="K163" s="43">
        <f t="shared" si="21"/>
        <v>5.2534643876243564E-3</v>
      </c>
      <c r="L163" s="43">
        <f t="shared" si="22"/>
        <v>0.63566919090254714</v>
      </c>
      <c r="M163" s="43"/>
      <c r="W163" s="46">
        <v>160</v>
      </c>
      <c r="X163" s="97">
        <f t="shared" si="23"/>
        <v>66.021111358977123</v>
      </c>
    </row>
    <row r="164" spans="1:24" x14ac:dyDescent="0.3">
      <c r="A164" s="51">
        <v>0.36280000000000001</v>
      </c>
      <c r="B164" s="51">
        <f t="shared" si="17"/>
        <v>362.8</v>
      </c>
      <c r="C164" s="54">
        <v>122</v>
      </c>
      <c r="F164" s="52">
        <f t="shared" si="18"/>
        <v>-1.0139035607411555</v>
      </c>
      <c r="G164" s="53">
        <f t="shared" si="19"/>
        <v>5.893851718240982</v>
      </c>
      <c r="H164" s="46">
        <f t="shared" si="20"/>
        <v>2.5306845501708213E-3</v>
      </c>
      <c r="I164" s="43"/>
      <c r="J164" s="43">
        <f t="shared" si="16"/>
        <v>121.45757066210371</v>
      </c>
      <c r="K164" s="43">
        <f t="shared" si="21"/>
        <v>4.4461421139040521E-3</v>
      </c>
      <c r="L164" s="43">
        <f t="shared" si="22"/>
        <v>0.54242933789629433</v>
      </c>
      <c r="M164" s="43"/>
      <c r="W164" s="46">
        <v>161</v>
      </c>
      <c r="X164" s="97">
        <f t="shared" si="23"/>
        <v>65.805388897799219</v>
      </c>
    </row>
    <row r="165" spans="1:24" x14ac:dyDescent="0.3">
      <c r="A165" s="51">
        <v>0.35299999999999998</v>
      </c>
      <c r="B165" s="51">
        <f t="shared" si="17"/>
        <v>353</v>
      </c>
      <c r="C165" s="54">
        <v>123</v>
      </c>
      <c r="F165" s="52">
        <f t="shared" si="18"/>
        <v>-1.0412872220488403</v>
      </c>
      <c r="G165" s="53">
        <f t="shared" si="19"/>
        <v>5.8664680569332965</v>
      </c>
      <c r="H165" s="46">
        <f t="shared" si="20"/>
        <v>2.5242963523917708E-3</v>
      </c>
      <c r="I165" s="43"/>
      <c r="J165" s="43">
        <f t="shared" si="16"/>
        <v>122.54326323730822</v>
      </c>
      <c r="K165" s="43">
        <f t="shared" si="21"/>
        <v>3.7133070137542745E-3</v>
      </c>
      <c r="L165" s="43">
        <f t="shared" si="22"/>
        <v>0.45673676269177577</v>
      </c>
      <c r="M165" s="43"/>
      <c r="W165" s="46">
        <v>162</v>
      </c>
      <c r="X165" s="97">
        <f t="shared" si="23"/>
        <v>65.591025503024696</v>
      </c>
    </row>
    <row r="166" spans="1:24" x14ac:dyDescent="0.3">
      <c r="A166" s="52">
        <v>0.34339999999999998</v>
      </c>
      <c r="B166" s="51">
        <f t="shared" si="17"/>
        <v>343.4</v>
      </c>
      <c r="C166" s="56">
        <v>124</v>
      </c>
      <c r="F166" s="52">
        <f t="shared" si="18"/>
        <v>-1.0688593305187619</v>
      </c>
      <c r="G166" s="53">
        <f t="shared" si="19"/>
        <v>5.8388959484633753</v>
      </c>
      <c r="H166" s="46">
        <f t="shared" si="20"/>
        <v>2.517940324814302E-3</v>
      </c>
      <c r="I166" s="43"/>
      <c r="J166" s="43">
        <f t="shared" si="16"/>
        <v>123.64248002201941</v>
      </c>
      <c r="K166" s="43">
        <f t="shared" si="21"/>
        <v>2.8832256288757025E-3</v>
      </c>
      <c r="L166" s="43">
        <f t="shared" si="22"/>
        <v>0.3575199779805871</v>
      </c>
      <c r="M166" s="43"/>
      <c r="W166" s="46">
        <v>163</v>
      </c>
      <c r="X166" s="97">
        <f t="shared" si="23"/>
        <v>65.378002631374898</v>
      </c>
    </row>
    <row r="167" spans="1:24" x14ac:dyDescent="0.3">
      <c r="A167" s="52">
        <v>0.33410000000000001</v>
      </c>
      <c r="B167" s="51">
        <f t="shared" si="17"/>
        <v>334.1</v>
      </c>
      <c r="C167" s="56">
        <v>125</v>
      </c>
      <c r="F167" s="52">
        <f t="shared" si="18"/>
        <v>-1.0963149296194261</v>
      </c>
      <c r="G167" s="53">
        <f t="shared" si="19"/>
        <v>5.8114403493627105</v>
      </c>
      <c r="H167" s="46">
        <f t="shared" si="20"/>
        <v>2.511616225040814E-3</v>
      </c>
      <c r="I167" s="43"/>
      <c r="J167" s="43">
        <f t="shared" si="16"/>
        <v>124.7431372500854</v>
      </c>
      <c r="K167" s="43">
        <f t="shared" si="21"/>
        <v>2.0549019993168259E-3</v>
      </c>
      <c r="L167" s="43">
        <f t="shared" si="22"/>
        <v>0.25686274991460323</v>
      </c>
      <c r="M167" s="43"/>
      <c r="W167" s="46">
        <v>164</v>
      </c>
      <c r="X167" s="97">
        <f t="shared" si="23"/>
        <v>65.166302099691563</v>
      </c>
    </row>
    <row r="168" spans="1:24" x14ac:dyDescent="0.3">
      <c r="A168" s="52">
        <v>0.32529999999999998</v>
      </c>
      <c r="B168" s="51">
        <f t="shared" si="17"/>
        <v>325.29999999999995</v>
      </c>
      <c r="C168" s="56">
        <v>126</v>
      </c>
      <c r="F168" s="52">
        <f t="shared" si="18"/>
        <v>-1.1230074455028314</v>
      </c>
      <c r="G168" s="53">
        <f t="shared" si="19"/>
        <v>5.7847478334793054</v>
      </c>
      <c r="H168" s="46">
        <f t="shared" si="20"/>
        <v>2.5053238131028436E-3</v>
      </c>
      <c r="I168" s="43"/>
      <c r="J168" s="43">
        <f t="shared" si="16"/>
        <v>125.81907333750502</v>
      </c>
      <c r="K168" s="43">
        <f t="shared" si="21"/>
        <v>1.4359258928173238E-3</v>
      </c>
      <c r="L168" s="43">
        <f t="shared" si="22"/>
        <v>0.18092666249498279</v>
      </c>
      <c r="M168" s="43"/>
      <c r="W168" s="46">
        <v>165</v>
      </c>
      <c r="X168" s="97">
        <f t="shared" si="23"/>
        <v>64.955906075752409</v>
      </c>
    </row>
    <row r="169" spans="1:24" x14ac:dyDescent="0.3">
      <c r="A169" s="52">
        <v>0.31669999999999998</v>
      </c>
      <c r="B169" s="51">
        <f t="shared" si="17"/>
        <v>316.7</v>
      </c>
      <c r="C169" s="56">
        <v>127</v>
      </c>
      <c r="F169" s="52">
        <f t="shared" si="18"/>
        <v>-1.1498003254375431</v>
      </c>
      <c r="G169" s="53">
        <f t="shared" si="19"/>
        <v>5.7579549535445942</v>
      </c>
      <c r="H169" s="46">
        <f t="shared" si="20"/>
        <v>2.4990628514307135E-3</v>
      </c>
      <c r="I169" s="43"/>
      <c r="J169" s="43">
        <f t="shared" si="16"/>
        <v>126.90492257907249</v>
      </c>
      <c r="K169" s="43">
        <f t="shared" si="21"/>
        <v>7.4864110966542982E-4</v>
      </c>
      <c r="L169" s="43">
        <f t="shared" si="22"/>
        <v>9.5077420927509593E-2</v>
      </c>
      <c r="M169" s="43"/>
      <c r="W169" s="46">
        <v>166</v>
      </c>
      <c r="X169" s="97">
        <f t="shared" si="23"/>
        <v>64.746797069375418</v>
      </c>
    </row>
    <row r="170" spans="1:24" x14ac:dyDescent="0.3">
      <c r="A170" s="52">
        <v>0.30830000000000002</v>
      </c>
      <c r="B170" s="51">
        <f t="shared" si="17"/>
        <v>308.3</v>
      </c>
      <c r="C170" s="56">
        <v>128</v>
      </c>
      <c r="F170" s="52">
        <f t="shared" si="18"/>
        <v>-1.1766819440900322</v>
      </c>
      <c r="G170" s="53">
        <f t="shared" si="19"/>
        <v>5.7310733348921046</v>
      </c>
      <c r="H170" s="46">
        <f t="shared" si="20"/>
        <v>2.4928331048236323E-3</v>
      </c>
      <c r="I170" s="43"/>
      <c r="J170" s="43">
        <f t="shared" si="16"/>
        <v>128.00032441878022</v>
      </c>
      <c r="K170" s="43">
        <f t="shared" si="21"/>
        <v>2.534521720498617E-6</v>
      </c>
      <c r="L170" s="43">
        <f t="shared" si="22"/>
        <v>3.2441878022382298E-4</v>
      </c>
      <c r="M170" s="43"/>
      <c r="W170" s="46">
        <v>167</v>
      </c>
      <c r="X170" s="97">
        <f t="shared" si="23"/>
        <v>64.538957923800581</v>
      </c>
    </row>
    <row r="171" spans="1:24" x14ac:dyDescent="0.3">
      <c r="A171" s="52">
        <v>0.30020000000000002</v>
      </c>
      <c r="B171" s="51">
        <f t="shared" si="17"/>
        <v>300.20000000000005</v>
      </c>
      <c r="C171" s="56">
        <v>129</v>
      </c>
      <c r="F171" s="52">
        <f t="shared" si="18"/>
        <v>-1.2033063597827753</v>
      </c>
      <c r="G171" s="53">
        <f t="shared" si="19"/>
        <v>5.7044489191993621</v>
      </c>
      <c r="H171" s="46">
        <f t="shared" si="20"/>
        <v>2.4866343404202412E-3</v>
      </c>
      <c r="I171" s="43"/>
      <c r="J171" s="43">
        <f t="shared" si="16"/>
        <v>129.0911744312138</v>
      </c>
      <c r="K171" s="43">
        <f t="shared" si="21"/>
        <v>7.0677853654109457E-4</v>
      </c>
      <c r="L171" s="43">
        <f t="shared" si="22"/>
        <v>9.1174431213801199E-2</v>
      </c>
      <c r="M171" s="43"/>
      <c r="W171" s="46">
        <v>168</v>
      </c>
      <c r="X171" s="97">
        <f t="shared" si="23"/>
        <v>64.332371807339371</v>
      </c>
    </row>
    <row r="172" spans="1:24" x14ac:dyDescent="0.3">
      <c r="A172" s="52">
        <v>0.29239999999999999</v>
      </c>
      <c r="B172" s="51">
        <f t="shared" si="17"/>
        <v>292.39999999999998</v>
      </c>
      <c r="C172" s="56">
        <v>130</v>
      </c>
      <c r="F172" s="52">
        <f t="shared" si="18"/>
        <v>-1.2296325511065136</v>
      </c>
      <c r="G172" s="53">
        <f t="shared" si="19"/>
        <v>5.678122727875623</v>
      </c>
      <c r="H172" s="46">
        <f t="shared" si="20"/>
        <v>2.4804663276696021E-3</v>
      </c>
      <c r="I172" s="43"/>
      <c r="J172" s="43">
        <f t="shared" si="16"/>
        <v>130.17565478409824</v>
      </c>
      <c r="K172" s="43">
        <f t="shared" si="21"/>
        <v>1.3511906469095545E-3</v>
      </c>
      <c r="L172" s="43">
        <f t="shared" si="22"/>
        <v>0.17565478409824209</v>
      </c>
      <c r="M172" s="43"/>
      <c r="W172" s="46">
        <v>169</v>
      </c>
      <c r="X172" s="97">
        <f t="shared" si="23"/>
        <v>64.12702220528115</v>
      </c>
    </row>
    <row r="173" spans="1:24" x14ac:dyDescent="0.3">
      <c r="A173" s="52">
        <v>0.2848</v>
      </c>
      <c r="B173" s="51">
        <f t="shared" si="17"/>
        <v>284.8</v>
      </c>
      <c r="C173" s="56">
        <v>131</v>
      </c>
      <c r="F173" s="52">
        <f t="shared" si="18"/>
        <v>-1.2559680994443163</v>
      </c>
      <c r="G173" s="53">
        <f t="shared" si="19"/>
        <v>5.6517871795378207</v>
      </c>
      <c r="H173" s="46">
        <f t="shared" si="20"/>
        <v>2.4743288383026105E-3</v>
      </c>
      <c r="I173" s="43"/>
      <c r="J173" s="43">
        <f t="shared" si="16"/>
        <v>131.26638725402705</v>
      </c>
      <c r="K173" s="43">
        <f t="shared" si="21"/>
        <v>2.0334904887561204E-3</v>
      </c>
      <c r="L173" s="43">
        <f t="shared" si="22"/>
        <v>0.26638725402705177</v>
      </c>
      <c r="M173" s="43"/>
      <c r="W173" s="46">
        <v>170</v>
      </c>
      <c r="X173" s="97">
        <f t="shared" si="23"/>
        <v>63.922892912048667</v>
      </c>
    </row>
    <row r="174" spans="1:24" x14ac:dyDescent="0.3">
      <c r="A174" s="52">
        <v>0.27739999999999998</v>
      </c>
      <c r="B174" s="51">
        <f t="shared" si="17"/>
        <v>277.39999999999998</v>
      </c>
      <c r="C174" s="56">
        <v>132</v>
      </c>
      <c r="F174" s="52">
        <f t="shared" si="18"/>
        <v>-1.2822947711014059</v>
      </c>
      <c r="G174" s="53">
        <f t="shared" si="19"/>
        <v>5.6254605078807307</v>
      </c>
      <c r="H174" s="46">
        <f t="shared" si="20"/>
        <v>2.4682216463038382E-3</v>
      </c>
      <c r="I174" s="43"/>
      <c r="J174" s="43">
        <f t="shared" si="16"/>
        <v>132.36266452020772</v>
      </c>
      <c r="K174" s="43">
        <f t="shared" si="21"/>
        <v>2.7474584864220883E-3</v>
      </c>
      <c r="L174" s="43">
        <f t="shared" si="22"/>
        <v>0.36266452020771567</v>
      </c>
      <c r="M174" s="43"/>
      <c r="W174" s="46">
        <v>171</v>
      </c>
      <c r="X174" s="97">
        <f t="shared" si="23"/>
        <v>63.719968023591662</v>
      </c>
    </row>
    <row r="175" spans="1:24" x14ac:dyDescent="0.3">
      <c r="A175" s="52">
        <v>0.2702</v>
      </c>
      <c r="B175" s="51">
        <f t="shared" si="17"/>
        <v>270.2</v>
      </c>
      <c r="C175" s="56">
        <v>133</v>
      </c>
      <c r="F175" s="52">
        <f t="shared" si="18"/>
        <v>-1.3085928534560385</v>
      </c>
      <c r="G175" s="53">
        <f t="shared" si="19"/>
        <v>5.5991624255260986</v>
      </c>
      <c r="H175" s="46">
        <f t="shared" si="20"/>
        <v>2.4621445278837869E-3</v>
      </c>
      <c r="I175" s="43"/>
      <c r="J175" s="43">
        <f t="shared" si="16"/>
        <v>133.4637012208388</v>
      </c>
      <c r="K175" s="43">
        <f t="shared" si="21"/>
        <v>3.4864753446526321E-3</v>
      </c>
      <c r="L175" s="43">
        <f t="shared" si="22"/>
        <v>0.46370122083880005</v>
      </c>
      <c r="M175" s="43"/>
      <c r="W175" s="46">
        <v>172</v>
      </c>
      <c r="X175" s="97">
        <f t="shared" si="23"/>
        <v>63.51823193001178</v>
      </c>
    </row>
    <row r="176" spans="1:24" x14ac:dyDescent="0.3">
      <c r="A176" s="52">
        <v>0.26329999999999998</v>
      </c>
      <c r="B176" s="51">
        <f t="shared" si="17"/>
        <v>263.29999999999995</v>
      </c>
      <c r="C176" s="56">
        <v>134</v>
      </c>
      <c r="F176" s="52">
        <f t="shared" si="18"/>
        <v>-1.3344612124798734</v>
      </c>
      <c r="G176" s="53">
        <f t="shared" si="19"/>
        <v>5.5732940665022639</v>
      </c>
      <c r="H176" s="46">
        <f t="shared" si="20"/>
        <v>2.4560972614515535E-3</v>
      </c>
      <c r="I176" s="43"/>
      <c r="J176" s="43">
        <f t="shared" si="16"/>
        <v>134.5525953295641</v>
      </c>
      <c r="K176" s="43">
        <f t="shared" si="21"/>
        <v>4.123845743015663E-3</v>
      </c>
      <c r="L176" s="43">
        <f t="shared" si="22"/>
        <v>0.55259532956409885</v>
      </c>
      <c r="M176" s="43"/>
      <c r="W176" s="46">
        <v>173</v>
      </c>
      <c r="X176" s="97">
        <f t="shared" si="23"/>
        <v>63.317669308409222</v>
      </c>
    </row>
    <row r="177" spans="1:24" x14ac:dyDescent="0.3">
      <c r="A177" s="52">
        <v>0.25650000000000001</v>
      </c>
      <c r="B177" s="51">
        <f t="shared" si="17"/>
        <v>256.5</v>
      </c>
      <c r="C177" s="56">
        <v>135</v>
      </c>
      <c r="F177" s="52">
        <f t="shared" si="18"/>
        <v>-1.3606266143713128</v>
      </c>
      <c r="G177" s="53">
        <f t="shared" si="19"/>
        <v>5.547128664610824</v>
      </c>
      <c r="H177" s="46">
        <f t="shared" si="20"/>
        <v>2.4500796275878966E-3</v>
      </c>
      <c r="I177" s="43"/>
      <c r="J177" s="43">
        <f t="shared" si="16"/>
        <v>135.65994203683368</v>
      </c>
      <c r="K177" s="43">
        <f t="shared" si="21"/>
        <v>4.8884595321013607E-3</v>
      </c>
      <c r="L177" s="43">
        <f t="shared" si="22"/>
        <v>0.65994203683368369</v>
      </c>
      <c r="M177" s="43"/>
      <c r="W177" s="46">
        <v>174</v>
      </c>
      <c r="X177" s="97">
        <f t="shared" si="23"/>
        <v>63.11826511594353</v>
      </c>
    </row>
    <row r="178" spans="1:24" x14ac:dyDescent="0.3">
      <c r="A178" s="52">
        <v>0.25</v>
      </c>
      <c r="B178" s="51">
        <f t="shared" si="17"/>
        <v>250</v>
      </c>
      <c r="C178" s="56">
        <v>136</v>
      </c>
      <c r="F178" s="52">
        <f t="shared" si="18"/>
        <v>-1.3862943611198906</v>
      </c>
      <c r="G178" s="53">
        <f t="shared" si="19"/>
        <v>5.521460917862246</v>
      </c>
      <c r="H178" s="46">
        <f t="shared" si="20"/>
        <v>2.4440914090186976E-3</v>
      </c>
      <c r="I178" s="43"/>
      <c r="J178" s="43">
        <f t="shared" si="16"/>
        <v>136.75208780882252</v>
      </c>
      <c r="K178" s="43">
        <f t="shared" si="21"/>
        <v>5.5300574178126704E-3</v>
      </c>
      <c r="L178" s="43">
        <f t="shared" si="22"/>
        <v>0.75208780882252313</v>
      </c>
      <c r="M178" s="43"/>
      <c r="W178" s="46">
        <v>175</v>
      </c>
      <c r="X178" s="97">
        <f t="shared" si="23"/>
        <v>62.920004583101615</v>
      </c>
    </row>
    <row r="179" spans="1:24" x14ac:dyDescent="0.3">
      <c r="A179" s="52">
        <v>0.2437</v>
      </c>
      <c r="B179" s="51">
        <f t="shared" si="17"/>
        <v>243.7</v>
      </c>
      <c r="C179" s="56">
        <v>137</v>
      </c>
      <c r="F179" s="52">
        <f t="shared" si="18"/>
        <v>-1.4118173183509766</v>
      </c>
      <c r="G179" s="53">
        <f t="shared" si="19"/>
        <v>5.4959379606311609</v>
      </c>
      <c r="H179" s="46">
        <f t="shared" si="20"/>
        <v>2.4381323905888091E-3</v>
      </c>
      <c r="I179" s="43"/>
      <c r="J179" s="43">
        <f t="shared" si="16"/>
        <v>137.84387439919141</v>
      </c>
      <c r="K179" s="43">
        <f t="shared" si="21"/>
        <v>6.1596671473825304E-3</v>
      </c>
      <c r="L179" s="43">
        <f t="shared" si="22"/>
        <v>0.84387439919140661</v>
      </c>
      <c r="M179" s="43"/>
      <c r="W179" s="46">
        <v>176</v>
      </c>
      <c r="X179" s="97">
        <f t="shared" si="23"/>
        <v>62.722873207164184</v>
      </c>
    </row>
    <row r="180" spans="1:24" x14ac:dyDescent="0.3">
      <c r="A180" s="52">
        <v>0.23749999999999999</v>
      </c>
      <c r="B180" s="51">
        <f t="shared" si="17"/>
        <v>237.5</v>
      </c>
      <c r="C180" s="56">
        <v>138</v>
      </c>
      <c r="F180" s="52">
        <f t="shared" si="18"/>
        <v>-1.4375876555074412</v>
      </c>
      <c r="G180" s="53">
        <f t="shared" si="19"/>
        <v>5.4701676234746959</v>
      </c>
      <c r="H180" s="46">
        <f t="shared" si="20"/>
        <v>2.4322023592362888E-3</v>
      </c>
      <c r="I180" s="43"/>
      <c r="J180" s="43">
        <f t="shared" si="16"/>
        <v>138.95215982948014</v>
      </c>
      <c r="K180" s="43">
        <f t="shared" si="21"/>
        <v>6.8997089092763617E-3</v>
      </c>
      <c r="L180" s="43">
        <f t="shared" si="22"/>
        <v>0.95215982948013789</v>
      </c>
      <c r="M180" s="43"/>
      <c r="W180" s="46">
        <v>177</v>
      </c>
      <c r="X180" s="97">
        <f t="shared" si="23"/>
        <v>62.526856745865473</v>
      </c>
    </row>
    <row r="181" spans="1:24" x14ac:dyDescent="0.3">
      <c r="A181" s="52">
        <v>0.2316</v>
      </c>
      <c r="B181" s="51">
        <f t="shared" si="17"/>
        <v>231.6</v>
      </c>
      <c r="C181" s="56">
        <v>139</v>
      </c>
      <c r="F181" s="52">
        <f t="shared" si="18"/>
        <v>-1.462743533283297</v>
      </c>
      <c r="G181" s="53">
        <f t="shared" si="19"/>
        <v>5.4450117456988405</v>
      </c>
      <c r="H181" s="46">
        <f t="shared" si="20"/>
        <v>2.4263011039670026E-3</v>
      </c>
      <c r="I181" s="43"/>
      <c r="J181" s="43">
        <f t="shared" si="16"/>
        <v>140.03980000770764</v>
      </c>
      <c r="K181" s="43">
        <f t="shared" si="21"/>
        <v>7.4805755950189956E-3</v>
      </c>
      <c r="L181" s="43">
        <f t="shared" si="22"/>
        <v>1.0398000077076404</v>
      </c>
      <c r="M181" s="43"/>
      <c r="W181" s="46">
        <v>178</v>
      </c>
      <c r="X181" s="97">
        <f t="shared" si="23"/>
        <v>62.331941211237847</v>
      </c>
    </row>
    <row r="182" spans="1:24" x14ac:dyDescent="0.3">
      <c r="A182" s="52">
        <v>0.2258</v>
      </c>
      <c r="B182" s="51">
        <f t="shared" si="17"/>
        <v>225.8</v>
      </c>
      <c r="C182" s="56">
        <v>140</v>
      </c>
      <c r="F182" s="52">
        <f t="shared" si="18"/>
        <v>-1.4881056272665754</v>
      </c>
      <c r="G182" s="53">
        <f t="shared" si="19"/>
        <v>5.4196496517155621</v>
      </c>
      <c r="H182" s="46">
        <f t="shared" si="20"/>
        <v>2.4204284158296022E-3</v>
      </c>
      <c r="I182" s="43"/>
      <c r="J182" s="43">
        <f t="shared" si="16"/>
        <v>141.14218355482399</v>
      </c>
      <c r="K182" s="43">
        <f t="shared" si="21"/>
        <v>8.1584539630284777E-3</v>
      </c>
      <c r="L182" s="43">
        <f t="shared" si="22"/>
        <v>1.1421835548239869</v>
      </c>
      <c r="M182" s="43"/>
      <c r="W182" s="46">
        <v>179</v>
      </c>
      <c r="X182" s="97">
        <f t="shared" si="23"/>
        <v>62.138112863635911</v>
      </c>
    </row>
    <row r="183" spans="1:24" x14ac:dyDescent="0.3">
      <c r="A183" s="52">
        <v>0.22020000000000001</v>
      </c>
      <c r="B183" s="51">
        <f t="shared" si="17"/>
        <v>220.20000000000002</v>
      </c>
      <c r="C183" s="56">
        <v>141</v>
      </c>
      <c r="F183" s="52">
        <f t="shared" si="18"/>
        <v>-1.5132190546935573</v>
      </c>
      <c r="G183" s="53">
        <f t="shared" si="19"/>
        <v>5.3945362242885793</v>
      </c>
      <c r="H183" s="46">
        <f t="shared" si="20"/>
        <v>2.4145840878908608E-3</v>
      </c>
      <c r="I183" s="43"/>
      <c r="J183" s="43">
        <f t="shared" si="16"/>
        <v>142.23957001963851</v>
      </c>
      <c r="K183" s="43">
        <f t="shared" si="21"/>
        <v>8.791276735024868E-3</v>
      </c>
      <c r="L183" s="43">
        <f t="shared" si="22"/>
        <v>1.2395700196385064</v>
      </c>
      <c r="M183" s="43"/>
      <c r="W183" s="46">
        <v>180</v>
      </c>
      <c r="X183" s="97">
        <f t="shared" si="23"/>
        <v>61.945358205933587</v>
      </c>
    </row>
    <row r="184" spans="1:24" x14ac:dyDescent="0.3">
      <c r="A184" s="52">
        <v>0.21479999999999999</v>
      </c>
      <c r="B184" s="51">
        <f t="shared" si="17"/>
        <v>214.79999999999998</v>
      </c>
      <c r="C184" s="56">
        <v>142</v>
      </c>
      <c r="F184" s="52">
        <f t="shared" si="18"/>
        <v>-1.5380479163474274</v>
      </c>
      <c r="G184" s="53">
        <f t="shared" si="19"/>
        <v>5.3697073626347098</v>
      </c>
      <c r="H184" s="46">
        <f t="shared" si="20"/>
        <v>2.4087679152113694E-3</v>
      </c>
      <c r="I184" s="43"/>
      <c r="J184" s="43">
        <f t="shared" si="16"/>
        <v>143.33025188804226</v>
      </c>
      <c r="K184" s="43">
        <f t="shared" si="21"/>
        <v>9.3679710425510938E-3</v>
      </c>
      <c r="L184" s="43">
        <f t="shared" si="22"/>
        <v>1.3302518880422554</v>
      </c>
      <c r="M184" s="43"/>
      <c r="W184" s="46">
        <v>181</v>
      </c>
      <c r="X184" s="97">
        <f t="shared" si="23"/>
        <v>61.753663977887925</v>
      </c>
    </row>
    <row r="185" spans="1:24" x14ac:dyDescent="0.3">
      <c r="A185" s="52">
        <v>0.20949999999999999</v>
      </c>
      <c r="B185" s="51">
        <f t="shared" si="17"/>
        <v>209.5</v>
      </c>
      <c r="C185" s="56">
        <v>143</v>
      </c>
      <c r="F185" s="52">
        <f t="shared" si="18"/>
        <v>-1.5630315396199446</v>
      </c>
      <c r="G185" s="53">
        <f t="shared" si="19"/>
        <v>5.344723739362192</v>
      </c>
      <c r="H185" s="46">
        <f t="shared" si="20"/>
        <v>2.4029796948215787E-3</v>
      </c>
      <c r="I185" s="43"/>
      <c r="J185" s="43">
        <f t="shared" si="16"/>
        <v>144.43352867217192</v>
      </c>
      <c r="K185" s="43">
        <f t="shared" si="21"/>
        <v>1.0024676029174246E-2</v>
      </c>
      <c r="L185" s="43">
        <f t="shared" si="22"/>
        <v>1.4335286721719172</v>
      </c>
      <c r="M185" s="43"/>
      <c r="W185" s="46">
        <v>182</v>
      </c>
      <c r="X185" s="97">
        <f t="shared" si="23"/>
        <v>61.563017150664734</v>
      </c>
    </row>
    <row r="186" spans="1:24" x14ac:dyDescent="0.3">
      <c r="A186" s="52">
        <v>0.2044</v>
      </c>
      <c r="B186" s="51">
        <f t="shared" si="17"/>
        <v>204.4</v>
      </c>
      <c r="C186" s="56">
        <v>144</v>
      </c>
      <c r="F186" s="52">
        <f t="shared" si="18"/>
        <v>-1.5876764206525877</v>
      </c>
      <c r="G186" s="53">
        <f t="shared" si="19"/>
        <v>5.3200788583295493</v>
      </c>
      <c r="H186" s="46">
        <f t="shared" si="20"/>
        <v>2.3972192256981901E-3</v>
      </c>
      <c r="I186" s="43"/>
      <c r="J186" s="43">
        <f t="shared" si="16"/>
        <v>145.52758853023101</v>
      </c>
      <c r="K186" s="43">
        <f t="shared" si="21"/>
        <v>1.0608253682159821E-2</v>
      </c>
      <c r="L186" s="43">
        <f t="shared" si="22"/>
        <v>1.5275885302310144</v>
      </c>
      <c r="M186" s="43"/>
      <c r="W186" s="46">
        <v>183</v>
      </c>
      <c r="X186" s="97">
        <f t="shared" si="23"/>
        <v>61.373404921519636</v>
      </c>
    </row>
    <row r="187" spans="1:24" x14ac:dyDescent="0.3">
      <c r="A187" s="52">
        <v>0.19939999999999999</v>
      </c>
      <c r="B187" s="51">
        <f t="shared" si="17"/>
        <v>199.4</v>
      </c>
      <c r="C187" s="56">
        <v>145</v>
      </c>
      <c r="F187" s="52">
        <f t="shared" si="18"/>
        <v>-1.6124424214543991</v>
      </c>
      <c r="G187" s="53">
        <f t="shared" si="19"/>
        <v>5.2953128575277377</v>
      </c>
      <c r="H187" s="46">
        <f t="shared" si="20"/>
        <v>2.3914863087408826E-3</v>
      </c>
      <c r="I187" s="43"/>
      <c r="J187" s="43">
        <f t="shared" si="16"/>
        <v>146.6328156594281</v>
      </c>
      <c r="K187" s="43">
        <f t="shared" si="21"/>
        <v>1.1260797651228303E-2</v>
      </c>
      <c r="L187" s="43">
        <f t="shared" si="22"/>
        <v>1.632815659428104</v>
      </c>
      <c r="M187" s="43"/>
      <c r="W187" s="46">
        <v>184</v>
      </c>
      <c r="X187" s="97">
        <f t="shared" si="23"/>
        <v>61.184814708629688</v>
      </c>
    </row>
    <row r="188" spans="1:24" x14ac:dyDescent="0.3">
      <c r="A188" s="52">
        <v>0.1946</v>
      </c>
      <c r="B188" s="51">
        <f t="shared" si="17"/>
        <v>194.6</v>
      </c>
      <c r="C188" s="56">
        <v>146</v>
      </c>
      <c r="F188" s="52">
        <f t="shared" si="18"/>
        <v>-1.6368091092302324</v>
      </c>
      <c r="G188" s="53">
        <f t="shared" si="19"/>
        <v>5.2709461697519044</v>
      </c>
      <c r="H188" s="46">
        <f t="shared" si="20"/>
        <v>2.3857807467493738E-3</v>
      </c>
      <c r="I188" s="43"/>
      <c r="J188" s="43">
        <f t="shared" si="16"/>
        <v>147.72593236107917</v>
      </c>
      <c r="K188" s="43">
        <f t="shared" si="21"/>
        <v>1.1821454527939547E-2</v>
      </c>
      <c r="L188" s="43">
        <f t="shared" si="22"/>
        <v>1.7259323610791739</v>
      </c>
      <c r="M188" s="43"/>
      <c r="W188" s="46">
        <v>185</v>
      </c>
      <c r="X188" s="97">
        <f t="shared" si="23"/>
        <v>60.997234146070866</v>
      </c>
    </row>
    <row r="189" spans="1:24" x14ac:dyDescent="0.3">
      <c r="A189" s="52">
        <v>0.19</v>
      </c>
      <c r="B189" s="51">
        <f t="shared" si="17"/>
        <v>190</v>
      </c>
      <c r="C189" s="56">
        <v>147</v>
      </c>
      <c r="F189" s="52">
        <f t="shared" si="18"/>
        <v>-1.6607312068216509</v>
      </c>
      <c r="G189" s="53">
        <f t="shared" si="19"/>
        <v>5.2470240721604862</v>
      </c>
      <c r="H189" s="46">
        <f t="shared" si="20"/>
        <v>2.3801023444008093E-3</v>
      </c>
      <c r="I189" s="43"/>
      <c r="J189" s="43">
        <f t="shared" si="16"/>
        <v>148.80465654916657</v>
      </c>
      <c r="K189" s="43">
        <f t="shared" si="21"/>
        <v>1.2276575164398408E-2</v>
      </c>
      <c r="L189" s="43">
        <f t="shared" si="22"/>
        <v>1.804656549166566</v>
      </c>
      <c r="M189" s="43"/>
      <c r="W189" s="46">
        <v>186</v>
      </c>
      <c r="X189" s="97">
        <f t="shared" si="23"/>
        <v>60.810651078936075</v>
      </c>
    </row>
    <row r="190" spans="1:24" x14ac:dyDescent="0.3">
      <c r="A190" s="52">
        <v>0.1855</v>
      </c>
      <c r="B190" s="51">
        <f t="shared" si="17"/>
        <v>185.5</v>
      </c>
      <c r="C190" s="56">
        <v>148</v>
      </c>
      <c r="F190" s="52">
        <f t="shared" si="18"/>
        <v>-1.6847003969346472</v>
      </c>
      <c r="G190" s="53">
        <f t="shared" si="19"/>
        <v>5.2230548820474896</v>
      </c>
      <c r="H190" s="46">
        <f t="shared" si="20"/>
        <v>2.3744509082274726E-3</v>
      </c>
      <c r="I190" s="43"/>
      <c r="J190" s="43">
        <f t="shared" si="16"/>
        <v>149.89106454697645</v>
      </c>
      <c r="K190" s="43">
        <f t="shared" si="21"/>
        <v>1.2777463155246296E-2</v>
      </c>
      <c r="L190" s="43">
        <f t="shared" si="22"/>
        <v>1.8910645469764518</v>
      </c>
      <c r="M190" s="43"/>
      <c r="W190" s="46">
        <v>187</v>
      </c>
      <c r="X190" s="97">
        <f t="shared" si="23"/>
        <v>60.625053558588661</v>
      </c>
    </row>
    <row r="191" spans="1:24" x14ac:dyDescent="0.3">
      <c r="A191" s="52">
        <v>0.18110000000000001</v>
      </c>
      <c r="B191" s="51">
        <f t="shared" si="17"/>
        <v>181.10000000000002</v>
      </c>
      <c r="C191" s="56">
        <v>149</v>
      </c>
      <c r="F191" s="52">
        <f t="shared" si="18"/>
        <v>-1.7087059140927694</v>
      </c>
      <c r="G191" s="53">
        <f t="shared" si="19"/>
        <v>5.1990493648893681</v>
      </c>
      <c r="H191" s="46">
        <f t="shared" si="20"/>
        <v>2.3688262465948124E-3</v>
      </c>
      <c r="I191" s="43"/>
      <c r="J191" s="43">
        <f t="shared" si="16"/>
        <v>150.98474065135338</v>
      </c>
      <c r="K191" s="43">
        <f t="shared" si="21"/>
        <v>1.3320407056062933E-2</v>
      </c>
      <c r="L191" s="43">
        <f t="shared" si="22"/>
        <v>1.984740651353377</v>
      </c>
      <c r="M191" s="43"/>
      <c r="W191" s="46">
        <v>188</v>
      </c>
      <c r="X191" s="97">
        <f t="shared" si="23"/>
        <v>60.440429838048146</v>
      </c>
    </row>
    <row r="192" spans="1:24" x14ac:dyDescent="0.3">
      <c r="A192" s="52">
        <v>0.1769</v>
      </c>
      <c r="B192" s="51">
        <f t="shared" si="17"/>
        <v>176.9</v>
      </c>
      <c r="C192" s="56">
        <v>150</v>
      </c>
      <c r="F192" s="52">
        <f t="shared" si="18"/>
        <v>-1.7321706778163974</v>
      </c>
      <c r="G192" s="53">
        <f t="shared" si="19"/>
        <v>5.17558460116574</v>
      </c>
      <c r="H192" s="46">
        <f t="shared" si="20"/>
        <v>2.3632281696797826E-3</v>
      </c>
      <c r="I192" s="43"/>
      <c r="J192" s="43">
        <f t="shared" si="16"/>
        <v>152.05925947816638</v>
      </c>
      <c r="K192" s="43">
        <f t="shared" si="21"/>
        <v>1.3728396521109213E-2</v>
      </c>
      <c r="L192" s="43">
        <f t="shared" si="22"/>
        <v>2.059259478166382</v>
      </c>
      <c r="M192" s="43"/>
      <c r="W192" s="46">
        <v>189</v>
      </c>
      <c r="X192" s="97">
        <f t="shared" si="23"/>
        <v>60.256768367502787</v>
      </c>
    </row>
    <row r="193" spans="1:24" x14ac:dyDescent="0.3">
      <c r="A193" s="52">
        <v>0.17280000000000001</v>
      </c>
      <c r="B193" s="51">
        <f t="shared" si="17"/>
        <v>172.8</v>
      </c>
      <c r="C193" s="56">
        <v>151</v>
      </c>
      <c r="F193" s="52">
        <f t="shared" si="18"/>
        <v>-1.7556204226121817</v>
      </c>
      <c r="G193" s="53">
        <f t="shared" si="19"/>
        <v>5.1521348563699556</v>
      </c>
      <c r="H193" s="46">
        <f t="shared" si="20"/>
        <v>2.3576564894494875E-3</v>
      </c>
      <c r="I193" s="43"/>
      <c r="J193" s="43">
        <f t="shared" si="16"/>
        <v>153.1385435776275</v>
      </c>
      <c r="K193" s="43">
        <f t="shared" si="21"/>
        <v>1.4162540249188752E-2</v>
      </c>
      <c r="L193" s="43">
        <f t="shared" si="22"/>
        <v>2.1385435776275017</v>
      </c>
      <c r="M193" s="43"/>
      <c r="W193" s="46">
        <v>190</v>
      </c>
      <c r="X193" s="97">
        <f t="shared" si="23"/>
        <v>60.074057789944675</v>
      </c>
    </row>
    <row r="194" spans="1:24" x14ac:dyDescent="0.3">
      <c r="A194" s="52">
        <v>0.16880000000000001</v>
      </c>
      <c r="B194" s="51">
        <f t="shared" si="17"/>
        <v>168.8</v>
      </c>
      <c r="C194" s="56">
        <v>152</v>
      </c>
      <c r="F194" s="52">
        <f t="shared" si="18"/>
        <v>-1.7790406968202803</v>
      </c>
      <c r="G194" s="53">
        <f t="shared" si="19"/>
        <v>5.1287145821618569</v>
      </c>
      <c r="H194" s="46">
        <f t="shared" si="20"/>
        <v>2.3521110196401272E-3</v>
      </c>
      <c r="I194" s="43"/>
      <c r="J194" s="43">
        <f t="shared" ref="J194:J242" si="24">(1/(O$3+LN(A194)*N$3))-273.15</f>
        <v>154.22195382446955</v>
      </c>
      <c r="K194" s="43">
        <f t="shared" si="21"/>
        <v>1.4618117266247049E-2</v>
      </c>
      <c r="L194" s="43">
        <f t="shared" si="22"/>
        <v>2.2219538244695514</v>
      </c>
      <c r="M194" s="43"/>
      <c r="W194" s="46">
        <v>191</v>
      </c>
      <c r="X194" s="97">
        <f t="shared" si="23"/>
        <v>59.892286936924847</v>
      </c>
    </row>
    <row r="195" spans="1:24" x14ac:dyDescent="0.3">
      <c r="A195" s="52">
        <v>0.16500000000000001</v>
      </c>
      <c r="B195" s="51">
        <f t="shared" ref="B195:B242" si="25">A195*1000</f>
        <v>165</v>
      </c>
      <c r="C195" s="56">
        <v>153</v>
      </c>
      <c r="F195" s="52">
        <f t="shared" ref="F195:F242" si="26">LN(A195)</f>
        <v>-1.8018098050815563</v>
      </c>
      <c r="G195" s="53">
        <f t="shared" ref="G195:G242" si="27">LN(B195)</f>
        <v>5.1059454739005803</v>
      </c>
      <c r="H195" s="46">
        <f t="shared" ref="H195:H242" si="28">1/(C195+273.15)</f>
        <v>2.3465915757362433E-3</v>
      </c>
      <c r="I195" s="43"/>
      <c r="J195" s="43">
        <f t="shared" si="24"/>
        <v>155.28053395786628</v>
      </c>
      <c r="K195" s="43">
        <f t="shared" ref="K195:K242" si="29">ABS(J195-C195)/ABS(C195)</f>
        <v>1.4905450705008382E-2</v>
      </c>
      <c r="L195" s="43">
        <f t="shared" ref="L195:L242" si="30">ABS(J195-C195)</f>
        <v>2.2805339578662824</v>
      </c>
      <c r="M195" s="43"/>
      <c r="W195" s="46">
        <v>192</v>
      </c>
      <c r="X195" s="97">
        <f t="shared" si="23"/>
        <v>59.711444824422415</v>
      </c>
    </row>
    <row r="196" spans="1:24" x14ac:dyDescent="0.3">
      <c r="A196" s="52">
        <v>0.16120000000000001</v>
      </c>
      <c r="B196" s="51">
        <f t="shared" si="25"/>
        <v>161.20000000000002</v>
      </c>
      <c r="C196" s="56">
        <v>154</v>
      </c>
      <c r="F196" s="52">
        <f t="shared" si="26"/>
        <v>-1.8251094489096091</v>
      </c>
      <c r="G196" s="53">
        <f t="shared" si="27"/>
        <v>5.0826458300725283</v>
      </c>
      <c r="H196" s="46">
        <f t="shared" si="28"/>
        <v>2.3410979749502519E-3</v>
      </c>
      <c r="I196" s="43"/>
      <c r="J196" s="43">
        <f t="shared" si="24"/>
        <v>156.36922233326976</v>
      </c>
      <c r="K196" s="43">
        <f t="shared" si="29"/>
        <v>1.5384560605647798E-2</v>
      </c>
      <c r="L196" s="43">
        <f t="shared" si="30"/>
        <v>2.3692223332697608</v>
      </c>
      <c r="M196" s="43"/>
      <c r="W196" s="46">
        <v>193</v>
      </c>
      <c r="X196" s="97">
        <f t="shared" si="23"/>
        <v>59.531520648826017</v>
      </c>
    </row>
    <row r="197" spans="1:24" x14ac:dyDescent="0.3">
      <c r="A197" s="52">
        <v>0.15759999999999999</v>
      </c>
      <c r="B197" s="51">
        <f t="shared" si="25"/>
        <v>157.6</v>
      </c>
      <c r="C197" s="56">
        <v>155</v>
      </c>
      <c r="F197" s="52">
        <f t="shared" si="26"/>
        <v>-1.8476951015583583</v>
      </c>
      <c r="G197" s="53">
        <f t="shared" si="27"/>
        <v>5.0600601774237788</v>
      </c>
      <c r="H197" s="46">
        <f t="shared" si="28"/>
        <v>2.3356300362022656E-3</v>
      </c>
      <c r="I197" s="43"/>
      <c r="J197" s="43">
        <f t="shared" si="24"/>
        <v>157.42984334972039</v>
      </c>
      <c r="K197" s="43">
        <f t="shared" si="29"/>
        <v>1.5676408707873457E-2</v>
      </c>
      <c r="L197" s="43">
        <f t="shared" si="30"/>
        <v>2.429843349720386</v>
      </c>
      <c r="M197" s="43"/>
      <c r="W197" s="46">
        <v>194</v>
      </c>
      <c r="X197" s="97">
        <f t="shared" ref="X197:X260" si="31">(1/(S$9+S$10*LN(S$4)-S$10*LN((1023/W197)-1)))-273.15</f>
        <v>59.352503783022712</v>
      </c>
    </row>
    <row r="198" spans="1:24" x14ac:dyDescent="0.3">
      <c r="A198" s="52">
        <v>0.15409999999999999</v>
      </c>
      <c r="B198" s="51">
        <f t="shared" si="25"/>
        <v>154.1</v>
      </c>
      <c r="C198" s="56">
        <v>156</v>
      </c>
      <c r="F198" s="52">
        <f t="shared" si="26"/>
        <v>-1.8701535366560671</v>
      </c>
      <c r="G198" s="53">
        <f t="shared" si="27"/>
        <v>5.0376017423260704</v>
      </c>
      <c r="H198" s="46">
        <f t="shared" si="28"/>
        <v>2.3301875801001984E-3</v>
      </c>
      <c r="I198" s="43"/>
      <c r="J198" s="43">
        <f t="shared" si="24"/>
        <v>158.48969687671041</v>
      </c>
      <c r="K198" s="43">
        <f t="shared" si="29"/>
        <v>1.5959595363528277E-2</v>
      </c>
      <c r="L198" s="43">
        <f t="shared" si="30"/>
        <v>2.4896968767104113</v>
      </c>
      <c r="M198" s="43"/>
      <c r="W198" s="46">
        <v>195</v>
      </c>
      <c r="X198" s="97">
        <f t="shared" si="31"/>
        <v>59.174383772591057</v>
      </c>
    </row>
    <row r="199" spans="1:24" x14ac:dyDescent="0.3">
      <c r="A199" s="52">
        <v>0.1507</v>
      </c>
      <c r="B199" s="51">
        <f t="shared" si="25"/>
        <v>150.69999999999999</v>
      </c>
      <c r="C199" s="56">
        <v>157</v>
      </c>
      <c r="F199" s="52">
        <f t="shared" si="26"/>
        <v>-1.8924641733496872</v>
      </c>
      <c r="G199" s="53">
        <f t="shared" si="27"/>
        <v>5.0152911056324498</v>
      </c>
      <c r="H199" s="46">
        <f t="shared" si="28"/>
        <v>2.3247704289201441E-3</v>
      </c>
      <c r="I199" s="43"/>
      <c r="J199" s="43">
        <f t="shared" si="24"/>
        <v>159.54775437207473</v>
      </c>
      <c r="K199" s="43">
        <f t="shared" si="29"/>
        <v>1.6227734853979204E-2</v>
      </c>
      <c r="L199" s="43">
        <f t="shared" si="30"/>
        <v>2.5477543720747349</v>
      </c>
      <c r="M199" s="43"/>
      <c r="W199" s="46">
        <v>196</v>
      </c>
      <c r="X199" s="97">
        <f t="shared" si="31"/>
        <v>58.997150332095998</v>
      </c>
    </row>
    <row r="200" spans="1:24" x14ac:dyDescent="0.3">
      <c r="A200" s="52">
        <v>0.1474</v>
      </c>
      <c r="B200" s="51">
        <f t="shared" si="25"/>
        <v>147.4</v>
      </c>
      <c r="C200" s="56">
        <v>158</v>
      </c>
      <c r="F200" s="52">
        <f t="shared" si="26"/>
        <v>-1.9146052992269007</v>
      </c>
      <c r="G200" s="53">
        <f t="shared" si="27"/>
        <v>4.9931499797552359</v>
      </c>
      <c r="H200" s="46">
        <f t="shared" si="28"/>
        <v>2.3193784065870349E-3</v>
      </c>
      <c r="I200" s="43"/>
      <c r="J200" s="43">
        <f t="shared" si="24"/>
        <v>160.60291367219122</v>
      </c>
      <c r="K200" s="43">
        <f t="shared" si="29"/>
        <v>1.6474137165767223E-2</v>
      </c>
      <c r="L200" s="43">
        <f t="shared" si="30"/>
        <v>2.6029136721912209</v>
      </c>
      <c r="M200" s="43"/>
      <c r="W200" s="46">
        <v>197</v>
      </c>
      <c r="X200" s="97">
        <f t="shared" si="31"/>
        <v>58.820793341481192</v>
      </c>
    </row>
    <row r="201" spans="1:24" x14ac:dyDescent="0.3">
      <c r="A201" s="52">
        <v>0.14410000000000001</v>
      </c>
      <c r="B201" s="51">
        <f t="shared" si="25"/>
        <v>144.1</v>
      </c>
      <c r="C201" s="56">
        <v>159</v>
      </c>
      <c r="F201" s="52">
        <f t="shared" si="26"/>
        <v>-1.9372477759766606</v>
      </c>
      <c r="G201" s="53">
        <f t="shared" si="27"/>
        <v>4.9705075030054759</v>
      </c>
      <c r="H201" s="46">
        <f t="shared" si="28"/>
        <v>2.3140113386555597E-3</v>
      </c>
      <c r="I201" s="43"/>
      <c r="J201" s="43">
        <f t="shared" si="24"/>
        <v>161.68730094244717</v>
      </c>
      <c r="K201" s="43">
        <f t="shared" si="29"/>
        <v>1.6901263788975888E-2</v>
      </c>
      <c r="L201" s="43">
        <f t="shared" si="30"/>
        <v>2.6873009424471661</v>
      </c>
      <c r="M201" s="43"/>
      <c r="W201" s="46">
        <v>198</v>
      </c>
      <c r="X201" s="97">
        <f t="shared" si="31"/>
        <v>58.645302842555964</v>
      </c>
    </row>
    <row r="202" spans="1:24" x14ac:dyDescent="0.3">
      <c r="A202" s="52">
        <v>0.14099999999999999</v>
      </c>
      <c r="B202" s="51">
        <f t="shared" si="25"/>
        <v>141</v>
      </c>
      <c r="C202" s="56">
        <v>160</v>
      </c>
      <c r="F202" s="52">
        <f t="shared" si="26"/>
        <v>-1.9589953886039688</v>
      </c>
      <c r="G202" s="53">
        <f t="shared" si="27"/>
        <v>4.9487598903781684</v>
      </c>
      <c r="H202" s="46">
        <f t="shared" si="28"/>
        <v>2.3086690522913541E-3</v>
      </c>
      <c r="I202" s="43"/>
      <c r="J202" s="43">
        <f t="shared" si="24"/>
        <v>162.73394868314938</v>
      </c>
      <c r="K202" s="43">
        <f t="shared" si="29"/>
        <v>1.7087179269683617E-2</v>
      </c>
      <c r="L202" s="43">
        <f t="shared" si="30"/>
        <v>2.7339486831493787</v>
      </c>
      <c r="M202" s="43"/>
      <c r="W202" s="46">
        <v>199</v>
      </c>
      <c r="X202" s="97">
        <f t="shared" si="31"/>
        <v>58.470669035574758</v>
      </c>
    </row>
    <row r="203" spans="1:24" x14ac:dyDescent="0.3">
      <c r="A203" s="52">
        <v>0.13789999999999999</v>
      </c>
      <c r="B203" s="51">
        <f t="shared" si="25"/>
        <v>137.9</v>
      </c>
      <c r="C203" s="56">
        <v>161</v>
      </c>
      <c r="F203" s="52">
        <f t="shared" si="26"/>
        <v>-1.981226494182881</v>
      </c>
      <c r="G203" s="53">
        <f t="shared" si="27"/>
        <v>4.926528784799256</v>
      </c>
      <c r="H203" s="46">
        <f t="shared" si="28"/>
        <v>2.3033513762524475E-3</v>
      </c>
      <c r="I203" s="43"/>
      <c r="J203" s="43">
        <f t="shared" si="24"/>
        <v>163.8090861484763</v>
      </c>
      <c r="K203" s="43">
        <f t="shared" si="29"/>
        <v>1.7447740052647806E-2</v>
      </c>
      <c r="L203" s="43">
        <f t="shared" si="30"/>
        <v>2.8090861484762968</v>
      </c>
      <c r="M203" s="43"/>
      <c r="W203" s="46">
        <v>200</v>
      </c>
      <c r="X203" s="97">
        <f t="shared" si="31"/>
        <v>58.296882275905318</v>
      </c>
    </row>
    <row r="204" spans="1:24" x14ac:dyDescent="0.3">
      <c r="A204" s="52">
        <v>0.13500000000000001</v>
      </c>
      <c r="B204" s="51">
        <f t="shared" si="25"/>
        <v>135</v>
      </c>
      <c r="C204" s="56">
        <v>162</v>
      </c>
      <c r="F204" s="52">
        <f t="shared" si="26"/>
        <v>-2.0024805005437076</v>
      </c>
      <c r="G204" s="53">
        <f t="shared" si="27"/>
        <v>4.9052747784384296</v>
      </c>
      <c r="H204" s="46">
        <f t="shared" si="28"/>
        <v>2.2980581408709642E-3</v>
      </c>
      <c r="I204" s="43"/>
      <c r="J204" s="43">
        <f t="shared" si="24"/>
        <v>164.841940261616</v>
      </c>
      <c r="K204" s="43">
        <f t="shared" si="29"/>
        <v>1.7542841121086436E-2</v>
      </c>
      <c r="L204" s="43">
        <f t="shared" si="30"/>
        <v>2.8419402616160028</v>
      </c>
      <c r="M204" s="43"/>
      <c r="W204" s="46">
        <v>201</v>
      </c>
      <c r="X204" s="97">
        <f t="shared" si="31"/>
        <v>58.123933070782869</v>
      </c>
    </row>
    <row r="205" spans="1:24" x14ac:dyDescent="0.3">
      <c r="A205" s="52">
        <v>0.1321</v>
      </c>
      <c r="B205" s="51">
        <f t="shared" si="25"/>
        <v>132.1</v>
      </c>
      <c r="C205" s="56">
        <v>163</v>
      </c>
      <c r="F205" s="52">
        <f t="shared" si="26"/>
        <v>-2.0241960674538575</v>
      </c>
      <c r="G205" s="53">
        <f t="shared" si="27"/>
        <v>4.8835592115282793</v>
      </c>
      <c r="H205" s="46">
        <f t="shared" si="28"/>
        <v>2.2927891780350797E-3</v>
      </c>
      <c r="I205" s="43"/>
      <c r="J205" s="43">
        <f t="shared" si="24"/>
        <v>165.90227944499475</v>
      </c>
      <c r="K205" s="43">
        <f t="shared" si="29"/>
        <v>1.780539536806593E-2</v>
      </c>
      <c r="L205" s="43">
        <f t="shared" si="30"/>
        <v>2.9022794449947469</v>
      </c>
      <c r="M205" s="43"/>
      <c r="W205" s="46">
        <v>202</v>
      </c>
      <c r="X205" s="97">
        <f t="shared" si="31"/>
        <v>57.951812076148485</v>
      </c>
    </row>
    <row r="206" spans="1:24" x14ac:dyDescent="0.3">
      <c r="A206" s="52">
        <v>0.1293</v>
      </c>
      <c r="B206" s="51">
        <f t="shared" si="25"/>
        <v>129.30000000000001</v>
      </c>
      <c r="C206" s="56">
        <v>164</v>
      </c>
      <c r="F206" s="52">
        <f t="shared" si="26"/>
        <v>-2.0456199932043253</v>
      </c>
      <c r="G206" s="53">
        <f t="shared" si="27"/>
        <v>4.8621352857778115</v>
      </c>
      <c r="H206" s="46">
        <f t="shared" si="28"/>
        <v>2.2875443211712227E-3</v>
      </c>
      <c r="I206" s="43"/>
      <c r="J206" s="43">
        <f t="shared" si="24"/>
        <v>166.95342127520689</v>
      </c>
      <c r="K206" s="43">
        <f t="shared" si="29"/>
        <v>1.8008666312237149E-2</v>
      </c>
      <c r="L206" s="43">
        <f t="shared" si="30"/>
        <v>2.9534212752068925</v>
      </c>
      <c r="M206" s="43"/>
      <c r="W206" s="46">
        <v>203</v>
      </c>
      <c r="X206" s="97">
        <f t="shared" si="31"/>
        <v>57.780510093568182</v>
      </c>
    </row>
    <row r="207" spans="1:24" x14ac:dyDescent="0.3">
      <c r="A207" s="56">
        <v>0.1265</v>
      </c>
      <c r="B207" s="51">
        <f t="shared" si="25"/>
        <v>126.5</v>
      </c>
      <c r="C207" s="56">
        <v>165</v>
      </c>
      <c r="F207" s="52">
        <f t="shared" si="26"/>
        <v>-2.0675129708145623</v>
      </c>
      <c r="G207" s="53">
        <f t="shared" si="27"/>
        <v>4.8402423081675749</v>
      </c>
      <c r="H207" s="46">
        <f t="shared" si="28"/>
        <v>2.2823234052265209E-3</v>
      </c>
      <c r="I207" s="43"/>
      <c r="J207" s="43">
        <f t="shared" si="24"/>
        <v>168.0327889887655</v>
      </c>
      <c r="K207" s="43">
        <f t="shared" si="29"/>
        <v>1.8380539325851535E-2</v>
      </c>
      <c r="L207" s="43">
        <f t="shared" si="30"/>
        <v>3.0327889887655033</v>
      </c>
      <c r="M207" s="43"/>
      <c r="W207" s="46">
        <v>204</v>
      </c>
      <c r="X207" s="97">
        <f t="shared" si="31"/>
        <v>57.610018067230556</v>
      </c>
    </row>
    <row r="208" spans="1:24" x14ac:dyDescent="0.3">
      <c r="A208" s="56">
        <v>0.1239</v>
      </c>
      <c r="B208" s="51">
        <f t="shared" si="25"/>
        <v>123.89999999999999</v>
      </c>
      <c r="C208" s="56">
        <v>166</v>
      </c>
      <c r="F208" s="52">
        <f t="shared" si="26"/>
        <v>-2.0882804903470404</v>
      </c>
      <c r="G208" s="53">
        <f t="shared" si="27"/>
        <v>4.8194747886350964</v>
      </c>
      <c r="H208" s="46">
        <f t="shared" si="28"/>
        <v>2.277126266651486E-3</v>
      </c>
      <c r="I208" s="43"/>
      <c r="J208" s="43">
        <f t="shared" si="24"/>
        <v>169.06157388151956</v>
      </c>
      <c r="K208" s="43">
        <f t="shared" si="29"/>
        <v>1.8443216153732313E-2</v>
      </c>
      <c r="L208" s="43">
        <f t="shared" si="30"/>
        <v>3.0615738815195641</v>
      </c>
      <c r="M208" s="43"/>
      <c r="W208" s="46">
        <v>205</v>
      </c>
      <c r="X208" s="97">
        <f t="shared" si="31"/>
        <v>57.440327081020769</v>
      </c>
    </row>
    <row r="209" spans="1:24" x14ac:dyDescent="0.3">
      <c r="A209" s="56">
        <v>0.12130000000000001</v>
      </c>
      <c r="B209" s="51">
        <f t="shared" si="25"/>
        <v>121.30000000000001</v>
      </c>
      <c r="C209" s="56">
        <v>167</v>
      </c>
      <c r="F209" s="52">
        <f t="shared" si="26"/>
        <v>-2.1094884630321324</v>
      </c>
      <c r="G209" s="53">
        <f t="shared" si="27"/>
        <v>4.7982668159500044</v>
      </c>
      <c r="H209" s="46">
        <f t="shared" si="28"/>
        <v>2.2719527433829379E-3</v>
      </c>
      <c r="I209" s="43"/>
      <c r="J209" s="43">
        <f t="shared" si="24"/>
        <v>170.11714155928297</v>
      </c>
      <c r="K209" s="43">
        <f t="shared" si="29"/>
        <v>1.8665518319059701E-2</v>
      </c>
      <c r="L209" s="43">
        <f t="shared" si="30"/>
        <v>3.1171415592829703</v>
      </c>
      <c r="M209" s="43"/>
      <c r="W209" s="46">
        <v>206</v>
      </c>
      <c r="X209" s="97">
        <f t="shared" si="31"/>
        <v>57.271428355668434</v>
      </c>
    </row>
    <row r="210" spans="1:24" x14ac:dyDescent="0.3">
      <c r="A210" s="56">
        <v>0.1187</v>
      </c>
      <c r="B210" s="51">
        <f t="shared" si="25"/>
        <v>118.7</v>
      </c>
      <c r="C210" s="56">
        <v>168</v>
      </c>
      <c r="F210" s="52">
        <f t="shared" si="26"/>
        <v>-2.1311559773665145</v>
      </c>
      <c r="G210" s="53">
        <f t="shared" si="27"/>
        <v>4.7765993016156223</v>
      </c>
      <c r="H210" s="46">
        <f t="shared" si="28"/>
        <v>2.2668026748271564E-3</v>
      </c>
      <c r="I210" s="43"/>
      <c r="J210" s="43">
        <f t="shared" si="24"/>
        <v>171.20079865868803</v>
      </c>
      <c r="K210" s="43">
        <f t="shared" si="29"/>
        <v>1.9052372968381127E-2</v>
      </c>
      <c r="L210" s="43">
        <f t="shared" si="30"/>
        <v>3.2007986586880293</v>
      </c>
      <c r="M210" s="43"/>
      <c r="W210" s="46">
        <v>207</v>
      </c>
      <c r="X210" s="97">
        <f t="shared" si="31"/>
        <v>57.103313245967229</v>
      </c>
    </row>
    <row r="211" spans="1:24" x14ac:dyDescent="0.3">
      <c r="A211" s="57">
        <v>0.1163</v>
      </c>
      <c r="B211" s="51">
        <f t="shared" si="25"/>
        <v>116.3</v>
      </c>
      <c r="C211" s="56">
        <v>169</v>
      </c>
      <c r="F211" s="52">
        <f t="shared" si="26"/>
        <v>-2.1515822194575183</v>
      </c>
      <c r="G211" s="53">
        <f t="shared" si="27"/>
        <v>4.7561730595246186</v>
      </c>
      <c r="H211" s="46">
        <f t="shared" si="28"/>
        <v>2.2616759018432662E-3</v>
      </c>
      <c r="I211" s="43"/>
      <c r="J211" s="43">
        <f t="shared" si="24"/>
        <v>172.2272390708444</v>
      </c>
      <c r="K211" s="43">
        <f t="shared" si="29"/>
        <v>1.9096089176594111E-2</v>
      </c>
      <c r="L211" s="43">
        <f t="shared" si="30"/>
        <v>3.227239070844405</v>
      </c>
      <c r="M211" s="43"/>
      <c r="W211" s="46">
        <v>208</v>
      </c>
      <c r="X211" s="97">
        <f t="shared" si="31"/>
        <v>56.935973238064037</v>
      </c>
    </row>
    <row r="212" spans="1:24" x14ac:dyDescent="0.3">
      <c r="A212" s="57">
        <v>0.1139</v>
      </c>
      <c r="B212" s="51">
        <f t="shared" si="25"/>
        <v>113.9</v>
      </c>
      <c r="C212" s="56">
        <v>170</v>
      </c>
      <c r="F212" s="52">
        <f t="shared" si="26"/>
        <v>-2.1724344085290004</v>
      </c>
      <c r="G212" s="53">
        <f t="shared" si="27"/>
        <v>4.7353208704531369</v>
      </c>
      <c r="H212" s="46">
        <f t="shared" si="28"/>
        <v>2.2565722667268421E-3</v>
      </c>
      <c r="I212" s="43"/>
      <c r="J212" s="43">
        <f t="shared" si="24"/>
        <v>173.27998680447809</v>
      </c>
      <c r="K212" s="43">
        <f t="shared" si="29"/>
        <v>1.9294040026341677E-2</v>
      </c>
      <c r="L212" s="43">
        <f t="shared" si="30"/>
        <v>3.2799868044780851</v>
      </c>
      <c r="M212" s="43"/>
      <c r="W212" s="46">
        <v>209</v>
      </c>
      <c r="X212" s="97">
        <f t="shared" si="31"/>
        <v>56.769399946815383</v>
      </c>
    </row>
    <row r="213" spans="1:24" x14ac:dyDescent="0.3">
      <c r="A213" s="57">
        <v>0.1115</v>
      </c>
      <c r="B213" s="51">
        <f t="shared" si="25"/>
        <v>111.5</v>
      </c>
      <c r="C213" s="56">
        <v>171</v>
      </c>
      <c r="F213" s="52">
        <f t="shared" si="26"/>
        <v>-2.1937306880819634</v>
      </c>
      <c r="G213" s="53">
        <f t="shared" si="27"/>
        <v>4.7140245909001735</v>
      </c>
      <c r="H213" s="46">
        <f t="shared" si="28"/>
        <v>2.251491613193741E-3</v>
      </c>
      <c r="I213" s="43"/>
      <c r="J213" s="43">
        <f t="shared" si="24"/>
        <v>174.36030432914993</v>
      </c>
      <c r="K213" s="43">
        <f t="shared" si="29"/>
        <v>1.9650902509648693E-2</v>
      </c>
      <c r="L213" s="43">
        <f t="shared" si="30"/>
        <v>3.3603043291499262</v>
      </c>
      <c r="M213" s="43"/>
      <c r="W213" s="46">
        <v>210</v>
      </c>
      <c r="X213" s="97">
        <f t="shared" si="31"/>
        <v>56.60358511320976</v>
      </c>
    </row>
    <row r="214" spans="1:24" x14ac:dyDescent="0.3">
      <c r="A214" s="57">
        <v>0.10920000000000001</v>
      </c>
      <c r="B214" s="51">
        <f t="shared" si="25"/>
        <v>109.2</v>
      </c>
      <c r="C214" s="56">
        <v>172</v>
      </c>
      <c r="F214" s="52">
        <f t="shared" si="26"/>
        <v>-2.2145742156713322</v>
      </c>
      <c r="G214" s="53">
        <f t="shared" si="27"/>
        <v>4.6931810633108046</v>
      </c>
      <c r="H214" s="46">
        <f t="shared" si="28"/>
        <v>2.2464337863641469E-3</v>
      </c>
      <c r="I214" s="43"/>
      <c r="J214" s="43">
        <f t="shared" si="24"/>
        <v>175.42272965005071</v>
      </c>
      <c r="K214" s="43">
        <f t="shared" si="29"/>
        <v>1.9899590988666931E-2</v>
      </c>
      <c r="L214" s="43">
        <f t="shared" si="30"/>
        <v>3.4227296500507123</v>
      </c>
      <c r="M214" s="43"/>
      <c r="W214" s="46">
        <v>211</v>
      </c>
      <c r="X214" s="97">
        <f t="shared" si="31"/>
        <v>56.438520601853156</v>
      </c>
    </row>
    <row r="215" spans="1:24" x14ac:dyDescent="0.3">
      <c r="A215" s="57">
        <v>0.107</v>
      </c>
      <c r="B215" s="51">
        <f t="shared" si="25"/>
        <v>107</v>
      </c>
      <c r="C215" s="56">
        <v>173</v>
      </c>
      <c r="F215" s="52">
        <f t="shared" si="26"/>
        <v>-2.234926444520231</v>
      </c>
      <c r="G215" s="53">
        <f t="shared" si="27"/>
        <v>4.6728288344619058</v>
      </c>
      <c r="H215" s="46">
        <f t="shared" si="28"/>
        <v>2.241398632746834E-3</v>
      </c>
      <c r="I215" s="43"/>
      <c r="J215" s="43">
        <f t="shared" si="24"/>
        <v>176.46499167029606</v>
      </c>
      <c r="K215" s="43">
        <f t="shared" si="29"/>
        <v>2.0028853585526349E-2</v>
      </c>
      <c r="L215" s="43">
        <f t="shared" si="30"/>
        <v>3.4649916702960581</v>
      </c>
      <c r="M215" s="43"/>
      <c r="W215" s="46">
        <v>212</v>
      </c>
      <c r="X215" s="97">
        <f t="shared" si="31"/>
        <v>56.274198398516376</v>
      </c>
    </row>
    <row r="216" spans="1:24" x14ac:dyDescent="0.3">
      <c r="A216" s="57">
        <v>0.1048</v>
      </c>
      <c r="B216" s="51">
        <f t="shared" si="25"/>
        <v>104.80000000000001</v>
      </c>
      <c r="C216" s="56">
        <v>174</v>
      </c>
      <c r="F216" s="52">
        <f t="shared" si="26"/>
        <v>-2.2557015070951953</v>
      </c>
      <c r="G216" s="53">
        <f t="shared" si="27"/>
        <v>4.6520537718869415</v>
      </c>
      <c r="H216" s="46">
        <f t="shared" si="28"/>
        <v>2.2363860002236387E-3</v>
      </c>
      <c r="I216" s="43"/>
      <c r="J216" s="43">
        <f t="shared" si="24"/>
        <v>177.53391477891239</v>
      </c>
      <c r="K216" s="43">
        <f t="shared" si="29"/>
        <v>2.030985505122063E-2</v>
      </c>
      <c r="L216" s="43">
        <f t="shared" si="30"/>
        <v>3.5339147789123899</v>
      </c>
      <c r="M216" s="43"/>
      <c r="W216" s="46">
        <v>213</v>
      </c>
      <c r="X216" s="97">
        <f t="shared" si="31"/>
        <v>56.110610607742558</v>
      </c>
    </row>
    <row r="217" spans="1:24" x14ac:dyDescent="0.3">
      <c r="A217" s="57">
        <v>0.1027</v>
      </c>
      <c r="B217" s="51">
        <f t="shared" si="25"/>
        <v>102.7</v>
      </c>
      <c r="C217" s="56">
        <v>175</v>
      </c>
      <c r="F217" s="52">
        <f t="shared" si="26"/>
        <v>-2.2759431620476245</v>
      </c>
      <c r="G217" s="53">
        <f t="shared" si="27"/>
        <v>4.6318121169345128</v>
      </c>
      <c r="H217" s="46">
        <f t="shared" si="28"/>
        <v>2.2313957380341405E-3</v>
      </c>
      <c r="I217" s="43"/>
      <c r="J217" s="43">
        <f t="shared" si="24"/>
        <v>178.58029271670108</v>
      </c>
      <c r="K217" s="43">
        <f t="shared" si="29"/>
        <v>2.0458815524006177E-2</v>
      </c>
      <c r="L217" s="43">
        <f t="shared" si="30"/>
        <v>3.5802927167010807</v>
      </c>
      <c r="M217" s="43"/>
      <c r="W217" s="46">
        <v>214</v>
      </c>
      <c r="X217" s="97">
        <f t="shared" si="31"/>
        <v>55.947749450512276</v>
      </c>
    </row>
    <row r="218" spans="1:24" x14ac:dyDescent="0.3">
      <c r="A218" s="57">
        <v>0.10059999999999999</v>
      </c>
      <c r="B218" s="51">
        <f t="shared" si="25"/>
        <v>100.6</v>
      </c>
      <c r="C218" s="56">
        <v>176</v>
      </c>
      <c r="F218" s="52">
        <f t="shared" si="26"/>
        <v>-2.2966030213164981</v>
      </c>
      <c r="G218" s="53">
        <f t="shared" si="27"/>
        <v>4.6111522576656387</v>
      </c>
      <c r="H218" s="46">
        <f t="shared" si="28"/>
        <v>2.2264276967605477E-3</v>
      </c>
      <c r="I218" s="43"/>
      <c r="J218" s="43">
        <f t="shared" si="24"/>
        <v>179.65331181587862</v>
      </c>
      <c r="K218" s="43">
        <f t="shared" si="29"/>
        <v>2.0757453499310363E-2</v>
      </c>
      <c r="L218" s="43">
        <f t="shared" si="30"/>
        <v>3.6533118158786237</v>
      </c>
      <c r="M218" s="43"/>
      <c r="W218" s="46">
        <v>215</v>
      </c>
      <c r="X218" s="97">
        <f t="shared" si="31"/>
        <v>55.785607261965652</v>
      </c>
    </row>
    <row r="219" spans="1:24" x14ac:dyDescent="0.3">
      <c r="A219" s="57">
        <v>9.8599999999999993E-2</v>
      </c>
      <c r="B219" s="51">
        <f t="shared" si="25"/>
        <v>98.6</v>
      </c>
      <c r="C219" s="56">
        <v>177</v>
      </c>
      <c r="F219" s="52">
        <f t="shared" si="26"/>
        <v>-2.3166840173735475</v>
      </c>
      <c r="G219" s="53">
        <f t="shared" si="27"/>
        <v>4.5910712616085894</v>
      </c>
      <c r="H219" s="46">
        <f t="shared" si="28"/>
        <v>2.2214817283127846E-3</v>
      </c>
      <c r="I219" s="43"/>
      <c r="J219" s="43">
        <f t="shared" si="24"/>
        <v>180.70116293568191</v>
      </c>
      <c r="K219" s="43">
        <f t="shared" si="29"/>
        <v>2.0910525060349759E-2</v>
      </c>
      <c r="L219" s="43">
        <f t="shared" si="30"/>
        <v>3.7011629356819071</v>
      </c>
      <c r="M219" s="43"/>
      <c r="W219" s="46">
        <v>216</v>
      </c>
      <c r="X219" s="97">
        <f t="shared" si="31"/>
        <v>55.624176489179035</v>
      </c>
    </row>
    <row r="220" spans="1:24" x14ac:dyDescent="0.3">
      <c r="A220" s="57">
        <v>9.6600000000000005E-2</v>
      </c>
      <c r="B220" s="51">
        <f t="shared" si="25"/>
        <v>96.600000000000009</v>
      </c>
      <c r="C220" s="56">
        <v>178</v>
      </c>
      <c r="F220" s="52">
        <f t="shared" si="26"/>
        <v>-2.3371765377636646</v>
      </c>
      <c r="G220" s="53">
        <f t="shared" si="27"/>
        <v>4.5705787412184726</v>
      </c>
      <c r="H220" s="46">
        <f t="shared" si="28"/>
        <v>2.2165576859137759E-3</v>
      </c>
      <c r="I220" s="43"/>
      <c r="J220" s="43">
        <f t="shared" si="24"/>
        <v>181.77549958907611</v>
      </c>
      <c r="K220" s="43">
        <f t="shared" si="29"/>
        <v>2.1210671848742164E-2</v>
      </c>
      <c r="L220" s="43">
        <f t="shared" si="30"/>
        <v>3.7754995890761052</v>
      </c>
      <c r="M220" s="43"/>
      <c r="W220" s="46">
        <v>217</v>
      </c>
      <c r="X220" s="97">
        <f t="shared" si="31"/>
        <v>55.463449688994956</v>
      </c>
    </row>
    <row r="221" spans="1:24" x14ac:dyDescent="0.3">
      <c r="A221" s="57">
        <v>9.4700000000000006E-2</v>
      </c>
      <c r="B221" s="51">
        <f t="shared" si="25"/>
        <v>94.7</v>
      </c>
      <c r="C221" s="56">
        <v>179</v>
      </c>
      <c r="F221" s="52">
        <f t="shared" si="26"/>
        <v>-2.3570412787901045</v>
      </c>
      <c r="G221" s="53">
        <f t="shared" si="27"/>
        <v>4.5507140001920323</v>
      </c>
      <c r="H221" s="46">
        <f t="shared" si="28"/>
        <v>2.2116554240849276E-3</v>
      </c>
      <c r="I221" s="43"/>
      <c r="J221" s="43">
        <f t="shared" si="24"/>
        <v>182.82179048666467</v>
      </c>
      <c r="K221" s="43">
        <f t="shared" si="29"/>
        <v>2.1350784841702053E-2</v>
      </c>
      <c r="L221" s="43">
        <f t="shared" si="30"/>
        <v>3.8217904866646677</v>
      </c>
      <c r="M221" s="43"/>
      <c r="W221" s="46">
        <v>218</v>
      </c>
      <c r="X221" s="97">
        <f t="shared" si="31"/>
        <v>55.303419525904417</v>
      </c>
    </row>
    <row r="222" spans="1:24" x14ac:dyDescent="0.3">
      <c r="A222" s="57">
        <v>9.2799999999999994E-2</v>
      </c>
      <c r="B222" s="51">
        <f t="shared" si="25"/>
        <v>92.8</v>
      </c>
      <c r="C222" s="56">
        <v>180</v>
      </c>
      <c r="F222" s="52">
        <f t="shared" si="26"/>
        <v>-2.377308639189982</v>
      </c>
      <c r="G222" s="53">
        <f t="shared" si="27"/>
        <v>4.5304466397921548</v>
      </c>
      <c r="H222" s="46">
        <f t="shared" si="28"/>
        <v>2.2067747986317999E-3</v>
      </c>
      <c r="I222" s="43"/>
      <c r="J222" s="43">
        <f t="shared" si="24"/>
        <v>183.89425938772558</v>
      </c>
      <c r="K222" s="43">
        <f t="shared" si="29"/>
        <v>2.1634774376253239E-2</v>
      </c>
      <c r="L222" s="43">
        <f t="shared" si="30"/>
        <v>3.8942593877255831</v>
      </c>
      <c r="M222" s="43"/>
      <c r="W222" s="46">
        <v>219</v>
      </c>
      <c r="X222" s="97">
        <f t="shared" si="31"/>
        <v>55.14407876997825</v>
      </c>
    </row>
    <row r="223" spans="1:24" x14ac:dyDescent="0.3">
      <c r="A223" s="57">
        <v>9.0899999999999995E-2</v>
      </c>
      <c r="B223" s="51">
        <f t="shared" si="25"/>
        <v>90.899999999999991</v>
      </c>
      <c r="C223" s="56">
        <v>181</v>
      </c>
      <c r="F223" s="52">
        <f t="shared" si="26"/>
        <v>-2.3979952777987039</v>
      </c>
      <c r="G223" s="53">
        <f t="shared" si="27"/>
        <v>4.5097600011834329</v>
      </c>
      <c r="H223" s="46">
        <f t="shared" si="28"/>
        <v>2.2019156666299683E-3</v>
      </c>
      <c r="I223" s="43"/>
      <c r="J223" s="43">
        <f t="shared" si="24"/>
        <v>184.99412999491011</v>
      </c>
      <c r="K223" s="43">
        <f t="shared" si="29"/>
        <v>2.2067016546464702E-2</v>
      </c>
      <c r="L223" s="43">
        <f t="shared" si="30"/>
        <v>3.9941299949101108</v>
      </c>
      <c r="M223" s="43"/>
      <c r="W223" s="46">
        <v>220</v>
      </c>
      <c r="X223" s="97">
        <f t="shared" si="31"/>
        <v>54.98542029484878</v>
      </c>
    </row>
    <row r="224" spans="1:24" x14ac:dyDescent="0.3">
      <c r="A224" s="57">
        <v>8.9099999999999999E-2</v>
      </c>
      <c r="B224" s="51">
        <f t="shared" si="25"/>
        <v>89.1</v>
      </c>
      <c r="C224" s="56">
        <v>182</v>
      </c>
      <c r="F224" s="52">
        <f t="shared" si="26"/>
        <v>-2.4179959445053734</v>
      </c>
      <c r="G224" s="53">
        <f t="shared" si="27"/>
        <v>4.4897593344767639</v>
      </c>
      <c r="H224" s="46">
        <f t="shared" si="28"/>
        <v>2.1970778864110734E-3</v>
      </c>
      <c r="I224" s="43"/>
      <c r="J224" s="43">
        <f t="shared" si="24"/>
        <v>186.06257372291805</v>
      </c>
      <c r="K224" s="43">
        <f t="shared" si="29"/>
        <v>2.2321833642406846E-2</v>
      </c>
      <c r="L224" s="43">
        <f t="shared" si="30"/>
        <v>4.0625737229180459</v>
      </c>
      <c r="M224" s="43"/>
      <c r="W224" s="46">
        <v>221</v>
      </c>
      <c r="X224" s="97">
        <f t="shared" si="31"/>
        <v>54.827437075737976</v>
      </c>
    </row>
    <row r="225" spans="1:24" x14ac:dyDescent="0.3">
      <c r="A225" s="57">
        <v>8.7300000000000003E-2</v>
      </c>
      <c r="B225" s="51">
        <f t="shared" si="25"/>
        <v>87.3</v>
      </c>
      <c r="C225" s="56">
        <v>183</v>
      </c>
      <c r="F225" s="52">
        <f t="shared" si="26"/>
        <v>-2.4384048161365803</v>
      </c>
      <c r="G225" s="53">
        <f t="shared" si="27"/>
        <v>4.4693504628455569</v>
      </c>
      <c r="H225" s="46">
        <f t="shared" si="28"/>
        <v>2.1922613175490518E-3</v>
      </c>
      <c r="I225" s="43"/>
      <c r="J225" s="43">
        <f t="shared" si="24"/>
        <v>187.15797324314048</v>
      </c>
      <c r="K225" s="43">
        <f t="shared" si="29"/>
        <v>2.2721165263062705E-2</v>
      </c>
      <c r="L225" s="43">
        <f t="shared" si="30"/>
        <v>4.157973243140475</v>
      </c>
      <c r="M225" s="43"/>
      <c r="W225" s="46">
        <v>222</v>
      </c>
      <c r="X225" s="97">
        <f t="shared" si="31"/>
        <v>54.670122187532229</v>
      </c>
    </row>
    <row r="226" spans="1:24" x14ac:dyDescent="0.3">
      <c r="A226" s="57">
        <v>8.5599999999999996E-2</v>
      </c>
      <c r="B226" s="51">
        <f t="shared" si="25"/>
        <v>85.6</v>
      </c>
      <c r="C226" s="56">
        <v>184</v>
      </c>
      <c r="F226" s="52">
        <f t="shared" si="26"/>
        <v>-2.4580699958344407</v>
      </c>
      <c r="G226" s="53">
        <f t="shared" si="27"/>
        <v>4.4496852831476961</v>
      </c>
      <c r="H226" s="46">
        <f t="shared" si="28"/>
        <v>2.1874658208465496E-3</v>
      </c>
      <c r="I226" s="43"/>
      <c r="J226" s="43">
        <f t="shared" si="24"/>
        <v>188.21841191569649</v>
      </c>
      <c r="K226" s="43">
        <f t="shared" si="29"/>
        <v>2.2926151715741808E-2</v>
      </c>
      <c r="L226" s="43">
        <f t="shared" si="30"/>
        <v>4.2184119156964925</v>
      </c>
      <c r="M226" s="43"/>
      <c r="W226" s="46">
        <v>223</v>
      </c>
      <c r="X226" s="97">
        <f t="shared" si="31"/>
        <v>54.513468802901855</v>
      </c>
    </row>
    <row r="227" spans="1:24" x14ac:dyDescent="0.3">
      <c r="A227" s="57">
        <v>8.3900000000000002E-2</v>
      </c>
      <c r="B227" s="51">
        <f t="shared" si="25"/>
        <v>83.9</v>
      </c>
      <c r="C227" s="56">
        <v>185</v>
      </c>
      <c r="F227" s="52">
        <f t="shared" si="26"/>
        <v>-2.4781296655089764</v>
      </c>
      <c r="G227" s="53">
        <f t="shared" si="27"/>
        <v>4.4296256134731609</v>
      </c>
      <c r="H227" s="46">
        <f t="shared" si="28"/>
        <v>2.1826912583215105E-3</v>
      </c>
      <c r="I227" s="43"/>
      <c r="J227" s="43">
        <f t="shared" si="24"/>
        <v>189.3051691900468</v>
      </c>
      <c r="K227" s="43">
        <f t="shared" si="29"/>
        <v>2.3271184811063769E-2</v>
      </c>
      <c r="L227" s="43">
        <f t="shared" si="30"/>
        <v>4.3051691900467972</v>
      </c>
      <c r="M227" s="43"/>
      <c r="W227" s="46">
        <v>224</v>
      </c>
      <c r="X227" s="97">
        <f t="shared" si="31"/>
        <v>54.357470190464483</v>
      </c>
    </row>
    <row r="228" spans="1:24" x14ac:dyDescent="0.3">
      <c r="A228" s="57">
        <v>8.2199999999999995E-2</v>
      </c>
      <c r="B228" s="51">
        <f t="shared" si="25"/>
        <v>82.199999999999989</v>
      </c>
      <c r="C228" s="56">
        <v>186</v>
      </c>
      <c r="F228" s="52">
        <f t="shared" si="26"/>
        <v>-2.4985999769200027</v>
      </c>
      <c r="G228" s="53">
        <f t="shared" si="27"/>
        <v>4.4091553020621337</v>
      </c>
      <c r="H228" s="46">
        <f t="shared" si="28"/>
        <v>2.1779374931939453E-3</v>
      </c>
      <c r="I228" s="43"/>
      <c r="J228" s="43">
        <f t="shared" si="24"/>
        <v>190.41946421713067</v>
      </c>
      <c r="K228" s="43">
        <f t="shared" si="29"/>
        <v>2.3760560307154122E-2</v>
      </c>
      <c r="L228" s="43">
        <f t="shared" si="30"/>
        <v>4.4194642171306668</v>
      </c>
      <c r="M228" s="43"/>
      <c r="W228" s="46">
        <v>225</v>
      </c>
      <c r="X228" s="97">
        <f t="shared" si="31"/>
        <v>54.202119712990566</v>
      </c>
    </row>
    <row r="229" spans="1:24" x14ac:dyDescent="0.3">
      <c r="A229" s="57">
        <v>8.0600000000000005E-2</v>
      </c>
      <c r="B229" s="51">
        <f t="shared" si="25"/>
        <v>80.600000000000009</v>
      </c>
      <c r="C229" s="56">
        <v>187</v>
      </c>
      <c r="F229" s="52">
        <f t="shared" si="26"/>
        <v>-2.5182566294695543</v>
      </c>
      <c r="G229" s="53">
        <f t="shared" si="27"/>
        <v>4.389498649512583</v>
      </c>
      <c r="H229" s="46">
        <f t="shared" si="28"/>
        <v>2.1732043898728677E-3</v>
      </c>
      <c r="I229" s="43"/>
      <c r="J229" s="43">
        <f t="shared" si="24"/>
        <v>191.49453361046079</v>
      </c>
      <c r="K229" s="43">
        <f t="shared" si="29"/>
        <v>2.4034939093373217E-2</v>
      </c>
      <c r="L229" s="43">
        <f t="shared" si="30"/>
        <v>4.4945336104607918</v>
      </c>
      <c r="M229" s="43"/>
      <c r="W229" s="46">
        <v>226</v>
      </c>
      <c r="X229" s="97">
        <f t="shared" si="31"/>
        <v>54.047410825650218</v>
      </c>
    </row>
    <row r="230" spans="1:24" x14ac:dyDescent="0.3">
      <c r="A230" s="57">
        <v>7.9000000000000001E-2</v>
      </c>
      <c r="B230" s="51">
        <f t="shared" si="25"/>
        <v>79</v>
      </c>
      <c r="C230" s="56">
        <v>188</v>
      </c>
      <c r="F230" s="52">
        <f t="shared" si="26"/>
        <v>-2.5383074265151158</v>
      </c>
      <c r="G230" s="53">
        <f t="shared" si="27"/>
        <v>4.3694478524670215</v>
      </c>
      <c r="H230" s="46">
        <f t="shared" si="28"/>
        <v>2.1684918139434025E-3</v>
      </c>
      <c r="I230" s="43"/>
      <c r="J230" s="43">
        <f t="shared" si="24"/>
        <v>192.59630928369347</v>
      </c>
      <c r="K230" s="43">
        <f t="shared" si="29"/>
        <v>2.4448453636667405E-2</v>
      </c>
      <c r="L230" s="43">
        <f t="shared" si="30"/>
        <v>4.596309283693472</v>
      </c>
      <c r="M230" s="43"/>
      <c r="W230" s="46">
        <v>227</v>
      </c>
      <c r="X230" s="97">
        <f t="shared" si="31"/>
        <v>53.893337074300689</v>
      </c>
    </row>
    <row r="231" spans="1:24" x14ac:dyDescent="0.3">
      <c r="A231" s="57">
        <v>7.7399999999999997E-2</v>
      </c>
      <c r="B231" s="51">
        <f t="shared" si="25"/>
        <v>77.399999999999991</v>
      </c>
      <c r="C231" s="56">
        <v>189</v>
      </c>
      <c r="F231" s="52">
        <f t="shared" si="26"/>
        <v>-2.5587684983864558</v>
      </c>
      <c r="G231" s="53">
        <f t="shared" si="27"/>
        <v>4.3489867805956814</v>
      </c>
      <c r="H231" s="46">
        <f t="shared" si="28"/>
        <v>2.1637996321540627E-3</v>
      </c>
      <c r="I231" s="43"/>
      <c r="J231" s="43">
        <f t="shared" si="24"/>
        <v>193.72602888202942</v>
      </c>
      <c r="K231" s="43">
        <f t="shared" si="29"/>
        <v>2.5005443820261507E-2</v>
      </c>
      <c r="L231" s="43">
        <f t="shared" si="30"/>
        <v>4.7260288820294249</v>
      </c>
      <c r="M231" s="43"/>
      <c r="W231" s="46">
        <v>228</v>
      </c>
      <c r="X231" s="97">
        <f t="shared" si="31"/>
        <v>53.739892093812045</v>
      </c>
    </row>
    <row r="232" spans="1:24" x14ac:dyDescent="0.3">
      <c r="A232" s="57">
        <v>7.5899999999999995E-2</v>
      </c>
      <c r="B232" s="51">
        <f t="shared" si="25"/>
        <v>75.899999999999991</v>
      </c>
      <c r="C232" s="56">
        <v>190</v>
      </c>
      <c r="F232" s="52">
        <f t="shared" si="26"/>
        <v>-2.5783385945805528</v>
      </c>
      <c r="G232" s="53">
        <f t="shared" si="27"/>
        <v>4.3294166844015844</v>
      </c>
      <c r="H232" s="46">
        <f t="shared" si="28"/>
        <v>2.1591277124041889E-3</v>
      </c>
      <c r="I232" s="43"/>
      <c r="J232" s="43">
        <f t="shared" si="24"/>
        <v>194.81169460249754</v>
      </c>
      <c r="K232" s="43">
        <f t="shared" si="29"/>
        <v>2.5324708434197575E-2</v>
      </c>
      <c r="L232" s="43">
        <f t="shared" si="30"/>
        <v>4.8116946024975391</v>
      </c>
      <c r="M232" s="43"/>
      <c r="W232" s="46">
        <v>229</v>
      </c>
      <c r="X232" s="97">
        <f t="shared" si="31"/>
        <v>53.587069606431442</v>
      </c>
    </row>
    <row r="233" spans="1:24" x14ac:dyDescent="0.3">
      <c r="A233" s="57">
        <v>7.4300000000000005E-2</v>
      </c>
      <c r="B233" s="51">
        <f t="shared" si="25"/>
        <v>74.300000000000011</v>
      </c>
      <c r="C233" s="56">
        <v>191</v>
      </c>
      <c r="F233" s="52">
        <f t="shared" si="26"/>
        <v>-2.5996443272584235</v>
      </c>
      <c r="G233" s="53">
        <f t="shared" si="27"/>
        <v>4.3081109517237133</v>
      </c>
      <c r="H233" s="46">
        <f t="shared" si="28"/>
        <v>2.1544759237315525E-3</v>
      </c>
      <c r="I233" s="43"/>
      <c r="J233" s="43">
        <f t="shared" si="24"/>
        <v>195.99940136397987</v>
      </c>
      <c r="K233" s="43">
        <f t="shared" si="29"/>
        <v>2.6174876251203513E-2</v>
      </c>
      <c r="L233" s="43">
        <f t="shared" si="30"/>
        <v>4.9994013639798709</v>
      </c>
      <c r="M233" s="43"/>
      <c r="W233" s="46">
        <v>230</v>
      </c>
      <c r="X233" s="97">
        <f t="shared" si="31"/>
        <v>53.434863420184342</v>
      </c>
    </row>
    <row r="234" spans="1:24" x14ac:dyDescent="0.3">
      <c r="A234" s="57">
        <v>7.2900000000000006E-2</v>
      </c>
      <c r="B234" s="51">
        <f t="shared" si="25"/>
        <v>72.900000000000006</v>
      </c>
      <c r="C234" s="56">
        <v>192</v>
      </c>
      <c r="F234" s="52">
        <f t="shared" si="26"/>
        <v>-2.6186666399675245</v>
      </c>
      <c r="G234" s="53">
        <f t="shared" si="27"/>
        <v>4.2890886390146123</v>
      </c>
      <c r="H234" s="46">
        <f t="shared" si="28"/>
        <v>2.1498441363001185E-3</v>
      </c>
      <c r="I234" s="43"/>
      <c r="J234" s="43">
        <f t="shared" si="24"/>
        <v>197.06492275977814</v>
      </c>
      <c r="K234" s="43">
        <f t="shared" si="29"/>
        <v>2.6379806040511156E-2</v>
      </c>
      <c r="L234" s="43">
        <f t="shared" si="30"/>
        <v>5.0649227597781419</v>
      </c>
      <c r="M234" s="43"/>
      <c r="W234" s="46">
        <v>231</v>
      </c>
      <c r="X234" s="97">
        <f t="shared" si="31"/>
        <v>53.283267427311443</v>
      </c>
    </row>
    <row r="235" spans="1:24" x14ac:dyDescent="0.3">
      <c r="A235" s="57">
        <v>7.1400000000000005E-2</v>
      </c>
      <c r="B235" s="51">
        <f t="shared" si="25"/>
        <v>71.400000000000006</v>
      </c>
      <c r="C235" s="56">
        <v>193</v>
      </c>
      <c r="F235" s="52">
        <f t="shared" si="26"/>
        <v>-2.6394574096365981</v>
      </c>
      <c r="G235" s="53">
        <f t="shared" si="27"/>
        <v>4.2682978693455391</v>
      </c>
      <c r="H235" s="46">
        <f t="shared" si="28"/>
        <v>2.1452322213879652E-3</v>
      </c>
      <c r="I235" s="43"/>
      <c r="J235" s="43">
        <f t="shared" si="24"/>
        <v>198.23505262986072</v>
      </c>
      <c r="K235" s="43">
        <f t="shared" si="29"/>
        <v>2.7124625025185065E-2</v>
      </c>
      <c r="L235" s="43">
        <f t="shared" si="30"/>
        <v>5.2350526298607178</v>
      </c>
      <c r="M235" s="43"/>
      <c r="W235" s="46">
        <v>232</v>
      </c>
      <c r="X235" s="97">
        <f t="shared" si="31"/>
        <v>53.132275602740833</v>
      </c>
    </row>
    <row r="236" spans="1:24" x14ac:dyDescent="0.3">
      <c r="A236" s="57">
        <v>7.0000000000000007E-2</v>
      </c>
      <c r="B236" s="51">
        <f t="shared" si="25"/>
        <v>70</v>
      </c>
      <c r="C236" s="56">
        <v>194</v>
      </c>
      <c r="F236" s="52">
        <f t="shared" si="26"/>
        <v>-2.6592600369327779</v>
      </c>
      <c r="G236" s="53">
        <f t="shared" si="27"/>
        <v>4.2484952420493594</v>
      </c>
      <c r="H236" s="46">
        <f t="shared" si="28"/>
        <v>2.1406400513753615E-3</v>
      </c>
      <c r="I236" s="43"/>
      <c r="J236" s="43">
        <f t="shared" si="24"/>
        <v>199.35499663669628</v>
      </c>
      <c r="K236" s="43">
        <f t="shared" si="29"/>
        <v>2.7603075446888066E-2</v>
      </c>
      <c r="L236" s="43">
        <f t="shared" si="30"/>
        <v>5.3549966366962849</v>
      </c>
      <c r="M236" s="43"/>
      <c r="W236" s="46">
        <v>233</v>
      </c>
      <c r="X236" s="97">
        <f t="shared" si="31"/>
        <v>52.981882002593977</v>
      </c>
    </row>
    <row r="237" spans="1:24" x14ac:dyDescent="0.3">
      <c r="A237" s="57">
        <v>6.8599999999999994E-2</v>
      </c>
      <c r="B237" s="51">
        <f t="shared" si="25"/>
        <v>68.599999999999994</v>
      </c>
      <c r="C237" s="56">
        <v>195</v>
      </c>
      <c r="F237" s="52">
        <f t="shared" si="26"/>
        <v>-2.6794627442502974</v>
      </c>
      <c r="G237" s="53">
        <f t="shared" si="27"/>
        <v>4.2282925347318399</v>
      </c>
      <c r="H237" s="46">
        <f t="shared" si="28"/>
        <v>2.1360674997329917E-3</v>
      </c>
      <c r="I237" s="43"/>
      <c r="J237" s="43">
        <f t="shared" si="24"/>
        <v>200.5030646390116</v>
      </c>
      <c r="K237" s="43">
        <f t="shared" si="29"/>
        <v>2.8220844302623577E-2</v>
      </c>
      <c r="L237" s="43">
        <f t="shared" si="30"/>
        <v>5.5030646390115976</v>
      </c>
      <c r="M237" s="43"/>
      <c r="W237" s="46">
        <v>234</v>
      </c>
      <c r="X237" s="97">
        <f t="shared" si="31"/>
        <v>52.832080762725354</v>
      </c>
    </row>
    <row r="238" spans="1:24" x14ac:dyDescent="0.3">
      <c r="A238" s="57">
        <v>6.7199999999999996E-2</v>
      </c>
      <c r="B238" s="51">
        <f t="shared" si="25"/>
        <v>67.2</v>
      </c>
      <c r="C238" s="56">
        <v>196</v>
      </c>
      <c r="F238" s="52">
        <f t="shared" si="26"/>
        <v>-2.7000820314530332</v>
      </c>
      <c r="G238" s="53">
        <f t="shared" si="27"/>
        <v>4.2076732475291037</v>
      </c>
      <c r="H238" s="46">
        <f t="shared" si="28"/>
        <v>2.1315144410103378E-3</v>
      </c>
      <c r="I238" s="43"/>
      <c r="J238" s="43">
        <f t="shared" si="24"/>
        <v>201.68057288551091</v>
      </c>
      <c r="K238" s="43">
        <f t="shared" si="29"/>
        <v>2.8982514721994451E-2</v>
      </c>
      <c r="L238" s="43">
        <f t="shared" si="30"/>
        <v>5.6805728855109123</v>
      </c>
      <c r="M238" s="43"/>
      <c r="W238" s="46">
        <v>235</v>
      </c>
      <c r="X238" s="97">
        <f t="shared" si="31"/>
        <v>52.682866097293697</v>
      </c>
    </row>
    <row r="239" spans="1:24" x14ac:dyDescent="0.3">
      <c r="A239" s="57">
        <v>6.5799999999999997E-2</v>
      </c>
      <c r="B239" s="51">
        <f t="shared" si="25"/>
        <v>65.8</v>
      </c>
      <c r="C239" s="56">
        <v>197</v>
      </c>
      <c r="F239" s="52">
        <f t="shared" si="26"/>
        <v>-2.7211354406508654</v>
      </c>
      <c r="G239" s="53">
        <f t="shared" si="27"/>
        <v>4.1866198383312714</v>
      </c>
      <c r="H239" s="46">
        <f t="shared" si="28"/>
        <v>2.126980750824205E-3</v>
      </c>
      <c r="I239" s="43"/>
      <c r="J239" s="43">
        <f t="shared" si="24"/>
        <v>202.88892876231893</v>
      </c>
      <c r="K239" s="43">
        <f t="shared" si="29"/>
        <v>2.9893039402634144E-2</v>
      </c>
      <c r="L239" s="43">
        <f t="shared" si="30"/>
        <v>5.8889287623189261</v>
      </c>
      <c r="M239" s="43"/>
      <c r="W239" s="46">
        <v>236</v>
      </c>
      <c r="X239" s="97">
        <f t="shared" si="31"/>
        <v>52.53423229736552</v>
      </c>
    </row>
    <row r="240" spans="1:24" x14ac:dyDescent="0.3">
      <c r="A240" s="57">
        <v>6.4500000000000002E-2</v>
      </c>
      <c r="B240" s="51">
        <f t="shared" si="25"/>
        <v>64.5</v>
      </c>
      <c r="C240" s="56">
        <v>198</v>
      </c>
      <c r="F240" s="52">
        <f t="shared" si="26"/>
        <v>-2.7410900551804103</v>
      </c>
      <c r="G240" s="53">
        <f t="shared" si="27"/>
        <v>4.1666652238017265</v>
      </c>
      <c r="H240" s="46">
        <f t="shared" si="28"/>
        <v>2.1224663058473947E-3</v>
      </c>
      <c r="I240" s="43"/>
      <c r="J240" s="43">
        <f t="shared" si="24"/>
        <v>204.03991027536335</v>
      </c>
      <c r="K240" s="43">
        <f t="shared" si="29"/>
        <v>3.0504597350319972E-2</v>
      </c>
      <c r="L240" s="43">
        <f t="shared" si="30"/>
        <v>6.0399102753633542</v>
      </c>
      <c r="M240" s="43"/>
      <c r="W240" s="46">
        <v>237</v>
      </c>
      <c r="X240" s="97">
        <f t="shared" si="31"/>
        <v>52.386173729548204</v>
      </c>
    </row>
    <row r="241" spans="1:24" x14ac:dyDescent="0.3">
      <c r="A241" s="57">
        <v>6.3100000000000003E-2</v>
      </c>
      <c r="B241" s="51">
        <f t="shared" si="25"/>
        <v>63.1</v>
      </c>
      <c r="C241" s="56">
        <v>199</v>
      </c>
      <c r="F241" s="52">
        <f t="shared" si="26"/>
        <v>-2.7630345094349695</v>
      </c>
      <c r="G241" s="53">
        <f t="shared" si="27"/>
        <v>4.1447207695471677</v>
      </c>
      <c r="H241" s="46">
        <f t="shared" si="28"/>
        <v>2.117970983797522E-3</v>
      </c>
      <c r="I241" s="43"/>
      <c r="J241" s="43">
        <f t="shared" si="24"/>
        <v>205.31210875077687</v>
      </c>
      <c r="K241" s="43">
        <f t="shared" si="29"/>
        <v>3.1719139451140063E-2</v>
      </c>
      <c r="L241" s="43">
        <f t="shared" si="30"/>
        <v>6.3121087507768721</v>
      </c>
      <c r="M241" s="43"/>
      <c r="W241" s="46">
        <v>238</v>
      </c>
      <c r="X241" s="97">
        <f t="shared" si="31"/>
        <v>52.238684834654123</v>
      </c>
    </row>
    <row r="242" spans="1:24" x14ac:dyDescent="0.3">
      <c r="A242" s="57">
        <v>6.1899999999999997E-2</v>
      </c>
      <c r="B242" s="51">
        <f t="shared" si="25"/>
        <v>61.9</v>
      </c>
      <c r="C242" s="56">
        <v>200</v>
      </c>
      <c r="F242" s="52">
        <f t="shared" si="26"/>
        <v>-2.7822350992915865</v>
      </c>
      <c r="G242" s="53">
        <f t="shared" si="27"/>
        <v>4.1255201796905503</v>
      </c>
      <c r="H242" s="46">
        <f t="shared" si="28"/>
        <v>2.1134946634259748E-3</v>
      </c>
      <c r="I242" s="43"/>
      <c r="J242" s="43">
        <f t="shared" si="24"/>
        <v>206.43081278421556</v>
      </c>
      <c r="K242" s="43">
        <f t="shared" si="29"/>
        <v>3.2154063921077808E-2</v>
      </c>
      <c r="L242" s="43">
        <f t="shared" si="30"/>
        <v>6.4308127842155614</v>
      </c>
      <c r="M242" s="43"/>
      <c r="W242" s="46">
        <v>239</v>
      </c>
      <c r="X242" s="97">
        <f t="shared" si="31"/>
        <v>52.091760126392728</v>
      </c>
    </row>
    <row r="243" spans="1:24" x14ac:dyDescent="0.3">
      <c r="W243" s="46">
        <v>240</v>
      </c>
      <c r="X243" s="97">
        <f t="shared" si="31"/>
        <v>51.945394190091861</v>
      </c>
    </row>
    <row r="244" spans="1:24" x14ac:dyDescent="0.3">
      <c r="W244" s="46">
        <v>241</v>
      </c>
      <c r="X244" s="97">
        <f t="shared" si="31"/>
        <v>51.799581681445716</v>
      </c>
    </row>
    <row r="245" spans="1:24" x14ac:dyDescent="0.3">
      <c r="W245" s="46">
        <v>242</v>
      </c>
      <c r="X245" s="97">
        <f t="shared" si="31"/>
        <v>51.654317325290435</v>
      </c>
    </row>
    <row r="246" spans="1:24" x14ac:dyDescent="0.3">
      <c r="W246" s="46">
        <v>243</v>
      </c>
      <c r="X246" s="97">
        <f t="shared" si="31"/>
        <v>51.509595914405509</v>
      </c>
    </row>
    <row r="247" spans="1:24" x14ac:dyDescent="0.3">
      <c r="W247" s="46">
        <v>244</v>
      </c>
      <c r="X247" s="97">
        <f t="shared" si="31"/>
        <v>51.365412308340694</v>
      </c>
    </row>
    <row r="248" spans="1:24" x14ac:dyDescent="0.3">
      <c r="W248" s="46">
        <v>245</v>
      </c>
      <c r="X248" s="97">
        <f t="shared" si="31"/>
        <v>51.221761432267897</v>
      </c>
    </row>
    <row r="249" spans="1:24" x14ac:dyDescent="0.3">
      <c r="W249" s="46">
        <v>246</v>
      </c>
      <c r="X249" s="97">
        <f t="shared" si="31"/>
        <v>51.078638275857202</v>
      </c>
    </row>
    <row r="250" spans="1:24" x14ac:dyDescent="0.3">
      <c r="W250" s="46">
        <v>247</v>
      </c>
      <c r="X250" s="97">
        <f t="shared" si="31"/>
        <v>50.936037892176728</v>
      </c>
    </row>
    <row r="251" spans="1:24" x14ac:dyDescent="0.3">
      <c r="W251" s="46">
        <v>248</v>
      </c>
      <c r="X251" s="97">
        <f t="shared" si="31"/>
        <v>50.793955396615047</v>
      </c>
    </row>
    <row r="252" spans="1:24" x14ac:dyDescent="0.3">
      <c r="W252" s="46">
        <v>249</v>
      </c>
      <c r="X252" s="97">
        <f t="shared" si="31"/>
        <v>50.652385965826625</v>
      </c>
    </row>
    <row r="253" spans="1:24" x14ac:dyDescent="0.3">
      <c r="W253" s="46">
        <v>250</v>
      </c>
      <c r="X253" s="97">
        <f t="shared" si="31"/>
        <v>50.511324836698918</v>
      </c>
    </row>
    <row r="254" spans="1:24" x14ac:dyDescent="0.3">
      <c r="W254" s="46">
        <v>251</v>
      </c>
      <c r="X254" s="97">
        <f t="shared" si="31"/>
        <v>50.370767305340621</v>
      </c>
    </row>
    <row r="255" spans="1:24" x14ac:dyDescent="0.3">
      <c r="W255" s="46">
        <v>252</v>
      </c>
      <c r="X255" s="97">
        <f t="shared" si="31"/>
        <v>50.230708726091166</v>
      </c>
    </row>
    <row r="256" spans="1:24" x14ac:dyDescent="0.3">
      <c r="W256" s="46">
        <v>253</v>
      </c>
      <c r="X256" s="97">
        <f t="shared" si="31"/>
        <v>50.091144510550237</v>
      </c>
    </row>
    <row r="257" spans="23:24" x14ac:dyDescent="0.3">
      <c r="W257" s="46">
        <v>254</v>
      </c>
      <c r="X257" s="97">
        <f t="shared" si="31"/>
        <v>49.952070126627177</v>
      </c>
    </row>
    <row r="258" spans="23:24" x14ac:dyDescent="0.3">
      <c r="W258" s="46">
        <v>255</v>
      </c>
      <c r="X258" s="97">
        <f t="shared" si="31"/>
        <v>49.813481097609724</v>
      </c>
    </row>
    <row r="259" spans="23:24" x14ac:dyDescent="0.3">
      <c r="W259" s="46">
        <v>256</v>
      </c>
      <c r="X259" s="97">
        <f t="shared" si="31"/>
        <v>49.675373001251899</v>
      </c>
    </row>
    <row r="260" spans="23:24" x14ac:dyDescent="0.3">
      <c r="W260" s="46">
        <v>257</v>
      </c>
      <c r="X260" s="97">
        <f t="shared" si="31"/>
        <v>49.537741468879858</v>
      </c>
    </row>
    <row r="261" spans="23:24" x14ac:dyDescent="0.3">
      <c r="W261" s="46">
        <v>258</v>
      </c>
      <c r="X261" s="97">
        <f t="shared" ref="X261:X324" si="32">(1/(S$9+S$10*LN(S$4)-S$10*LN((1023/W261)-1)))-273.15</f>
        <v>49.400582184515827</v>
      </c>
    </row>
    <row r="262" spans="23:24" x14ac:dyDescent="0.3">
      <c r="W262" s="46">
        <v>259</v>
      </c>
      <c r="X262" s="97">
        <f t="shared" si="32"/>
        <v>49.263890884020043</v>
      </c>
    </row>
    <row r="263" spans="23:24" x14ac:dyDescent="0.3">
      <c r="W263" s="46">
        <v>260</v>
      </c>
      <c r="X263" s="97">
        <f t="shared" si="32"/>
        <v>49.127663354249194</v>
      </c>
    </row>
    <row r="264" spans="23:24" x14ac:dyDescent="0.3">
      <c r="W264" s="46">
        <v>261</v>
      </c>
      <c r="X264" s="97">
        <f t="shared" si="32"/>
        <v>48.991895432231956</v>
      </c>
    </row>
    <row r="265" spans="23:24" x14ac:dyDescent="0.3">
      <c r="W265" s="46">
        <v>262</v>
      </c>
      <c r="X265" s="97">
        <f t="shared" si="32"/>
        <v>48.85658300436063</v>
      </c>
    </row>
    <row r="266" spans="23:24" x14ac:dyDescent="0.3">
      <c r="W266" s="46">
        <v>263</v>
      </c>
      <c r="X266" s="97">
        <f t="shared" si="32"/>
        <v>48.721722005598963</v>
      </c>
    </row>
    <row r="267" spans="23:24" x14ac:dyDescent="0.3">
      <c r="W267" s="46">
        <v>264</v>
      </c>
      <c r="X267" s="97">
        <f t="shared" si="32"/>
        <v>48.587308418705391</v>
      </c>
    </row>
    <row r="268" spans="23:24" x14ac:dyDescent="0.3">
      <c r="W268" s="46">
        <v>265</v>
      </c>
      <c r="X268" s="97">
        <f t="shared" si="32"/>
        <v>48.453338273471388</v>
      </c>
    </row>
    <row r="269" spans="23:24" x14ac:dyDescent="0.3">
      <c r="W269" s="46">
        <v>266</v>
      </c>
      <c r="X269" s="97">
        <f t="shared" si="32"/>
        <v>48.31980764597472</v>
      </c>
    </row>
    <row r="270" spans="23:24" x14ac:dyDescent="0.3">
      <c r="W270" s="46">
        <v>267</v>
      </c>
      <c r="X270" s="97">
        <f t="shared" si="32"/>
        <v>48.186712657847579</v>
      </c>
    </row>
    <row r="271" spans="23:24" x14ac:dyDescent="0.3">
      <c r="W271" s="46">
        <v>268</v>
      </c>
      <c r="X271" s="97">
        <f t="shared" si="32"/>
        <v>48.054049475557918</v>
      </c>
    </row>
    <row r="272" spans="23:24" x14ac:dyDescent="0.3">
      <c r="W272" s="46">
        <v>269</v>
      </c>
      <c r="X272" s="97">
        <f t="shared" si="32"/>
        <v>47.921814309705894</v>
      </c>
    </row>
    <row r="273" spans="23:24" x14ac:dyDescent="0.3">
      <c r="W273" s="46">
        <v>270</v>
      </c>
      <c r="X273" s="97">
        <f t="shared" si="32"/>
        <v>47.790003414332602</v>
      </c>
    </row>
    <row r="274" spans="23:24" x14ac:dyDescent="0.3">
      <c r="W274" s="46">
        <v>271</v>
      </c>
      <c r="X274" s="97">
        <f t="shared" si="32"/>
        <v>47.658613086242951</v>
      </c>
    </row>
    <row r="275" spans="23:24" x14ac:dyDescent="0.3">
      <c r="W275" s="46">
        <v>272</v>
      </c>
      <c r="X275" s="97">
        <f t="shared" si="32"/>
        <v>47.527639664340938</v>
      </c>
    </row>
    <row r="276" spans="23:24" x14ac:dyDescent="0.3">
      <c r="W276" s="46">
        <v>273</v>
      </c>
      <c r="X276" s="97">
        <f t="shared" si="32"/>
        <v>47.397079528977599</v>
      </c>
    </row>
    <row r="277" spans="23:24" x14ac:dyDescent="0.3">
      <c r="W277" s="46">
        <v>274</v>
      </c>
      <c r="X277" s="97">
        <f t="shared" si="32"/>
        <v>47.266929101311518</v>
      </c>
    </row>
    <row r="278" spans="23:24" x14ac:dyDescent="0.3">
      <c r="W278" s="46">
        <v>275</v>
      </c>
      <c r="X278" s="97">
        <f t="shared" si="32"/>
        <v>47.137184842680995</v>
      </c>
    </row>
    <row r="279" spans="23:24" x14ac:dyDescent="0.3">
      <c r="W279" s="46">
        <v>276</v>
      </c>
      <c r="X279" s="97">
        <f t="shared" si="32"/>
        <v>47.00784325398854</v>
      </c>
    </row>
    <row r="280" spans="23:24" x14ac:dyDescent="0.3">
      <c r="W280" s="46">
        <v>277</v>
      </c>
      <c r="X280" s="97">
        <f t="shared" si="32"/>
        <v>46.878900875096122</v>
      </c>
    </row>
    <row r="281" spans="23:24" x14ac:dyDescent="0.3">
      <c r="W281" s="46">
        <v>278</v>
      </c>
      <c r="X281" s="97">
        <f t="shared" si="32"/>
        <v>46.750354284232571</v>
      </c>
    </row>
    <row r="282" spans="23:24" x14ac:dyDescent="0.3">
      <c r="W282" s="46">
        <v>279</v>
      </c>
      <c r="X282" s="97">
        <f t="shared" si="32"/>
        <v>46.622200097411167</v>
      </c>
    </row>
    <row r="283" spans="23:24" x14ac:dyDescent="0.3">
      <c r="W283" s="46">
        <v>280</v>
      </c>
      <c r="X283" s="97">
        <f t="shared" si="32"/>
        <v>46.494434967858467</v>
      </c>
    </row>
    <row r="284" spans="23:24" x14ac:dyDescent="0.3">
      <c r="W284" s="46">
        <v>281</v>
      </c>
      <c r="X284" s="97">
        <f t="shared" si="32"/>
        <v>46.3670555854535</v>
      </c>
    </row>
    <row r="285" spans="23:24" x14ac:dyDescent="0.3">
      <c r="W285" s="46">
        <v>282</v>
      </c>
      <c r="X285" s="97">
        <f t="shared" si="32"/>
        <v>46.240058676177398</v>
      </c>
    </row>
    <row r="286" spans="23:24" x14ac:dyDescent="0.3">
      <c r="W286" s="46">
        <v>283</v>
      </c>
      <c r="X286" s="97">
        <f t="shared" si="32"/>
        <v>46.113441001572824</v>
      </c>
    </row>
    <row r="287" spans="23:24" x14ac:dyDescent="0.3">
      <c r="W287" s="46">
        <v>284</v>
      </c>
      <c r="X287" s="97">
        <f t="shared" si="32"/>
        <v>45.987199358213445</v>
      </c>
    </row>
    <row r="288" spans="23:24" x14ac:dyDescent="0.3">
      <c r="W288" s="46">
        <v>285</v>
      </c>
      <c r="X288" s="97">
        <f t="shared" si="32"/>
        <v>45.861330577183082</v>
      </c>
    </row>
    <row r="289" spans="23:24" x14ac:dyDescent="0.3">
      <c r="W289" s="46">
        <v>286</v>
      </c>
      <c r="X289" s="97">
        <f t="shared" si="32"/>
        <v>45.735831523564002</v>
      </c>
    </row>
    <row r="290" spans="23:24" x14ac:dyDescent="0.3">
      <c r="W290" s="46">
        <v>287</v>
      </c>
      <c r="X290" s="97">
        <f t="shared" si="32"/>
        <v>45.610699095934763</v>
      </c>
    </row>
    <row r="291" spans="23:24" x14ac:dyDescent="0.3">
      <c r="W291" s="46">
        <v>288</v>
      </c>
      <c r="X291" s="97">
        <f t="shared" si="32"/>
        <v>45.485930225876984</v>
      </c>
    </row>
    <row r="292" spans="23:24" x14ac:dyDescent="0.3">
      <c r="W292" s="46">
        <v>289</v>
      </c>
      <c r="X292" s="97">
        <f t="shared" si="32"/>
        <v>45.361521877490588</v>
      </c>
    </row>
    <row r="293" spans="23:24" x14ac:dyDescent="0.3">
      <c r="W293" s="46">
        <v>290</v>
      </c>
      <c r="X293" s="97">
        <f t="shared" si="32"/>
        <v>45.237471046918245</v>
      </c>
    </row>
    <row r="294" spans="23:24" x14ac:dyDescent="0.3">
      <c r="W294" s="46">
        <v>291</v>
      </c>
      <c r="X294" s="97">
        <f t="shared" si="32"/>
        <v>45.113774761878119</v>
      </c>
    </row>
    <row r="295" spans="23:24" x14ac:dyDescent="0.3">
      <c r="W295" s="46">
        <v>292</v>
      </c>
      <c r="X295" s="97">
        <f t="shared" si="32"/>
        <v>44.990430081204238</v>
      </c>
    </row>
    <row r="296" spans="23:24" x14ac:dyDescent="0.3">
      <c r="W296" s="46">
        <v>293</v>
      </c>
      <c r="X296" s="97">
        <f t="shared" si="32"/>
        <v>44.867434094396174</v>
      </c>
    </row>
    <row r="297" spans="23:24" x14ac:dyDescent="0.3">
      <c r="W297" s="46">
        <v>294</v>
      </c>
      <c r="X297" s="97">
        <f t="shared" si="32"/>
        <v>44.744783921175326</v>
      </c>
    </row>
    <row r="298" spans="23:24" x14ac:dyDescent="0.3">
      <c r="W298" s="46">
        <v>295</v>
      </c>
      <c r="X298" s="97">
        <f t="shared" si="32"/>
        <v>44.622476711050012</v>
      </c>
    </row>
    <row r="299" spans="23:24" x14ac:dyDescent="0.3">
      <c r="W299" s="46">
        <v>296</v>
      </c>
      <c r="X299" s="97">
        <f t="shared" si="32"/>
        <v>44.500509642887664</v>
      </c>
    </row>
    <row r="300" spans="23:24" x14ac:dyDescent="0.3">
      <c r="W300" s="46">
        <v>297</v>
      </c>
      <c r="X300" s="97">
        <f t="shared" si="32"/>
        <v>44.378879924494413</v>
      </c>
    </row>
    <row r="301" spans="23:24" x14ac:dyDescent="0.3">
      <c r="W301" s="46">
        <v>298</v>
      </c>
      <c r="X301" s="97">
        <f t="shared" si="32"/>
        <v>44.257584792202124</v>
      </c>
    </row>
    <row r="302" spans="23:24" x14ac:dyDescent="0.3">
      <c r="W302" s="46">
        <v>299</v>
      </c>
      <c r="X302" s="97">
        <f t="shared" si="32"/>
        <v>44.13662151046276</v>
      </c>
    </row>
    <row r="303" spans="23:24" x14ac:dyDescent="0.3">
      <c r="W303" s="46">
        <v>300</v>
      </c>
      <c r="X303" s="97">
        <f t="shared" si="32"/>
        <v>44.015987371448944</v>
      </c>
    </row>
    <row r="304" spans="23:24" x14ac:dyDescent="0.3">
      <c r="W304" s="46">
        <v>301</v>
      </c>
      <c r="X304" s="97">
        <f t="shared" si="32"/>
        <v>43.895679694662647</v>
      </c>
    </row>
    <row r="305" spans="23:24" x14ac:dyDescent="0.3">
      <c r="W305" s="46">
        <v>302</v>
      </c>
      <c r="X305" s="97">
        <f t="shared" si="32"/>
        <v>43.775695826549111</v>
      </c>
    </row>
    <row r="306" spans="23:24" x14ac:dyDescent="0.3">
      <c r="W306" s="46">
        <v>303</v>
      </c>
      <c r="X306" s="97">
        <f t="shared" si="32"/>
        <v>43.656033140118438</v>
      </c>
    </row>
    <row r="307" spans="23:24" x14ac:dyDescent="0.3">
      <c r="W307" s="46">
        <v>304</v>
      </c>
      <c r="X307" s="97">
        <f t="shared" si="32"/>
        <v>43.536689034573271</v>
      </c>
    </row>
    <row r="308" spans="23:24" x14ac:dyDescent="0.3">
      <c r="W308" s="46">
        <v>305</v>
      </c>
      <c r="X308" s="97">
        <f t="shared" si="32"/>
        <v>43.417660934942433</v>
      </c>
    </row>
    <row r="309" spans="23:24" x14ac:dyDescent="0.3">
      <c r="W309" s="46">
        <v>306</v>
      </c>
      <c r="X309" s="97">
        <f t="shared" si="32"/>
        <v>43.298946291721279</v>
      </c>
    </row>
    <row r="310" spans="23:24" x14ac:dyDescent="0.3">
      <c r="W310" s="46">
        <v>307</v>
      </c>
      <c r="X310" s="97">
        <f t="shared" si="32"/>
        <v>43.180542580517738</v>
      </c>
    </row>
    <row r="311" spans="23:24" x14ac:dyDescent="0.3">
      <c r="W311" s="46">
        <v>308</v>
      </c>
      <c r="X311" s="97">
        <f t="shared" si="32"/>
        <v>43.06244730170414</v>
      </c>
    </row>
    <row r="312" spans="23:24" x14ac:dyDescent="0.3">
      <c r="W312" s="46">
        <v>309</v>
      </c>
      <c r="X312" s="97">
        <f t="shared" si="32"/>
        <v>42.944657980075533</v>
      </c>
    </row>
    <row r="313" spans="23:24" x14ac:dyDescent="0.3">
      <c r="W313" s="46">
        <v>310</v>
      </c>
      <c r="X313" s="97">
        <f t="shared" si="32"/>
        <v>42.827172164512945</v>
      </c>
    </row>
    <row r="314" spans="23:24" x14ac:dyDescent="0.3">
      <c r="W314" s="46">
        <v>311</v>
      </c>
      <c r="X314" s="97">
        <f t="shared" si="32"/>
        <v>42.709987427652379</v>
      </c>
    </row>
    <row r="315" spans="23:24" x14ac:dyDescent="0.3">
      <c r="W315" s="46">
        <v>312</v>
      </c>
      <c r="X315" s="97">
        <f t="shared" si="32"/>
        <v>42.593101365559676</v>
      </c>
    </row>
    <row r="316" spans="23:24" x14ac:dyDescent="0.3">
      <c r="W316" s="46">
        <v>313</v>
      </c>
      <c r="X316" s="97">
        <f t="shared" si="32"/>
        <v>42.476511597410195</v>
      </c>
    </row>
    <row r="317" spans="23:24" x14ac:dyDescent="0.3">
      <c r="W317" s="46">
        <v>314</v>
      </c>
      <c r="X317" s="97">
        <f t="shared" si="32"/>
        <v>42.360215765174132</v>
      </c>
    </row>
    <row r="318" spans="23:24" x14ac:dyDescent="0.3">
      <c r="W318" s="46">
        <v>315</v>
      </c>
      <c r="X318" s="97">
        <f t="shared" si="32"/>
        <v>42.244211533306611</v>
      </c>
    </row>
    <row r="319" spans="23:24" x14ac:dyDescent="0.3">
      <c r="W319" s="46">
        <v>316</v>
      </c>
      <c r="X319" s="97">
        <f t="shared" si="32"/>
        <v>42.128496588443511</v>
      </c>
    </row>
    <row r="320" spans="23:24" x14ac:dyDescent="0.3">
      <c r="W320" s="46">
        <v>317</v>
      </c>
      <c r="X320" s="97">
        <f t="shared" si="32"/>
        <v>42.01306863910122</v>
      </c>
    </row>
    <row r="321" spans="23:24" x14ac:dyDescent="0.3">
      <c r="W321" s="46">
        <v>318</v>
      </c>
      <c r="X321" s="97">
        <f t="shared" si="32"/>
        <v>41.897925415382019</v>
      </c>
    </row>
    <row r="322" spans="23:24" x14ac:dyDescent="0.3">
      <c r="W322" s="46">
        <v>319</v>
      </c>
      <c r="X322" s="97">
        <f t="shared" si="32"/>
        <v>41.783064668684005</v>
      </c>
    </row>
    <row r="323" spans="23:24" x14ac:dyDescent="0.3">
      <c r="W323" s="46">
        <v>320</v>
      </c>
      <c r="X323" s="97">
        <f t="shared" si="32"/>
        <v>41.668484171415571</v>
      </c>
    </row>
    <row r="324" spans="23:24" x14ac:dyDescent="0.3">
      <c r="W324" s="46">
        <v>321</v>
      </c>
      <c r="X324" s="97">
        <f t="shared" si="32"/>
        <v>41.554181716714481</v>
      </c>
    </row>
    <row r="325" spans="23:24" x14ac:dyDescent="0.3">
      <c r="W325" s="46">
        <v>322</v>
      </c>
      <c r="X325" s="97">
        <f t="shared" ref="X325:X388" si="33">(1/(S$9+S$10*LN(S$4)-S$10*LN((1023/W325)-1)))-273.15</f>
        <v>41.440155118171617</v>
      </c>
    </row>
    <row r="326" spans="23:24" x14ac:dyDescent="0.3">
      <c r="W326" s="46">
        <v>323</v>
      </c>
      <c r="X326" s="97">
        <f t="shared" si="33"/>
        <v>41.326402209558751</v>
      </c>
    </row>
    <row r="327" spans="23:24" x14ac:dyDescent="0.3">
      <c r="W327" s="46">
        <v>324</v>
      </c>
      <c r="X327" s="97">
        <f t="shared" si="33"/>
        <v>41.212920844561097</v>
      </c>
    </row>
    <row r="328" spans="23:24" x14ac:dyDescent="0.3">
      <c r="W328" s="46">
        <v>325</v>
      </c>
      <c r="X328" s="97">
        <f t="shared" si="33"/>
        <v>41.099708896513562</v>
      </c>
    </row>
    <row r="329" spans="23:24" x14ac:dyDescent="0.3">
      <c r="W329" s="46">
        <v>326</v>
      </c>
      <c r="X329" s="97">
        <f t="shared" si="33"/>
        <v>40.986764258141648</v>
      </c>
    </row>
    <row r="330" spans="23:24" x14ac:dyDescent="0.3">
      <c r="W330" s="46">
        <v>327</v>
      </c>
      <c r="X330" s="97">
        <f t="shared" si="33"/>
        <v>40.874084841306001</v>
      </c>
    </row>
    <row r="331" spans="23:24" x14ac:dyDescent="0.3">
      <c r="W331" s="46">
        <v>328</v>
      </c>
      <c r="X331" s="97">
        <f t="shared" si="33"/>
        <v>40.761668576751333</v>
      </c>
    </row>
    <row r="332" spans="23:24" x14ac:dyDescent="0.3">
      <c r="W332" s="46">
        <v>329</v>
      </c>
      <c r="X332" s="97">
        <f t="shared" si="33"/>
        <v>40.649513413858756</v>
      </c>
    </row>
    <row r="333" spans="23:24" x14ac:dyDescent="0.3">
      <c r="W333" s="46">
        <v>330</v>
      </c>
      <c r="X333" s="97">
        <f t="shared" si="33"/>
        <v>40.537617320402774</v>
      </c>
    </row>
    <row r="334" spans="23:24" x14ac:dyDescent="0.3">
      <c r="W334" s="46">
        <v>331</v>
      </c>
      <c r="X334" s="97">
        <f t="shared" si="33"/>
        <v>40.425978282310837</v>
      </c>
    </row>
    <row r="335" spans="23:24" x14ac:dyDescent="0.3">
      <c r="W335" s="46">
        <v>332</v>
      </c>
      <c r="X335" s="97">
        <f t="shared" si="33"/>
        <v>40.314594303427839</v>
      </c>
    </row>
    <row r="336" spans="23:24" x14ac:dyDescent="0.3">
      <c r="W336" s="46">
        <v>333</v>
      </c>
      <c r="X336" s="97">
        <f t="shared" si="33"/>
        <v>40.203463405283571</v>
      </c>
    </row>
    <row r="337" spans="23:24" x14ac:dyDescent="0.3">
      <c r="W337" s="46">
        <v>334</v>
      </c>
      <c r="X337" s="97">
        <f t="shared" si="33"/>
        <v>40.0925836268637</v>
      </c>
    </row>
    <row r="338" spans="23:24" x14ac:dyDescent="0.3">
      <c r="W338" s="46">
        <v>335</v>
      </c>
      <c r="X338" s="97">
        <f t="shared" si="33"/>
        <v>39.981953024384381</v>
      </c>
    </row>
    <row r="339" spans="23:24" x14ac:dyDescent="0.3">
      <c r="W339" s="46">
        <v>336</v>
      </c>
      <c r="X339" s="97">
        <f t="shared" si="33"/>
        <v>39.871569671070574</v>
      </c>
    </row>
    <row r="340" spans="23:24" x14ac:dyDescent="0.3">
      <c r="W340" s="46">
        <v>337</v>
      </c>
      <c r="X340" s="97">
        <f t="shared" si="33"/>
        <v>39.761431656937077</v>
      </c>
    </row>
    <row r="341" spans="23:24" x14ac:dyDescent="0.3">
      <c r="W341" s="46">
        <v>338</v>
      </c>
      <c r="X341" s="97">
        <f t="shared" si="33"/>
        <v>39.651537088573718</v>
      </c>
    </row>
    <row r="342" spans="23:24" x14ac:dyDescent="0.3">
      <c r="W342" s="46">
        <v>339</v>
      </c>
      <c r="X342" s="97">
        <f t="shared" si="33"/>
        <v>39.541884088932818</v>
      </c>
    </row>
    <row r="343" spans="23:24" x14ac:dyDescent="0.3">
      <c r="W343" s="46">
        <v>340</v>
      </c>
      <c r="X343" s="97">
        <f t="shared" si="33"/>
        <v>39.432470797120686</v>
      </c>
    </row>
    <row r="344" spans="23:24" x14ac:dyDescent="0.3">
      <c r="W344" s="46">
        <v>341</v>
      </c>
      <c r="X344" s="97">
        <f t="shared" si="33"/>
        <v>39.323295368191793</v>
      </c>
    </row>
    <row r="345" spans="23:24" x14ac:dyDescent="0.3">
      <c r="W345" s="46">
        <v>342</v>
      </c>
      <c r="X345" s="97">
        <f t="shared" si="33"/>
        <v>39.214355972946009</v>
      </c>
    </row>
    <row r="346" spans="23:24" x14ac:dyDescent="0.3">
      <c r="W346" s="46">
        <v>343</v>
      </c>
      <c r="X346" s="97">
        <f t="shared" si="33"/>
        <v>39.105650797729027</v>
      </c>
    </row>
    <row r="347" spans="23:24" x14ac:dyDescent="0.3">
      <c r="W347" s="46">
        <v>344</v>
      </c>
      <c r="X347" s="97">
        <f t="shared" si="33"/>
        <v>38.997178044235795</v>
      </c>
    </row>
    <row r="348" spans="23:24" x14ac:dyDescent="0.3">
      <c r="W348" s="46">
        <v>345</v>
      </c>
      <c r="X348" s="97">
        <f t="shared" si="33"/>
        <v>38.88893592931646</v>
      </c>
    </row>
    <row r="349" spans="23:24" x14ac:dyDescent="0.3">
      <c r="W349" s="46">
        <v>346</v>
      </c>
      <c r="X349" s="97">
        <f t="shared" si="33"/>
        <v>38.780922684785594</v>
      </c>
    </row>
    <row r="350" spans="23:24" x14ac:dyDescent="0.3">
      <c r="W350" s="46">
        <v>347</v>
      </c>
      <c r="X350" s="97">
        <f t="shared" si="33"/>
        <v>38.673136557234102</v>
      </c>
    </row>
    <row r="351" spans="23:24" x14ac:dyDescent="0.3">
      <c r="W351" s="46">
        <v>348</v>
      </c>
      <c r="X351" s="97">
        <f t="shared" si="33"/>
        <v>38.565575807843686</v>
      </c>
    </row>
    <row r="352" spans="23:24" x14ac:dyDescent="0.3">
      <c r="W352" s="46">
        <v>349</v>
      </c>
      <c r="X352" s="97">
        <f t="shared" si="33"/>
        <v>38.458238712204263</v>
      </c>
    </row>
    <row r="353" spans="23:24" x14ac:dyDescent="0.3">
      <c r="W353" s="46">
        <v>350</v>
      </c>
      <c r="X353" s="97">
        <f t="shared" si="33"/>
        <v>38.351123560133772</v>
      </c>
    </row>
    <row r="354" spans="23:24" x14ac:dyDescent="0.3">
      <c r="W354" s="46">
        <v>351</v>
      </c>
      <c r="X354" s="97">
        <f t="shared" si="33"/>
        <v>38.244228655500933</v>
      </c>
    </row>
    <row r="355" spans="23:24" x14ac:dyDescent="0.3">
      <c r="W355" s="46">
        <v>352</v>
      </c>
      <c r="X355" s="97">
        <f t="shared" si="33"/>
        <v>38.137552316050346</v>
      </c>
    </row>
    <row r="356" spans="23:24" x14ac:dyDescent="0.3">
      <c r="W356" s="46">
        <v>353</v>
      </c>
      <c r="X356" s="97">
        <f t="shared" si="33"/>
        <v>38.031092873229852</v>
      </c>
    </row>
    <row r="357" spans="23:24" x14ac:dyDescent="0.3">
      <c r="W357" s="46">
        <v>354</v>
      </c>
      <c r="X357" s="97">
        <f t="shared" si="33"/>
        <v>37.924848672020971</v>
      </c>
    </row>
    <row r="358" spans="23:24" x14ac:dyDescent="0.3">
      <c r="W358" s="46">
        <v>355</v>
      </c>
      <c r="X358" s="97">
        <f t="shared" si="33"/>
        <v>37.818818070771329</v>
      </c>
    </row>
    <row r="359" spans="23:24" x14ac:dyDescent="0.3">
      <c r="W359" s="46">
        <v>356</v>
      </c>
      <c r="X359" s="97">
        <f t="shared" si="33"/>
        <v>37.71299944102941</v>
      </c>
    </row>
    <row r="360" spans="23:24" x14ac:dyDescent="0.3">
      <c r="W360" s="46">
        <v>357</v>
      </c>
      <c r="X360" s="97">
        <f t="shared" si="33"/>
        <v>37.607391167381991</v>
      </c>
    </row>
    <row r="361" spans="23:24" x14ac:dyDescent="0.3">
      <c r="W361" s="46">
        <v>358</v>
      </c>
      <c r="X361" s="97">
        <f t="shared" si="33"/>
        <v>37.501991647293607</v>
      </c>
    </row>
    <row r="362" spans="23:24" x14ac:dyDescent="0.3">
      <c r="W362" s="46">
        <v>359</v>
      </c>
      <c r="X362" s="97">
        <f t="shared" si="33"/>
        <v>37.396799290948366</v>
      </c>
    </row>
    <row r="363" spans="23:24" x14ac:dyDescent="0.3">
      <c r="W363" s="46">
        <v>360</v>
      </c>
      <c r="X363" s="97">
        <f t="shared" si="33"/>
        <v>37.291812521093959</v>
      </c>
    </row>
    <row r="364" spans="23:24" x14ac:dyDescent="0.3">
      <c r="W364" s="46">
        <v>361</v>
      </c>
      <c r="X364" s="97">
        <f t="shared" si="33"/>
        <v>37.187029772887911</v>
      </c>
    </row>
    <row r="365" spans="23:24" x14ac:dyDescent="0.3">
      <c r="W365" s="46">
        <v>362</v>
      </c>
      <c r="X365" s="97">
        <f t="shared" si="33"/>
        <v>37.082449493745969</v>
      </c>
    </row>
    <row r="366" spans="23:24" x14ac:dyDescent="0.3">
      <c r="W366" s="46">
        <v>363</v>
      </c>
      <c r="X366" s="97">
        <f t="shared" si="33"/>
        <v>36.978070143192269</v>
      </c>
    </row>
    <row r="367" spans="23:24" x14ac:dyDescent="0.3">
      <c r="W367" s="46">
        <v>364</v>
      </c>
      <c r="X367" s="97">
        <f t="shared" si="33"/>
        <v>36.873890192712281</v>
      </c>
    </row>
    <row r="368" spans="23:24" x14ac:dyDescent="0.3">
      <c r="W368" s="46">
        <v>365</v>
      </c>
      <c r="X368" s="97">
        <f t="shared" si="33"/>
        <v>36.76990812560706</v>
      </c>
    </row>
    <row r="369" spans="23:24" x14ac:dyDescent="0.3">
      <c r="W369" s="46">
        <v>366</v>
      </c>
      <c r="X369" s="97">
        <f t="shared" si="33"/>
        <v>36.666122436850003</v>
      </c>
    </row>
    <row r="370" spans="23:24" x14ac:dyDescent="0.3">
      <c r="W370" s="46">
        <v>367</v>
      </c>
      <c r="X370" s="97">
        <f t="shared" si="33"/>
        <v>36.562531632945024</v>
      </c>
    </row>
    <row r="371" spans="23:24" x14ac:dyDescent="0.3">
      <c r="W371" s="46">
        <v>368</v>
      </c>
      <c r="X371" s="97">
        <f t="shared" si="33"/>
        <v>36.45913423178763</v>
      </c>
    </row>
    <row r="372" spans="23:24" x14ac:dyDescent="0.3">
      <c r="W372" s="46">
        <v>369</v>
      </c>
      <c r="X372" s="97">
        <f t="shared" si="33"/>
        <v>36.35592876252656</v>
      </c>
    </row>
    <row r="373" spans="23:24" x14ac:dyDescent="0.3">
      <c r="W373" s="46">
        <v>370</v>
      </c>
      <c r="X373" s="97">
        <f t="shared" si="33"/>
        <v>36.252913765428502</v>
      </c>
    </row>
    <row r="374" spans="23:24" x14ac:dyDescent="0.3">
      <c r="W374" s="46">
        <v>371</v>
      </c>
      <c r="X374" s="97">
        <f t="shared" si="33"/>
        <v>36.150087791743886</v>
      </c>
    </row>
    <row r="375" spans="23:24" x14ac:dyDescent="0.3">
      <c r="W375" s="46">
        <v>372</v>
      </c>
      <c r="X375" s="97">
        <f t="shared" si="33"/>
        <v>36.047449403574831</v>
      </c>
    </row>
    <row r="376" spans="23:24" x14ac:dyDescent="0.3">
      <c r="W376" s="46">
        <v>373</v>
      </c>
      <c r="X376" s="97">
        <f t="shared" si="33"/>
        <v>35.944997173744866</v>
      </c>
    </row>
    <row r="377" spans="23:24" x14ac:dyDescent="0.3">
      <c r="W377" s="46">
        <v>374</v>
      </c>
      <c r="X377" s="97">
        <f t="shared" si="33"/>
        <v>35.842729685670065</v>
      </c>
    </row>
    <row r="378" spans="23:24" x14ac:dyDescent="0.3">
      <c r="W378" s="46">
        <v>375</v>
      </c>
      <c r="X378" s="97">
        <f t="shared" si="33"/>
        <v>35.740645533232225</v>
      </c>
    </row>
    <row r="379" spans="23:24" x14ac:dyDescent="0.3">
      <c r="W379" s="46">
        <v>376</v>
      </c>
      <c r="X379" s="97">
        <f t="shared" si="33"/>
        <v>35.638743320653816</v>
      </c>
    </row>
    <row r="380" spans="23:24" x14ac:dyDescent="0.3">
      <c r="W380" s="46">
        <v>377</v>
      </c>
      <c r="X380" s="97">
        <f t="shared" si="33"/>
        <v>35.537021662374059</v>
      </c>
    </row>
    <row r="381" spans="23:24" x14ac:dyDescent="0.3">
      <c r="W381" s="46">
        <v>378</v>
      </c>
      <c r="X381" s="97">
        <f t="shared" si="33"/>
        <v>35.435479182927224</v>
      </c>
    </row>
    <row r="382" spans="23:24" x14ac:dyDescent="0.3">
      <c r="W382" s="46">
        <v>379</v>
      </c>
      <c r="X382" s="97">
        <f t="shared" si="33"/>
        <v>35.334114516822297</v>
      </c>
    </row>
    <row r="383" spans="23:24" x14ac:dyDescent="0.3">
      <c r="W383" s="46">
        <v>380</v>
      </c>
      <c r="X383" s="97">
        <f t="shared" si="33"/>
        <v>35.232926308423885</v>
      </c>
    </row>
    <row r="384" spans="23:24" x14ac:dyDescent="0.3">
      <c r="W384" s="46">
        <v>381</v>
      </c>
      <c r="X384" s="97">
        <f t="shared" si="33"/>
        <v>35.131913211835467</v>
      </c>
    </row>
    <row r="385" spans="23:24" x14ac:dyDescent="0.3">
      <c r="W385" s="46">
        <v>382</v>
      </c>
      <c r="X385" s="97">
        <f t="shared" si="33"/>
        <v>35.031073890783318</v>
      </c>
    </row>
    <row r="386" spans="23:24" x14ac:dyDescent="0.3">
      <c r="W386" s="46">
        <v>383</v>
      </c>
      <c r="X386" s="97">
        <f t="shared" si="33"/>
        <v>34.930407018502251</v>
      </c>
    </row>
    <row r="387" spans="23:24" x14ac:dyDescent="0.3">
      <c r="W387" s="46">
        <v>384</v>
      </c>
      <c r="X387" s="97">
        <f t="shared" si="33"/>
        <v>34.82991127762341</v>
      </c>
    </row>
    <row r="388" spans="23:24" x14ac:dyDescent="0.3">
      <c r="W388" s="46">
        <v>385</v>
      </c>
      <c r="X388" s="97">
        <f t="shared" si="33"/>
        <v>34.729585360062288</v>
      </c>
    </row>
    <row r="389" spans="23:24" x14ac:dyDescent="0.3">
      <c r="W389" s="46">
        <v>386</v>
      </c>
      <c r="X389" s="97">
        <f t="shared" ref="X389:X452" si="34">(1/(S$9+S$10*LN(S$4)-S$10*LN((1023/W389)-1)))-273.15</f>
        <v>34.629427966909361</v>
      </c>
    </row>
    <row r="390" spans="23:24" x14ac:dyDescent="0.3">
      <c r="W390" s="46">
        <v>387</v>
      </c>
      <c r="X390" s="97">
        <f t="shared" si="34"/>
        <v>34.529437808321347</v>
      </c>
    </row>
    <row r="391" spans="23:24" x14ac:dyDescent="0.3">
      <c r="W391" s="46">
        <v>388</v>
      </c>
      <c r="X391" s="97">
        <f t="shared" si="34"/>
        <v>34.429613603414339</v>
      </c>
    </row>
    <row r="392" spans="23:24" x14ac:dyDescent="0.3">
      <c r="W392" s="46">
        <v>389</v>
      </c>
      <c r="X392" s="97">
        <f t="shared" si="34"/>
        <v>34.32995408015779</v>
      </c>
    </row>
    <row r="393" spans="23:24" x14ac:dyDescent="0.3">
      <c r="W393" s="46">
        <v>390</v>
      </c>
      <c r="X393" s="97">
        <f t="shared" si="34"/>
        <v>34.230457975270497</v>
      </c>
    </row>
    <row r="394" spans="23:24" x14ac:dyDescent="0.3">
      <c r="W394" s="46">
        <v>391</v>
      </c>
      <c r="X394" s="97">
        <f t="shared" si="34"/>
        <v>34.131124034117022</v>
      </c>
    </row>
    <row r="395" spans="23:24" x14ac:dyDescent="0.3">
      <c r="W395" s="46">
        <v>392</v>
      </c>
      <c r="X395" s="97">
        <f t="shared" si="34"/>
        <v>34.031951010606463</v>
      </c>
    </row>
    <row r="396" spans="23:24" x14ac:dyDescent="0.3">
      <c r="W396" s="46">
        <v>393</v>
      </c>
      <c r="X396" s="97">
        <f t="shared" si="34"/>
        <v>33.932937667091494</v>
      </c>
    </row>
    <row r="397" spans="23:24" x14ac:dyDescent="0.3">
      <c r="W397" s="46">
        <v>394</v>
      </c>
      <c r="X397" s="97">
        <f t="shared" si="34"/>
        <v>33.83408277426912</v>
      </c>
    </row>
    <row r="398" spans="23:24" x14ac:dyDescent="0.3">
      <c r="W398" s="46">
        <v>395</v>
      </c>
      <c r="X398" s="97">
        <f t="shared" si="34"/>
        <v>33.735385111082849</v>
      </c>
    </row>
    <row r="399" spans="23:24" x14ac:dyDescent="0.3">
      <c r="W399" s="46">
        <v>396</v>
      </c>
      <c r="X399" s="97">
        <f t="shared" si="34"/>
        <v>33.636843464625713</v>
      </c>
    </row>
    <row r="400" spans="23:24" x14ac:dyDescent="0.3">
      <c r="W400" s="46">
        <v>397</v>
      </c>
      <c r="X400" s="97">
        <f t="shared" si="34"/>
        <v>33.538456630044607</v>
      </c>
    </row>
    <row r="401" spans="23:24" x14ac:dyDescent="0.3">
      <c r="W401" s="46">
        <v>398</v>
      </c>
      <c r="X401" s="97">
        <f t="shared" si="34"/>
        <v>33.440223410445753</v>
      </c>
    </row>
    <row r="402" spans="23:24" x14ac:dyDescent="0.3">
      <c r="W402" s="46">
        <v>399</v>
      </c>
      <c r="X402" s="97">
        <f t="shared" si="34"/>
        <v>33.342142616801539</v>
      </c>
    </row>
    <row r="403" spans="23:24" x14ac:dyDescent="0.3">
      <c r="W403" s="46">
        <v>400</v>
      </c>
      <c r="X403" s="97">
        <f t="shared" si="34"/>
        <v>33.244213067858198</v>
      </c>
    </row>
    <row r="404" spans="23:24" x14ac:dyDescent="0.3">
      <c r="W404" s="46">
        <v>401</v>
      </c>
      <c r="X404" s="97">
        <f t="shared" si="34"/>
        <v>33.146433590044523</v>
      </c>
    </row>
    <row r="405" spans="23:24" x14ac:dyDescent="0.3">
      <c r="W405" s="46">
        <v>402</v>
      </c>
      <c r="X405" s="97">
        <f t="shared" si="34"/>
        <v>33.04880301738234</v>
      </c>
    </row>
    <row r="406" spans="23:24" x14ac:dyDescent="0.3">
      <c r="W406" s="46">
        <v>403</v>
      </c>
      <c r="X406" s="97">
        <f t="shared" si="34"/>
        <v>32.951320191397031</v>
      </c>
    </row>
    <row r="407" spans="23:24" x14ac:dyDescent="0.3">
      <c r="W407" s="46">
        <v>404</v>
      </c>
      <c r="X407" s="97">
        <f t="shared" si="34"/>
        <v>32.853983961030281</v>
      </c>
    </row>
    <row r="408" spans="23:24" x14ac:dyDescent="0.3">
      <c r="W408" s="46">
        <v>405</v>
      </c>
      <c r="X408" s="97">
        <f t="shared" si="34"/>
        <v>32.756793182552713</v>
      </c>
    </row>
    <row r="409" spans="23:24" x14ac:dyDescent="0.3">
      <c r="W409" s="46">
        <v>406</v>
      </c>
      <c r="X409" s="97">
        <f t="shared" si="34"/>
        <v>32.659746719478392</v>
      </c>
    </row>
    <row r="410" spans="23:24" x14ac:dyDescent="0.3">
      <c r="W410" s="46">
        <v>407</v>
      </c>
      <c r="X410" s="97">
        <f t="shared" si="34"/>
        <v>32.562843442480016</v>
      </c>
    </row>
    <row r="411" spans="23:24" x14ac:dyDescent="0.3">
      <c r="W411" s="46">
        <v>408</v>
      </c>
      <c r="X411" s="97">
        <f t="shared" si="34"/>
        <v>32.46608222930513</v>
      </c>
    </row>
    <row r="412" spans="23:24" x14ac:dyDescent="0.3">
      <c r="W412" s="46">
        <v>409</v>
      </c>
      <c r="X412" s="97">
        <f t="shared" si="34"/>
        <v>32.369461964693301</v>
      </c>
    </row>
    <row r="413" spans="23:24" x14ac:dyDescent="0.3">
      <c r="W413" s="46">
        <v>410</v>
      </c>
      <c r="X413" s="97">
        <f t="shared" si="34"/>
        <v>32.272981540294268</v>
      </c>
    </row>
    <row r="414" spans="23:24" x14ac:dyDescent="0.3">
      <c r="W414" s="46">
        <v>411</v>
      </c>
      <c r="X414" s="97">
        <f t="shared" si="34"/>
        <v>32.176639854587165</v>
      </c>
    </row>
    <row r="415" spans="23:24" x14ac:dyDescent="0.3">
      <c r="W415" s="46">
        <v>412</v>
      </c>
      <c r="X415" s="97">
        <f t="shared" si="34"/>
        <v>32.080435812800317</v>
      </c>
    </row>
    <row r="416" spans="23:24" x14ac:dyDescent="0.3">
      <c r="W416" s="46">
        <v>413</v>
      </c>
      <c r="X416" s="97">
        <f t="shared" si="34"/>
        <v>31.984368326832453</v>
      </c>
    </row>
    <row r="417" spans="23:24" x14ac:dyDescent="0.3">
      <c r="W417" s="46">
        <v>414</v>
      </c>
      <c r="X417" s="97">
        <f t="shared" si="34"/>
        <v>31.888436315174602</v>
      </c>
    </row>
    <row r="418" spans="23:24" x14ac:dyDescent="0.3">
      <c r="W418" s="46">
        <v>415</v>
      </c>
      <c r="X418" s="97">
        <f t="shared" si="34"/>
        <v>31.792638702832448</v>
      </c>
    </row>
    <row r="419" spans="23:24" x14ac:dyDescent="0.3">
      <c r="W419" s="46">
        <v>416</v>
      </c>
      <c r="X419" s="97">
        <f t="shared" si="34"/>
        <v>31.696974421250502</v>
      </c>
    </row>
    <row r="420" spans="23:24" x14ac:dyDescent="0.3">
      <c r="W420" s="46">
        <v>417</v>
      </c>
      <c r="X420" s="97">
        <f t="shared" si="34"/>
        <v>31.601442408236153</v>
      </c>
    </row>
    <row r="421" spans="23:24" x14ac:dyDescent="0.3">
      <c r="W421" s="46">
        <v>418</v>
      </c>
      <c r="X421" s="97">
        <f t="shared" si="34"/>
        <v>31.506041607885379</v>
      </c>
    </row>
    <row r="422" spans="23:24" x14ac:dyDescent="0.3">
      <c r="W422" s="46">
        <v>419</v>
      </c>
      <c r="X422" s="97">
        <f t="shared" si="34"/>
        <v>31.410770970508452</v>
      </c>
    </row>
    <row r="423" spans="23:24" x14ac:dyDescent="0.3">
      <c r="W423" s="46">
        <v>420</v>
      </c>
      <c r="X423" s="97">
        <f t="shared" si="34"/>
        <v>31.315629452557459</v>
      </c>
    </row>
    <row r="424" spans="23:24" x14ac:dyDescent="0.3">
      <c r="W424" s="46">
        <v>421</v>
      </c>
      <c r="X424" s="97">
        <f t="shared" si="34"/>
        <v>31.22061601655372</v>
      </c>
    </row>
    <row r="425" spans="23:24" x14ac:dyDescent="0.3">
      <c r="W425" s="46">
        <v>422</v>
      </c>
      <c r="X425" s="97">
        <f t="shared" si="34"/>
        <v>31.125729631016554</v>
      </c>
    </row>
    <row r="426" spans="23:24" x14ac:dyDescent="0.3">
      <c r="W426" s="46">
        <v>423</v>
      </c>
      <c r="X426" s="97">
        <f t="shared" si="34"/>
        <v>31.030969270392688</v>
      </c>
    </row>
    <row r="427" spans="23:24" x14ac:dyDescent="0.3">
      <c r="W427" s="46">
        <v>424</v>
      </c>
      <c r="X427" s="97">
        <f t="shared" si="34"/>
        <v>30.936333914986278</v>
      </c>
    </row>
    <row r="428" spans="23:24" x14ac:dyDescent="0.3">
      <c r="W428" s="46">
        <v>425</v>
      </c>
      <c r="X428" s="97">
        <f t="shared" si="34"/>
        <v>30.841822550889901</v>
      </c>
    </row>
    <row r="429" spans="23:24" x14ac:dyDescent="0.3">
      <c r="W429" s="46">
        <v>426</v>
      </c>
      <c r="X429" s="97">
        <f t="shared" si="34"/>
        <v>30.747434169916346</v>
      </c>
    </row>
    <row r="430" spans="23:24" x14ac:dyDescent="0.3">
      <c r="W430" s="46">
        <v>427</v>
      </c>
      <c r="X430" s="97">
        <f t="shared" si="34"/>
        <v>30.653167769530683</v>
      </c>
    </row>
    <row r="431" spans="23:24" x14ac:dyDescent="0.3">
      <c r="W431" s="46">
        <v>428</v>
      </c>
      <c r="X431" s="97">
        <f t="shared" si="34"/>
        <v>30.559022352783643</v>
      </c>
    </row>
    <row r="432" spans="23:24" x14ac:dyDescent="0.3">
      <c r="W432" s="46">
        <v>429</v>
      </c>
      <c r="X432" s="97">
        <f t="shared" si="34"/>
        <v>30.464996928245455</v>
      </c>
    </row>
    <row r="433" spans="23:24" x14ac:dyDescent="0.3">
      <c r="W433" s="46">
        <v>430</v>
      </c>
      <c r="X433" s="97">
        <f t="shared" si="34"/>
        <v>30.371090509940132</v>
      </c>
    </row>
    <row r="434" spans="23:24" x14ac:dyDescent="0.3">
      <c r="W434" s="46">
        <v>431</v>
      </c>
      <c r="X434" s="97">
        <f t="shared" si="34"/>
        <v>30.277302117281124</v>
      </c>
    </row>
    <row r="435" spans="23:24" x14ac:dyDescent="0.3">
      <c r="W435" s="46">
        <v>432</v>
      </c>
      <c r="X435" s="97">
        <f t="shared" si="34"/>
        <v>30.183630775006577</v>
      </c>
    </row>
    <row r="436" spans="23:24" x14ac:dyDescent="0.3">
      <c r="W436" s="46">
        <v>433</v>
      </c>
      <c r="X436" s="97">
        <f t="shared" si="34"/>
        <v>30.090075513116574</v>
      </c>
    </row>
    <row r="437" spans="23:24" x14ac:dyDescent="0.3">
      <c r="W437" s="46">
        <v>434</v>
      </c>
      <c r="X437" s="97">
        <f t="shared" si="34"/>
        <v>29.99663536681004</v>
      </c>
    </row>
    <row r="438" spans="23:24" x14ac:dyDescent="0.3">
      <c r="W438" s="46">
        <v>435</v>
      </c>
      <c r="X438" s="97">
        <f t="shared" si="34"/>
        <v>29.903309376422442</v>
      </c>
    </row>
    <row r="439" spans="23:24" x14ac:dyDescent="0.3">
      <c r="W439" s="46">
        <v>436</v>
      </c>
      <c r="X439" s="97">
        <f t="shared" si="34"/>
        <v>29.810096587364683</v>
      </c>
    </row>
    <row r="440" spans="23:24" x14ac:dyDescent="0.3">
      <c r="W440" s="46">
        <v>437</v>
      </c>
      <c r="X440" s="97">
        <f t="shared" si="34"/>
        <v>29.716996050061994</v>
      </c>
    </row>
    <row r="441" spans="23:24" x14ac:dyDescent="0.3">
      <c r="W441" s="46">
        <v>438</v>
      </c>
      <c r="X441" s="97">
        <f t="shared" si="34"/>
        <v>29.62400681989368</v>
      </c>
    </row>
    <row r="442" spans="23:24" x14ac:dyDescent="0.3">
      <c r="W442" s="46">
        <v>439</v>
      </c>
      <c r="X442" s="97">
        <f t="shared" si="34"/>
        <v>29.531127957133663</v>
      </c>
    </row>
    <row r="443" spans="23:24" x14ac:dyDescent="0.3">
      <c r="W443" s="46">
        <v>440</v>
      </c>
      <c r="X443" s="97">
        <f t="shared" si="34"/>
        <v>29.43835852689125</v>
      </c>
    </row>
    <row r="444" spans="23:24" x14ac:dyDescent="0.3">
      <c r="W444" s="46">
        <v>441</v>
      </c>
      <c r="X444" s="97">
        <f t="shared" si="34"/>
        <v>29.345697599052812</v>
      </c>
    </row>
    <row r="445" spans="23:24" x14ac:dyDescent="0.3">
      <c r="W445" s="46">
        <v>442</v>
      </c>
      <c r="X445" s="97">
        <f t="shared" si="34"/>
        <v>29.253144248223805</v>
      </c>
    </row>
    <row r="446" spans="23:24" x14ac:dyDescent="0.3">
      <c r="W446" s="46">
        <v>443</v>
      </c>
      <c r="X446" s="97">
        <f t="shared" si="34"/>
        <v>29.160697553671582</v>
      </c>
    </row>
    <row r="447" spans="23:24" x14ac:dyDescent="0.3">
      <c r="W447" s="46">
        <v>444</v>
      </c>
      <c r="X447" s="97">
        <f t="shared" si="34"/>
        <v>29.068356599268554</v>
      </c>
    </row>
    <row r="448" spans="23:24" x14ac:dyDescent="0.3">
      <c r="W448" s="46">
        <v>445</v>
      </c>
      <c r="X448" s="97">
        <f t="shared" si="34"/>
        <v>28.97612047343614</v>
      </c>
    </row>
    <row r="449" spans="23:24" x14ac:dyDescent="0.3">
      <c r="W449" s="46">
        <v>446</v>
      </c>
      <c r="X449" s="97">
        <f t="shared" si="34"/>
        <v>28.883988269088889</v>
      </c>
    </row>
    <row r="450" spans="23:24" x14ac:dyDescent="0.3">
      <c r="W450" s="46">
        <v>447</v>
      </c>
      <c r="X450" s="97">
        <f t="shared" si="34"/>
        <v>28.791959083579684</v>
      </c>
    </row>
    <row r="451" spans="23:24" x14ac:dyDescent="0.3">
      <c r="W451" s="46">
        <v>448</v>
      </c>
      <c r="X451" s="97">
        <f t="shared" si="34"/>
        <v>28.700032018644833</v>
      </c>
    </row>
    <row r="452" spans="23:24" x14ac:dyDescent="0.3">
      <c r="W452" s="46">
        <v>449</v>
      </c>
      <c r="X452" s="97">
        <f t="shared" si="34"/>
        <v>28.608206180350237</v>
      </c>
    </row>
    <row r="453" spans="23:24" x14ac:dyDescent="0.3">
      <c r="W453" s="46">
        <v>450</v>
      </c>
      <c r="X453" s="97">
        <f t="shared" ref="X453:X516" si="35">(1/(S$9+S$10*LN(S$4)-S$10*LN((1023/W453)-1)))-273.15</f>
        <v>28.516480679037784</v>
      </c>
    </row>
    <row r="454" spans="23:24" x14ac:dyDescent="0.3">
      <c r="W454" s="46">
        <v>451</v>
      </c>
      <c r="X454" s="97">
        <f t="shared" si="35"/>
        <v>28.424854629272261</v>
      </c>
    </row>
    <row r="455" spans="23:24" x14ac:dyDescent="0.3">
      <c r="W455" s="46">
        <v>452</v>
      </c>
      <c r="X455" s="97">
        <f t="shared" si="35"/>
        <v>28.333327149788772</v>
      </c>
    </row>
    <row r="456" spans="23:24" x14ac:dyDescent="0.3">
      <c r="W456" s="46">
        <v>453</v>
      </c>
      <c r="X456" s="97">
        <f t="shared" si="35"/>
        <v>28.241897363440728</v>
      </c>
    </row>
    <row r="457" spans="23:24" x14ac:dyDescent="0.3">
      <c r="W457" s="46">
        <v>454</v>
      </c>
      <c r="X457" s="97">
        <f t="shared" si="35"/>
        <v>28.150564397148173</v>
      </c>
    </row>
    <row r="458" spans="23:24" x14ac:dyDescent="0.3">
      <c r="W458" s="46">
        <v>455</v>
      </c>
      <c r="X458" s="97">
        <f t="shared" si="35"/>
        <v>28.059327381846856</v>
      </c>
    </row>
    <row r="459" spans="23:24" x14ac:dyDescent="0.3">
      <c r="W459" s="46">
        <v>456</v>
      </c>
      <c r="X459" s="97">
        <f t="shared" si="35"/>
        <v>27.968185452437183</v>
      </c>
    </row>
    <row r="460" spans="23:24" x14ac:dyDescent="0.3">
      <c r="W460" s="46">
        <v>457</v>
      </c>
      <c r="X460" s="97">
        <f t="shared" si="35"/>
        <v>27.877137747734537</v>
      </c>
    </row>
    <row r="461" spans="23:24" x14ac:dyDescent="0.3">
      <c r="W461" s="46">
        <v>458</v>
      </c>
      <c r="X461" s="97">
        <f t="shared" si="35"/>
        <v>27.786183410418971</v>
      </c>
    </row>
    <row r="462" spans="23:24" x14ac:dyDescent="0.3">
      <c r="W462" s="46">
        <v>459</v>
      </c>
      <c r="X462" s="97">
        <f t="shared" si="35"/>
        <v>27.695321586986211</v>
      </c>
    </row>
    <row r="463" spans="23:24" x14ac:dyDescent="0.3">
      <c r="W463" s="46">
        <v>460</v>
      </c>
      <c r="X463" s="97">
        <f t="shared" si="35"/>
        <v>27.60455142769888</v>
      </c>
    </row>
    <row r="464" spans="23:24" x14ac:dyDescent="0.3">
      <c r="W464" s="46">
        <v>461</v>
      </c>
      <c r="X464" s="97">
        <f t="shared" si="35"/>
        <v>27.513872086537674</v>
      </c>
    </row>
    <row r="465" spans="23:24" x14ac:dyDescent="0.3">
      <c r="W465" s="46">
        <v>462</v>
      </c>
      <c r="X465" s="97">
        <f t="shared" si="35"/>
        <v>27.423282721153498</v>
      </c>
    </row>
    <row r="466" spans="23:24" x14ac:dyDescent="0.3">
      <c r="W466" s="46">
        <v>463</v>
      </c>
      <c r="X466" s="97">
        <f t="shared" si="35"/>
        <v>27.332782492820058</v>
      </c>
    </row>
    <row r="467" spans="23:24" x14ac:dyDescent="0.3">
      <c r="W467" s="46">
        <v>464</v>
      </c>
      <c r="X467" s="97">
        <f t="shared" si="35"/>
        <v>27.242370566386114</v>
      </c>
    </row>
    <row r="468" spans="23:24" x14ac:dyDescent="0.3">
      <c r="W468" s="46">
        <v>465</v>
      </c>
      <c r="X468" s="97">
        <f t="shared" si="35"/>
        <v>27.152046110229321</v>
      </c>
    </row>
    <row r="469" spans="23:24" x14ac:dyDescent="0.3">
      <c r="W469" s="46">
        <v>466</v>
      </c>
      <c r="X469" s="97">
        <f t="shared" si="35"/>
        <v>27.061808296209165</v>
      </c>
    </row>
    <row r="470" spans="23:24" x14ac:dyDescent="0.3">
      <c r="W470" s="46">
        <v>467</v>
      </c>
      <c r="X470" s="97">
        <f t="shared" si="35"/>
        <v>26.971656299621316</v>
      </c>
    </row>
    <row r="471" spans="23:24" x14ac:dyDescent="0.3">
      <c r="W471" s="46">
        <v>468</v>
      </c>
      <c r="X471" s="97">
        <f t="shared" si="35"/>
        <v>26.881589299151926</v>
      </c>
    </row>
    <row r="472" spans="23:24" x14ac:dyDescent="0.3">
      <c r="W472" s="46">
        <v>469</v>
      </c>
      <c r="X472" s="97">
        <f t="shared" si="35"/>
        <v>26.791606476832044</v>
      </c>
    </row>
    <row r="473" spans="23:24" x14ac:dyDescent="0.3">
      <c r="W473" s="46">
        <v>470</v>
      </c>
      <c r="X473" s="97">
        <f t="shared" si="35"/>
        <v>26.701707017993101</v>
      </c>
    </row>
    <row r="474" spans="23:24" x14ac:dyDescent="0.3">
      <c r="W474" s="46">
        <v>471</v>
      </c>
      <c r="X474" s="97">
        <f t="shared" si="35"/>
        <v>26.61189011122201</v>
      </c>
    </row>
    <row r="475" spans="23:24" x14ac:dyDescent="0.3">
      <c r="W475" s="46">
        <v>472</v>
      </c>
      <c r="X475" s="97">
        <f t="shared" si="35"/>
        <v>26.522154948317109</v>
      </c>
    </row>
    <row r="476" spans="23:24" x14ac:dyDescent="0.3">
      <c r="W476" s="46">
        <v>473</v>
      </c>
      <c r="X476" s="97">
        <f t="shared" si="35"/>
        <v>26.432500724244335</v>
      </c>
    </row>
    <row r="477" spans="23:24" x14ac:dyDescent="0.3">
      <c r="W477" s="46">
        <v>474</v>
      </c>
      <c r="X477" s="97">
        <f t="shared" si="35"/>
        <v>26.342926637093569</v>
      </c>
    </row>
    <row r="478" spans="23:24" x14ac:dyDescent="0.3">
      <c r="W478" s="46">
        <v>475</v>
      </c>
      <c r="X478" s="97">
        <f t="shared" si="35"/>
        <v>26.25343188803555</v>
      </c>
    </row>
    <row r="479" spans="23:24" x14ac:dyDescent="0.3">
      <c r="W479" s="46">
        <v>476</v>
      </c>
      <c r="X479" s="97">
        <f t="shared" si="35"/>
        <v>26.16401568127884</v>
      </c>
    </row>
    <row r="480" spans="23:24" x14ac:dyDescent="0.3">
      <c r="W480" s="46">
        <v>477</v>
      </c>
      <c r="X480" s="97">
        <f t="shared" si="35"/>
        <v>26.074677224027596</v>
      </c>
    </row>
    <row r="481" spans="23:24" x14ac:dyDescent="0.3">
      <c r="W481" s="46">
        <v>478</v>
      </c>
      <c r="X481" s="97">
        <f t="shared" si="35"/>
        <v>25.985415726439214</v>
      </c>
    </row>
    <row r="482" spans="23:24" x14ac:dyDescent="0.3">
      <c r="W482" s="46">
        <v>479</v>
      </c>
      <c r="X482" s="97">
        <f t="shared" si="35"/>
        <v>25.896230401582272</v>
      </c>
    </row>
    <row r="483" spans="23:24" x14ac:dyDescent="0.3">
      <c r="W483" s="46">
        <v>480</v>
      </c>
      <c r="X483" s="97">
        <f t="shared" si="35"/>
        <v>25.807120465395087</v>
      </c>
    </row>
    <row r="484" spans="23:24" x14ac:dyDescent="0.3">
      <c r="W484" s="46">
        <v>481</v>
      </c>
      <c r="X484" s="97">
        <f t="shared" si="35"/>
        <v>25.718085136644561</v>
      </c>
    </row>
    <row r="485" spans="23:24" x14ac:dyDescent="0.3">
      <c r="W485" s="46">
        <v>482</v>
      </c>
      <c r="X485" s="97">
        <f t="shared" si="35"/>
        <v>25.629123636884742</v>
      </c>
    </row>
    <row r="486" spans="23:24" x14ac:dyDescent="0.3">
      <c r="W486" s="46">
        <v>483</v>
      </c>
      <c r="X486" s="97">
        <f t="shared" si="35"/>
        <v>25.540235190416809</v>
      </c>
    </row>
    <row r="487" spans="23:24" x14ac:dyDescent="0.3">
      <c r="W487" s="46">
        <v>484</v>
      </c>
      <c r="X487" s="97">
        <f t="shared" si="35"/>
        <v>25.451419024247969</v>
      </c>
    </row>
    <row r="488" spans="23:24" x14ac:dyDescent="0.3">
      <c r="W488" s="46">
        <v>485</v>
      </c>
      <c r="X488" s="97">
        <f t="shared" si="35"/>
        <v>25.362674368051557</v>
      </c>
    </row>
    <row r="489" spans="23:24" x14ac:dyDescent="0.3">
      <c r="W489" s="46">
        <v>486</v>
      </c>
      <c r="X489" s="97">
        <f t="shared" si="35"/>
        <v>25.274000454127588</v>
      </c>
    </row>
    <row r="490" spans="23:24" x14ac:dyDescent="0.3">
      <c r="W490" s="46">
        <v>487</v>
      </c>
      <c r="X490" s="97">
        <f t="shared" si="35"/>
        <v>25.185396517362335</v>
      </c>
    </row>
    <row r="491" spans="23:24" x14ac:dyDescent="0.3">
      <c r="W491" s="46">
        <v>488</v>
      </c>
      <c r="X491" s="97">
        <f t="shared" si="35"/>
        <v>25.096861795189966</v>
      </c>
    </row>
    <row r="492" spans="23:24" x14ac:dyDescent="0.3">
      <c r="W492" s="46">
        <v>489</v>
      </c>
      <c r="X492" s="97">
        <f t="shared" si="35"/>
        <v>25.008395527552523</v>
      </c>
    </row>
    <row r="493" spans="23:24" x14ac:dyDescent="0.3">
      <c r="W493" s="46">
        <v>490</v>
      </c>
      <c r="X493" s="97">
        <f t="shared" si="35"/>
        <v>24.919996956861951</v>
      </c>
    </row>
    <row r="494" spans="23:24" x14ac:dyDescent="0.3">
      <c r="W494" s="46">
        <v>491</v>
      </c>
      <c r="X494" s="97">
        <f t="shared" si="35"/>
        <v>24.831665327960934</v>
      </c>
    </row>
    <row r="495" spans="23:24" x14ac:dyDescent="0.3">
      <c r="W495" s="46">
        <v>492</v>
      </c>
      <c r="X495" s="97">
        <f t="shared" si="35"/>
        <v>24.743399888084866</v>
      </c>
    </row>
    <row r="496" spans="23:24" x14ac:dyDescent="0.3">
      <c r="W496" s="46">
        <v>493</v>
      </c>
      <c r="X496" s="97">
        <f t="shared" si="35"/>
        <v>24.655199886823766</v>
      </c>
    </row>
    <row r="497" spans="23:24" x14ac:dyDescent="0.3">
      <c r="W497" s="46">
        <v>494</v>
      </c>
      <c r="X497" s="97">
        <f t="shared" si="35"/>
        <v>24.56706457608442</v>
      </c>
    </row>
    <row r="498" spans="23:24" x14ac:dyDescent="0.3">
      <c r="W498" s="46">
        <v>495</v>
      </c>
      <c r="X498" s="97">
        <f t="shared" si="35"/>
        <v>24.478993210052579</v>
      </c>
    </row>
    <row r="499" spans="23:24" x14ac:dyDescent="0.3">
      <c r="W499" s="46">
        <v>496</v>
      </c>
      <c r="X499" s="97">
        <f t="shared" si="35"/>
        <v>24.390985045156015</v>
      </c>
    </row>
    <row r="500" spans="23:24" x14ac:dyDescent="0.3">
      <c r="W500" s="46">
        <v>497</v>
      </c>
      <c r="X500" s="97">
        <f t="shared" si="35"/>
        <v>24.303039340026771</v>
      </c>
    </row>
    <row r="501" spans="23:24" x14ac:dyDescent="0.3">
      <c r="W501" s="46">
        <v>498</v>
      </c>
      <c r="X501" s="97">
        <f t="shared" si="35"/>
        <v>24.215155355464731</v>
      </c>
    </row>
    <row r="502" spans="23:24" x14ac:dyDescent="0.3">
      <c r="W502" s="46">
        <v>499</v>
      </c>
      <c r="X502" s="97">
        <f t="shared" si="35"/>
        <v>24.127332354400721</v>
      </c>
    </row>
    <row r="503" spans="23:24" x14ac:dyDescent="0.3">
      <c r="W503" s="46">
        <v>500</v>
      </c>
      <c r="X503" s="97">
        <f t="shared" si="35"/>
        <v>24.03956960185991</v>
      </c>
    </row>
    <row r="504" spans="23:24" x14ac:dyDescent="0.3">
      <c r="W504" s="46">
        <v>501</v>
      </c>
      <c r="X504" s="97">
        <f t="shared" si="35"/>
        <v>23.951866364925479</v>
      </c>
    </row>
    <row r="505" spans="23:24" x14ac:dyDescent="0.3">
      <c r="W505" s="46">
        <v>502</v>
      </c>
      <c r="X505" s="97">
        <f t="shared" si="35"/>
        <v>23.864221912702646</v>
      </c>
    </row>
    <row r="506" spans="23:24" x14ac:dyDescent="0.3">
      <c r="W506" s="46">
        <v>503</v>
      </c>
      <c r="X506" s="97">
        <f t="shared" si="35"/>
        <v>23.776635516282568</v>
      </c>
    </row>
    <row r="507" spans="23:24" x14ac:dyDescent="0.3">
      <c r="W507" s="46">
        <v>504</v>
      </c>
      <c r="X507" s="97">
        <f t="shared" si="35"/>
        <v>23.689106448706809</v>
      </c>
    </row>
    <row r="508" spans="23:24" x14ac:dyDescent="0.3">
      <c r="W508" s="46">
        <v>505</v>
      </c>
      <c r="X508" s="97">
        <f t="shared" si="35"/>
        <v>23.601633984931595</v>
      </c>
    </row>
    <row r="509" spans="23:24" x14ac:dyDescent="0.3">
      <c r="W509" s="46">
        <v>506</v>
      </c>
      <c r="X509" s="97">
        <f t="shared" si="35"/>
        <v>23.514217401792507</v>
      </c>
    </row>
    <row r="510" spans="23:24" x14ac:dyDescent="0.3">
      <c r="W510" s="46">
        <v>507</v>
      </c>
      <c r="X510" s="97">
        <f t="shared" si="35"/>
        <v>23.426855977969353</v>
      </c>
    </row>
    <row r="511" spans="23:24" x14ac:dyDescent="0.3">
      <c r="W511" s="46">
        <v>508</v>
      </c>
      <c r="X511" s="97">
        <f t="shared" si="35"/>
        <v>23.339548993950984</v>
      </c>
    </row>
    <row r="512" spans="23:24" x14ac:dyDescent="0.3">
      <c r="W512" s="46">
        <v>509</v>
      </c>
      <c r="X512" s="97">
        <f t="shared" si="35"/>
        <v>23.252295732000732</v>
      </c>
    </row>
    <row r="513" spans="23:24" x14ac:dyDescent="0.3">
      <c r="W513" s="46">
        <v>510</v>
      </c>
      <c r="X513" s="97">
        <f t="shared" si="35"/>
        <v>23.165095476121394</v>
      </c>
    </row>
    <row r="514" spans="23:24" x14ac:dyDescent="0.3">
      <c r="W514" s="46">
        <v>511</v>
      </c>
      <c r="X514" s="97">
        <f t="shared" si="35"/>
        <v>23.077947512020899</v>
      </c>
    </row>
    <row r="515" spans="23:24" x14ac:dyDescent="0.3">
      <c r="W515" s="46">
        <v>512</v>
      </c>
      <c r="X515" s="97">
        <f t="shared" si="35"/>
        <v>22.99085112707786</v>
      </c>
    </row>
    <row r="516" spans="23:24" x14ac:dyDescent="0.3">
      <c r="W516" s="46">
        <v>513</v>
      </c>
      <c r="X516" s="97">
        <f t="shared" si="35"/>
        <v>22.903805610307529</v>
      </c>
    </row>
    <row r="517" spans="23:24" x14ac:dyDescent="0.3">
      <c r="W517" s="46">
        <v>514</v>
      </c>
      <c r="X517" s="97">
        <f t="shared" ref="X517:X580" si="36">(1/(S$9+S$10*LN(S$4)-S$10*LN((1023/W517)-1)))-273.15</f>
        <v>22.816810252327514</v>
      </c>
    </row>
    <row r="518" spans="23:24" x14ac:dyDescent="0.3">
      <c r="W518" s="46">
        <v>515</v>
      </c>
      <c r="X518" s="97">
        <f t="shared" si="36"/>
        <v>22.729864345323733</v>
      </c>
    </row>
    <row r="519" spans="23:24" x14ac:dyDescent="0.3">
      <c r="W519" s="46">
        <v>516</v>
      </c>
      <c r="X519" s="97">
        <f t="shared" si="36"/>
        <v>22.642967183017163</v>
      </c>
    </row>
    <row r="520" spans="23:24" x14ac:dyDescent="0.3">
      <c r="W520" s="46">
        <v>517</v>
      </c>
      <c r="X520" s="97">
        <f t="shared" si="36"/>
        <v>22.556118060629558</v>
      </c>
    </row>
    <row r="521" spans="23:24" x14ac:dyDescent="0.3">
      <c r="W521" s="46">
        <v>518</v>
      </c>
      <c r="X521" s="97">
        <f t="shared" si="36"/>
        <v>22.469316274850428</v>
      </c>
    </row>
    <row r="522" spans="23:24" x14ac:dyDescent="0.3">
      <c r="W522" s="46">
        <v>519</v>
      </c>
      <c r="X522" s="97">
        <f t="shared" si="36"/>
        <v>22.382561123803271</v>
      </c>
    </row>
    <row r="523" spans="23:24" x14ac:dyDescent="0.3">
      <c r="W523" s="46">
        <v>520</v>
      </c>
      <c r="X523" s="97">
        <f t="shared" si="36"/>
        <v>22.295851907012548</v>
      </c>
    </row>
    <row r="524" spans="23:24" x14ac:dyDescent="0.3">
      <c r="W524" s="46">
        <v>521</v>
      </c>
      <c r="X524" s="97">
        <f t="shared" si="36"/>
        <v>22.209187925370543</v>
      </c>
    </row>
    <row r="525" spans="23:24" x14ac:dyDescent="0.3">
      <c r="W525" s="46">
        <v>522</v>
      </c>
      <c r="X525" s="97">
        <f t="shared" si="36"/>
        <v>22.122568481104111</v>
      </c>
    </row>
    <row r="526" spans="23:24" x14ac:dyDescent="0.3">
      <c r="W526" s="46">
        <v>523</v>
      </c>
      <c r="X526" s="97">
        <f t="shared" si="36"/>
        <v>22.035992877741933</v>
      </c>
    </row>
    <row r="527" spans="23:24" x14ac:dyDescent="0.3">
      <c r="W527" s="46">
        <v>524</v>
      </c>
      <c r="X527" s="97">
        <f t="shared" si="36"/>
        <v>21.949460420081834</v>
      </c>
    </row>
    <row r="528" spans="23:24" x14ac:dyDescent="0.3">
      <c r="W528" s="46">
        <v>525</v>
      </c>
      <c r="X528" s="97">
        <f t="shared" si="36"/>
        <v>21.862970414157644</v>
      </c>
    </row>
    <row r="529" spans="23:24" x14ac:dyDescent="0.3">
      <c r="W529" s="46">
        <v>526</v>
      </c>
      <c r="X529" s="97">
        <f t="shared" si="36"/>
        <v>21.77652216720719</v>
      </c>
    </row>
    <row r="530" spans="23:24" x14ac:dyDescent="0.3">
      <c r="W530" s="46">
        <v>527</v>
      </c>
      <c r="X530" s="97">
        <f t="shared" si="36"/>
        <v>21.690114987639163</v>
      </c>
    </row>
    <row r="531" spans="23:24" x14ac:dyDescent="0.3">
      <c r="W531" s="46">
        <v>528</v>
      </c>
      <c r="X531" s="97">
        <f t="shared" si="36"/>
        <v>21.603748185001223</v>
      </c>
    </row>
    <row r="532" spans="23:24" x14ac:dyDescent="0.3">
      <c r="W532" s="46">
        <v>529</v>
      </c>
      <c r="X532" s="97">
        <f t="shared" si="36"/>
        <v>21.517421069947432</v>
      </c>
    </row>
    <row r="533" spans="23:24" x14ac:dyDescent="0.3">
      <c r="W533" s="46">
        <v>530</v>
      </c>
      <c r="X533" s="97">
        <f t="shared" si="36"/>
        <v>21.431132954205907</v>
      </c>
    </row>
    <row r="534" spans="23:24" x14ac:dyDescent="0.3">
      <c r="W534" s="46">
        <v>531</v>
      </c>
      <c r="X534" s="97">
        <f t="shared" si="36"/>
        <v>21.344883150547162</v>
      </c>
    </row>
    <row r="535" spans="23:24" x14ac:dyDescent="0.3">
      <c r="W535" s="46">
        <v>532</v>
      </c>
      <c r="X535" s="97">
        <f t="shared" si="36"/>
        <v>21.258670972751247</v>
      </c>
    </row>
    <row r="536" spans="23:24" x14ac:dyDescent="0.3">
      <c r="W536" s="46">
        <v>533</v>
      </c>
      <c r="X536" s="97">
        <f t="shared" si="36"/>
        <v>21.172495735576433</v>
      </c>
    </row>
    <row r="537" spans="23:24" x14ac:dyDescent="0.3">
      <c r="W537" s="46">
        <v>534</v>
      </c>
      <c r="X537" s="97">
        <f t="shared" si="36"/>
        <v>21.086356754727035</v>
      </c>
    </row>
    <row r="538" spans="23:24" x14ac:dyDescent="0.3">
      <c r="W538" s="46">
        <v>535</v>
      </c>
      <c r="X538" s="97">
        <f t="shared" si="36"/>
        <v>21.000253346821466</v>
      </c>
    </row>
    <row r="539" spans="23:24" x14ac:dyDescent="0.3">
      <c r="W539" s="46">
        <v>536</v>
      </c>
      <c r="X539" s="97">
        <f t="shared" si="36"/>
        <v>20.914184829360522</v>
      </c>
    </row>
    <row r="540" spans="23:24" x14ac:dyDescent="0.3">
      <c r="W540" s="46">
        <v>537</v>
      </c>
      <c r="X540" s="97">
        <f t="shared" si="36"/>
        <v>20.828150520695715</v>
      </c>
    </row>
    <row r="541" spans="23:24" x14ac:dyDescent="0.3">
      <c r="W541" s="46">
        <v>538</v>
      </c>
      <c r="X541" s="97">
        <f t="shared" si="36"/>
        <v>20.742149739997387</v>
      </c>
    </row>
    <row r="542" spans="23:24" x14ac:dyDescent="0.3">
      <c r="W542" s="46">
        <v>539</v>
      </c>
      <c r="X542" s="97">
        <f t="shared" si="36"/>
        <v>20.656181807223334</v>
      </c>
    </row>
    <row r="543" spans="23:24" x14ac:dyDescent="0.3">
      <c r="W543" s="46">
        <v>540</v>
      </c>
      <c r="X543" s="97">
        <f t="shared" si="36"/>
        <v>20.570246043086968</v>
      </c>
    </row>
    <row r="544" spans="23:24" x14ac:dyDescent="0.3">
      <c r="W544" s="46">
        <v>541</v>
      </c>
      <c r="X544" s="97">
        <f t="shared" si="36"/>
        <v>20.484341769026003</v>
      </c>
    </row>
    <row r="545" spans="23:24" x14ac:dyDescent="0.3">
      <c r="W545" s="46">
        <v>542</v>
      </c>
      <c r="X545" s="97">
        <f t="shared" si="36"/>
        <v>20.398468307170845</v>
      </c>
    </row>
    <row r="546" spans="23:24" x14ac:dyDescent="0.3">
      <c r="W546" s="46">
        <v>543</v>
      </c>
      <c r="X546" s="97">
        <f t="shared" si="36"/>
        <v>20.312624980313217</v>
      </c>
    </row>
    <row r="547" spans="23:24" x14ac:dyDescent="0.3">
      <c r="W547" s="46">
        <v>544</v>
      </c>
      <c r="X547" s="97">
        <f t="shared" si="36"/>
        <v>20.226811111874554</v>
      </c>
    </row>
    <row r="548" spans="23:24" x14ac:dyDescent="0.3">
      <c r="W548" s="46">
        <v>545</v>
      </c>
      <c r="X548" s="97">
        <f t="shared" si="36"/>
        <v>20.141026025874794</v>
      </c>
    </row>
    <row r="549" spans="23:24" x14ac:dyDescent="0.3">
      <c r="W549" s="46">
        <v>546</v>
      </c>
      <c r="X549" s="97">
        <f t="shared" si="36"/>
        <v>20.055269046901003</v>
      </c>
    </row>
    <row r="550" spans="23:24" x14ac:dyDescent="0.3">
      <c r="W550" s="46">
        <v>547</v>
      </c>
      <c r="X550" s="97">
        <f t="shared" si="36"/>
        <v>19.969539500075939</v>
      </c>
    </row>
    <row r="551" spans="23:24" x14ac:dyDescent="0.3">
      <c r="W551" s="46">
        <v>548</v>
      </c>
      <c r="X551" s="97">
        <f t="shared" si="36"/>
        <v>19.883836711026788</v>
      </c>
    </row>
    <row r="552" spans="23:24" x14ac:dyDescent="0.3">
      <c r="W552" s="46">
        <v>549</v>
      </c>
      <c r="X552" s="97">
        <f t="shared" si="36"/>
        <v>19.798160005853958</v>
      </c>
    </row>
    <row r="553" spans="23:24" x14ac:dyDescent="0.3">
      <c r="W553" s="46">
        <v>550</v>
      </c>
      <c r="X553" s="97">
        <f t="shared" si="36"/>
        <v>19.712508711099531</v>
      </c>
    </row>
    <row r="554" spans="23:24" x14ac:dyDescent="0.3">
      <c r="W554" s="46">
        <v>551</v>
      </c>
      <c r="X554" s="97">
        <f t="shared" si="36"/>
        <v>19.626882153716281</v>
      </c>
    </row>
    <row r="555" spans="23:24" x14ac:dyDescent="0.3">
      <c r="W555" s="46">
        <v>552</v>
      </c>
      <c r="X555" s="97">
        <f t="shared" si="36"/>
        <v>19.541279661036185</v>
      </c>
    </row>
    <row r="556" spans="23:24" x14ac:dyDescent="0.3">
      <c r="W556" s="46">
        <v>553</v>
      </c>
      <c r="X556" s="97">
        <f t="shared" si="36"/>
        <v>19.455700560739217</v>
      </c>
    </row>
    <row r="557" spans="23:24" x14ac:dyDescent="0.3">
      <c r="W557" s="46">
        <v>554</v>
      </c>
      <c r="X557" s="97">
        <f t="shared" si="36"/>
        <v>19.370144180822138</v>
      </c>
    </row>
    <row r="558" spans="23:24" x14ac:dyDescent="0.3">
      <c r="W558" s="46">
        <v>555</v>
      </c>
      <c r="X558" s="97">
        <f t="shared" si="36"/>
        <v>19.284609849567062</v>
      </c>
    </row>
    <row r="559" spans="23:24" x14ac:dyDescent="0.3">
      <c r="W559" s="46">
        <v>556</v>
      </c>
      <c r="X559" s="97">
        <f t="shared" si="36"/>
        <v>19.199096895510422</v>
      </c>
    </row>
    <row r="560" spans="23:24" x14ac:dyDescent="0.3">
      <c r="W560" s="46">
        <v>557</v>
      </c>
      <c r="X560" s="97">
        <f t="shared" si="36"/>
        <v>19.113604647411364</v>
      </c>
    </row>
    <row r="561" spans="23:24" x14ac:dyDescent="0.3">
      <c r="W561" s="46">
        <v>558</v>
      </c>
      <c r="X561" s="97">
        <f t="shared" si="36"/>
        <v>19.028132434220538</v>
      </c>
    </row>
    <row r="562" spans="23:24" x14ac:dyDescent="0.3">
      <c r="W562" s="46">
        <v>559</v>
      </c>
      <c r="X562" s="97">
        <f t="shared" si="36"/>
        <v>18.942679585048893</v>
      </c>
    </row>
    <row r="563" spans="23:24" x14ac:dyDescent="0.3">
      <c r="W563" s="46">
        <v>560</v>
      </c>
      <c r="X563" s="97">
        <f t="shared" si="36"/>
        <v>18.857245429136185</v>
      </c>
    </row>
    <row r="564" spans="23:24" x14ac:dyDescent="0.3">
      <c r="W564" s="46">
        <v>561</v>
      </c>
      <c r="X564" s="97">
        <f t="shared" si="36"/>
        <v>18.7718292958196</v>
      </c>
    </row>
    <row r="565" spans="23:24" x14ac:dyDescent="0.3">
      <c r="W565" s="46">
        <v>562</v>
      </c>
      <c r="X565" s="97">
        <f t="shared" si="36"/>
        <v>18.68643051450232</v>
      </c>
    </row>
    <row r="566" spans="23:24" x14ac:dyDescent="0.3">
      <c r="W566" s="46">
        <v>563</v>
      </c>
      <c r="X566" s="97">
        <f t="shared" si="36"/>
        <v>18.601048414622142</v>
      </c>
    </row>
    <row r="567" spans="23:24" x14ac:dyDescent="0.3">
      <c r="W567" s="46">
        <v>564</v>
      </c>
      <c r="X567" s="97">
        <f t="shared" si="36"/>
        <v>18.515682325619878</v>
      </c>
    </row>
    <row r="568" spans="23:24" x14ac:dyDescent="0.3">
      <c r="W568" s="46">
        <v>565</v>
      </c>
      <c r="X568" s="97">
        <f t="shared" si="36"/>
        <v>18.430331576907861</v>
      </c>
    </row>
    <row r="569" spans="23:24" x14ac:dyDescent="0.3">
      <c r="W569" s="46">
        <v>566</v>
      </c>
      <c r="X569" s="97">
        <f t="shared" si="36"/>
        <v>18.34499549783834</v>
      </c>
    </row>
    <row r="570" spans="23:24" x14ac:dyDescent="0.3">
      <c r="W570" s="46">
        <v>567</v>
      </c>
      <c r="X570" s="97">
        <f t="shared" si="36"/>
        <v>18.259673417672047</v>
      </c>
    </row>
    <row r="571" spans="23:24" x14ac:dyDescent="0.3">
      <c r="W571" s="46">
        <v>568</v>
      </c>
      <c r="X571" s="97">
        <f t="shared" si="36"/>
        <v>18.174364665546022</v>
      </c>
    </row>
    <row r="572" spans="23:24" x14ac:dyDescent="0.3">
      <c r="W572" s="46">
        <v>569</v>
      </c>
      <c r="X572" s="97">
        <f t="shared" si="36"/>
        <v>18.089068570442521</v>
      </c>
    </row>
    <row r="573" spans="23:24" x14ac:dyDescent="0.3">
      <c r="W573" s="46">
        <v>570</v>
      </c>
      <c r="X573" s="97">
        <f t="shared" si="36"/>
        <v>18.003784461156556</v>
      </c>
    </row>
    <row r="574" spans="23:24" x14ac:dyDescent="0.3">
      <c r="W574" s="46">
        <v>571</v>
      </c>
      <c r="X574" s="97">
        <f t="shared" si="36"/>
        <v>17.918511666264465</v>
      </c>
    </row>
    <row r="575" spans="23:24" x14ac:dyDescent="0.3">
      <c r="W575" s="46">
        <v>572</v>
      </c>
      <c r="X575" s="97">
        <f t="shared" si="36"/>
        <v>17.83324951409196</v>
      </c>
    </row>
    <row r="576" spans="23:24" x14ac:dyDescent="0.3">
      <c r="W576" s="46">
        <v>573</v>
      </c>
      <c r="X576" s="97">
        <f t="shared" si="36"/>
        <v>17.747997332681678</v>
      </c>
    </row>
    <row r="577" spans="23:24" x14ac:dyDescent="0.3">
      <c r="W577" s="46">
        <v>574</v>
      </c>
      <c r="X577" s="97">
        <f t="shared" si="36"/>
        <v>17.662754449761621</v>
      </c>
    </row>
    <row r="578" spans="23:24" x14ac:dyDescent="0.3">
      <c r="W578" s="46">
        <v>575</v>
      </c>
      <c r="X578" s="97">
        <f t="shared" si="36"/>
        <v>17.577520192712655</v>
      </c>
    </row>
    <row r="579" spans="23:24" x14ac:dyDescent="0.3">
      <c r="W579" s="46">
        <v>576</v>
      </c>
      <c r="X579" s="97">
        <f t="shared" si="36"/>
        <v>17.492293888536494</v>
      </c>
    </row>
    <row r="580" spans="23:24" x14ac:dyDescent="0.3">
      <c r="W580" s="46">
        <v>577</v>
      </c>
      <c r="X580" s="97">
        <f t="shared" si="36"/>
        <v>17.40707486382297</v>
      </c>
    </row>
    <row r="581" spans="23:24" x14ac:dyDescent="0.3">
      <c r="W581" s="46">
        <v>578</v>
      </c>
      <c r="X581" s="97">
        <f t="shared" ref="X581:X644" si="37">(1/(S$9+S$10*LN(S$4)-S$10*LN((1023/W581)-1)))-273.15</f>
        <v>17.321862444718022</v>
      </c>
    </row>
    <row r="582" spans="23:24" x14ac:dyDescent="0.3">
      <c r="W582" s="46">
        <v>579</v>
      </c>
      <c r="X582" s="97">
        <f t="shared" si="37"/>
        <v>17.236655956890843</v>
      </c>
    </row>
    <row r="583" spans="23:24" x14ac:dyDescent="0.3">
      <c r="W583" s="46">
        <v>580</v>
      </c>
      <c r="X583" s="97">
        <f t="shared" si="37"/>
        <v>17.151454725501367</v>
      </c>
    </row>
    <row r="584" spans="23:24" x14ac:dyDescent="0.3">
      <c r="W584" s="46">
        <v>581</v>
      </c>
      <c r="X584" s="97">
        <f t="shared" si="37"/>
        <v>17.066258075167639</v>
      </c>
    </row>
    <row r="585" spans="23:24" x14ac:dyDescent="0.3">
      <c r="W585" s="46">
        <v>582</v>
      </c>
      <c r="X585" s="97">
        <f t="shared" si="37"/>
        <v>16.981065329932676</v>
      </c>
    </row>
    <row r="586" spans="23:24" x14ac:dyDescent="0.3">
      <c r="W586" s="46">
        <v>583</v>
      </c>
      <c r="X586" s="97">
        <f t="shared" si="37"/>
        <v>16.895875813231783</v>
      </c>
    </row>
    <row r="587" spans="23:24" x14ac:dyDescent="0.3">
      <c r="W587" s="46">
        <v>584</v>
      </c>
      <c r="X587" s="97">
        <f t="shared" si="37"/>
        <v>16.81068884785924</v>
      </c>
    </row>
    <row r="588" spans="23:24" x14ac:dyDescent="0.3">
      <c r="W588" s="46">
        <v>585</v>
      </c>
      <c r="X588" s="97">
        <f t="shared" si="37"/>
        <v>16.725503755935222</v>
      </c>
    </row>
    <row r="589" spans="23:24" x14ac:dyDescent="0.3">
      <c r="W589" s="46">
        <v>586</v>
      </c>
      <c r="X589" s="97">
        <f t="shared" si="37"/>
        <v>16.640319858872545</v>
      </c>
    </row>
    <row r="590" spans="23:24" x14ac:dyDescent="0.3">
      <c r="W590" s="46">
        <v>587</v>
      </c>
      <c r="X590" s="97">
        <f t="shared" si="37"/>
        <v>16.555136477343012</v>
      </c>
    </row>
    <row r="591" spans="23:24" x14ac:dyDescent="0.3">
      <c r="W591" s="46">
        <v>588</v>
      </c>
      <c r="X591" s="97">
        <f t="shared" si="37"/>
        <v>16.469952931243768</v>
      </c>
    </row>
    <row r="592" spans="23:24" x14ac:dyDescent="0.3">
      <c r="W592" s="46">
        <v>589</v>
      </c>
      <c r="X592" s="97">
        <f t="shared" si="37"/>
        <v>16.38476853966398</v>
      </c>
    </row>
    <row r="593" spans="23:24" x14ac:dyDescent="0.3">
      <c r="W593" s="46">
        <v>590</v>
      </c>
      <c r="X593" s="97">
        <f t="shared" si="37"/>
        <v>16.299582620850458</v>
      </c>
    </row>
    <row r="594" spans="23:24" x14ac:dyDescent="0.3">
      <c r="W594" s="46">
        <v>591</v>
      </c>
      <c r="X594" s="97">
        <f t="shared" si="37"/>
        <v>16.214394492173767</v>
      </c>
    </row>
    <row r="595" spans="23:24" x14ac:dyDescent="0.3">
      <c r="W595" s="46">
        <v>592</v>
      </c>
      <c r="X595" s="97">
        <f t="shared" si="37"/>
        <v>16.129203470094353</v>
      </c>
    </row>
    <row r="596" spans="23:24" x14ac:dyDescent="0.3">
      <c r="W596" s="46">
        <v>593</v>
      </c>
      <c r="X596" s="97">
        <f t="shared" si="37"/>
        <v>16.044008870127755</v>
      </c>
    </row>
    <row r="597" spans="23:24" x14ac:dyDescent="0.3">
      <c r="W597" s="46">
        <v>594</v>
      </c>
      <c r="X597" s="97">
        <f t="shared" si="37"/>
        <v>15.958810006810324</v>
      </c>
    </row>
    <row r="598" spans="23:24" x14ac:dyDescent="0.3">
      <c r="W598" s="46">
        <v>595</v>
      </c>
      <c r="X598" s="97">
        <f t="shared" si="37"/>
        <v>15.873606193664671</v>
      </c>
    </row>
    <row r="599" spans="23:24" x14ac:dyDescent="0.3">
      <c r="W599" s="46">
        <v>596</v>
      </c>
      <c r="X599" s="97">
        <f t="shared" si="37"/>
        <v>15.788396743164469</v>
      </c>
    </row>
    <row r="600" spans="23:24" x14ac:dyDescent="0.3">
      <c r="W600" s="46">
        <v>597</v>
      </c>
      <c r="X600" s="97">
        <f t="shared" si="37"/>
        <v>15.70318096669979</v>
      </c>
    </row>
    <row r="601" spans="23:24" x14ac:dyDescent="0.3">
      <c r="W601" s="46">
        <v>598</v>
      </c>
      <c r="X601" s="97">
        <f t="shared" si="37"/>
        <v>15.617958174541855</v>
      </c>
    </row>
    <row r="602" spans="23:24" x14ac:dyDescent="0.3">
      <c r="W602" s="46">
        <v>599</v>
      </c>
      <c r="X602" s="97">
        <f t="shared" si="37"/>
        <v>15.532727675807337</v>
      </c>
    </row>
    <row r="603" spans="23:24" x14ac:dyDescent="0.3">
      <c r="W603" s="46">
        <v>600</v>
      </c>
      <c r="X603" s="97">
        <f t="shared" si="37"/>
        <v>15.447488778423235</v>
      </c>
    </row>
    <row r="604" spans="23:24" x14ac:dyDescent="0.3">
      <c r="W604" s="46">
        <v>601</v>
      </c>
      <c r="X604" s="97">
        <f t="shared" si="37"/>
        <v>15.36224078909072</v>
      </c>
    </row>
    <row r="605" spans="23:24" x14ac:dyDescent="0.3">
      <c r="W605" s="46">
        <v>602</v>
      </c>
      <c r="X605" s="97">
        <f t="shared" si="37"/>
        <v>15.276983013249492</v>
      </c>
    </row>
    <row r="606" spans="23:24" x14ac:dyDescent="0.3">
      <c r="W606" s="46">
        <v>603</v>
      </c>
      <c r="X606" s="97">
        <f t="shared" si="37"/>
        <v>15.191714755041403</v>
      </c>
    </row>
    <row r="607" spans="23:24" x14ac:dyDescent="0.3">
      <c r="W607" s="46">
        <v>604</v>
      </c>
      <c r="X607" s="97">
        <f t="shared" si="37"/>
        <v>15.106435317274133</v>
      </c>
    </row>
    <row r="608" spans="23:24" x14ac:dyDescent="0.3">
      <c r="W608" s="46">
        <v>605</v>
      </c>
      <c r="X608" s="97">
        <f t="shared" si="37"/>
        <v>15.021144001384528</v>
      </c>
    </row>
    <row r="609" spans="23:24" x14ac:dyDescent="0.3">
      <c r="W609" s="46">
        <v>606</v>
      </c>
      <c r="X609" s="97">
        <f t="shared" si="37"/>
        <v>14.935840107401873</v>
      </c>
    </row>
    <row r="610" spans="23:24" x14ac:dyDescent="0.3">
      <c r="W610" s="46">
        <v>607</v>
      </c>
      <c r="X610" s="97">
        <f t="shared" si="37"/>
        <v>14.850522933910895</v>
      </c>
    </row>
    <row r="611" spans="23:24" x14ac:dyDescent="0.3">
      <c r="W611" s="46">
        <v>608</v>
      </c>
      <c r="X611" s="97">
        <f t="shared" si="37"/>
        <v>14.765191778014298</v>
      </c>
    </row>
    <row r="612" spans="23:24" x14ac:dyDescent="0.3">
      <c r="W612" s="46">
        <v>609</v>
      </c>
      <c r="X612" s="97">
        <f t="shared" si="37"/>
        <v>14.679845935295361</v>
      </c>
    </row>
    <row r="613" spans="23:24" x14ac:dyDescent="0.3">
      <c r="W613" s="46">
        <v>610</v>
      </c>
      <c r="X613" s="97">
        <f t="shared" si="37"/>
        <v>14.594484699780253</v>
      </c>
    </row>
    <row r="614" spans="23:24" x14ac:dyDescent="0.3">
      <c r="W614" s="46">
        <v>611</v>
      </c>
      <c r="X614" s="97">
        <f t="shared" si="37"/>
        <v>14.509107363899943</v>
      </c>
    </row>
    <row r="615" spans="23:24" x14ac:dyDescent="0.3">
      <c r="W615" s="46">
        <v>612</v>
      </c>
      <c r="X615" s="97">
        <f t="shared" si="37"/>
        <v>14.423713218451894</v>
      </c>
    </row>
    <row r="616" spans="23:24" x14ac:dyDescent="0.3">
      <c r="W616" s="46">
        <v>613</v>
      </c>
      <c r="X616" s="97">
        <f t="shared" si="37"/>
        <v>14.338301552561745</v>
      </c>
    </row>
    <row r="617" spans="23:24" x14ac:dyDescent="0.3">
      <c r="W617" s="46">
        <v>614</v>
      </c>
      <c r="X617" s="97">
        <f t="shared" si="37"/>
        <v>14.252871653644263</v>
      </c>
    </row>
    <row r="618" spans="23:24" x14ac:dyDescent="0.3">
      <c r="W618" s="46">
        <v>615</v>
      </c>
      <c r="X618" s="97">
        <f t="shared" si="37"/>
        <v>14.167422807364574</v>
      </c>
    </row>
    <row r="619" spans="23:24" x14ac:dyDescent="0.3">
      <c r="W619" s="46">
        <v>616</v>
      </c>
      <c r="X619" s="97">
        <f t="shared" si="37"/>
        <v>14.0819542975986</v>
      </c>
    </row>
    <row r="620" spans="23:24" x14ac:dyDescent="0.3">
      <c r="W620" s="46">
        <v>617</v>
      </c>
      <c r="X620" s="97">
        <f t="shared" si="37"/>
        <v>13.996465406393668</v>
      </c>
    </row>
    <row r="621" spans="23:24" x14ac:dyDescent="0.3">
      <c r="W621" s="46">
        <v>618</v>
      </c>
      <c r="X621" s="97">
        <f t="shared" si="37"/>
        <v>13.910955413928434</v>
      </c>
    </row>
    <row r="622" spans="23:24" x14ac:dyDescent="0.3">
      <c r="W622" s="46">
        <v>619</v>
      </c>
      <c r="X622" s="97">
        <f t="shared" si="37"/>
        <v>13.825423598472753</v>
      </c>
    </row>
    <row r="623" spans="23:24" x14ac:dyDescent="0.3">
      <c r="W623" s="46">
        <v>620</v>
      </c>
      <c r="X623" s="97">
        <f t="shared" si="37"/>
        <v>13.739869236347204</v>
      </c>
    </row>
    <row r="624" spans="23:24" x14ac:dyDescent="0.3">
      <c r="W624" s="46">
        <v>621</v>
      </c>
      <c r="X624" s="97">
        <f t="shared" si="37"/>
        <v>13.654291601882449</v>
      </c>
    </row>
    <row r="625" spans="23:24" x14ac:dyDescent="0.3">
      <c r="W625" s="46">
        <v>622</v>
      </c>
      <c r="X625" s="97">
        <f t="shared" si="37"/>
        <v>13.568689967377736</v>
      </c>
    </row>
    <row r="626" spans="23:24" x14ac:dyDescent="0.3">
      <c r="W626" s="46">
        <v>623</v>
      </c>
      <c r="X626" s="97">
        <f t="shared" si="37"/>
        <v>13.483063603059975</v>
      </c>
    </row>
    <row r="627" spans="23:24" x14ac:dyDescent="0.3">
      <c r="W627" s="46">
        <v>624</v>
      </c>
      <c r="X627" s="97">
        <f t="shared" si="37"/>
        <v>13.397411777041441</v>
      </c>
    </row>
    <row r="628" spans="23:24" x14ac:dyDescent="0.3">
      <c r="W628" s="46">
        <v>625</v>
      </c>
      <c r="X628" s="97">
        <f t="shared" si="37"/>
        <v>13.311733755278169</v>
      </c>
    </row>
    <row r="629" spans="23:24" x14ac:dyDescent="0.3">
      <c r="W629" s="46">
        <v>626</v>
      </c>
      <c r="X629" s="97">
        <f t="shared" si="37"/>
        <v>13.226028801527264</v>
      </c>
    </row>
    <row r="630" spans="23:24" x14ac:dyDescent="0.3">
      <c r="W630" s="46">
        <v>627</v>
      </c>
      <c r="X630" s="97">
        <f t="shared" si="37"/>
        <v>13.140296177304265</v>
      </c>
    </row>
    <row r="631" spans="23:24" x14ac:dyDescent="0.3">
      <c r="W631" s="46">
        <v>628</v>
      </c>
      <c r="X631" s="97">
        <f t="shared" si="37"/>
        <v>13.054535141839892</v>
      </c>
    </row>
    <row r="632" spans="23:24" x14ac:dyDescent="0.3">
      <c r="W632" s="46">
        <v>629</v>
      </c>
      <c r="X632" s="97">
        <f t="shared" si="37"/>
        <v>12.968744952036559</v>
      </c>
    </row>
    <row r="633" spans="23:24" x14ac:dyDescent="0.3">
      <c r="W633" s="46">
        <v>630</v>
      </c>
      <c r="X633" s="97">
        <f t="shared" si="37"/>
        <v>12.882924862424716</v>
      </c>
    </row>
    <row r="634" spans="23:24" x14ac:dyDescent="0.3">
      <c r="W634" s="46">
        <v>631</v>
      </c>
      <c r="X634" s="97">
        <f t="shared" si="37"/>
        <v>12.797074125118456</v>
      </c>
    </row>
    <row r="635" spans="23:24" x14ac:dyDescent="0.3">
      <c r="W635" s="46">
        <v>632</v>
      </c>
      <c r="X635" s="97">
        <f t="shared" si="37"/>
        <v>12.711191989770896</v>
      </c>
    </row>
    <row r="636" spans="23:24" x14ac:dyDescent="0.3">
      <c r="W636" s="46">
        <v>633</v>
      </c>
      <c r="X636" s="97">
        <f t="shared" si="37"/>
        <v>12.625277703529321</v>
      </c>
    </row>
    <row r="637" spans="23:24" x14ac:dyDescent="0.3">
      <c r="W637" s="46">
        <v>634</v>
      </c>
      <c r="X637" s="97">
        <f t="shared" si="37"/>
        <v>12.539330510989714</v>
      </c>
    </row>
    <row r="638" spans="23:24" x14ac:dyDescent="0.3">
      <c r="W638" s="46">
        <v>635</v>
      </c>
      <c r="X638" s="97">
        <f t="shared" si="37"/>
        <v>12.453349654150827</v>
      </c>
    </row>
    <row r="639" spans="23:24" x14ac:dyDescent="0.3">
      <c r="W639" s="46">
        <v>636</v>
      </c>
      <c r="X639" s="97">
        <f t="shared" si="37"/>
        <v>12.367334372368305</v>
      </c>
    </row>
    <row r="640" spans="23:24" x14ac:dyDescent="0.3">
      <c r="W640" s="46">
        <v>637</v>
      </c>
      <c r="X640" s="97">
        <f t="shared" si="37"/>
        <v>12.281283902307621</v>
      </c>
    </row>
    <row r="641" spans="23:24" x14ac:dyDescent="0.3">
      <c r="W641" s="46">
        <v>638</v>
      </c>
      <c r="X641" s="97">
        <f t="shared" si="37"/>
        <v>12.195197477897409</v>
      </c>
    </row>
    <row r="642" spans="23:24" x14ac:dyDescent="0.3">
      <c r="W642" s="46">
        <v>639</v>
      </c>
      <c r="X642" s="97">
        <f t="shared" si="37"/>
        <v>12.109074330281771</v>
      </c>
    </row>
    <row r="643" spans="23:24" x14ac:dyDescent="0.3">
      <c r="W643" s="46">
        <v>640</v>
      </c>
      <c r="X643" s="97">
        <f t="shared" si="37"/>
        <v>12.022913687772473</v>
      </c>
    </row>
    <row r="644" spans="23:24" x14ac:dyDescent="0.3">
      <c r="W644" s="46">
        <v>641</v>
      </c>
      <c r="X644" s="97">
        <f t="shared" si="37"/>
        <v>11.936714775800283</v>
      </c>
    </row>
    <row r="645" spans="23:24" x14ac:dyDescent="0.3">
      <c r="W645" s="46">
        <v>642</v>
      </c>
      <c r="X645" s="97">
        <f t="shared" ref="X645:X708" si="38">(1/(S$9+S$10*LN(S$4)-S$10*LN((1023/W645)-1)))-273.15</f>
        <v>11.850476816866433</v>
      </c>
    </row>
    <row r="646" spans="23:24" x14ac:dyDescent="0.3">
      <c r="W646" s="46">
        <v>643</v>
      </c>
      <c r="X646" s="97">
        <f t="shared" si="38"/>
        <v>11.764199030493216</v>
      </c>
    </row>
    <row r="647" spans="23:24" x14ac:dyDescent="0.3">
      <c r="W647" s="46">
        <v>644</v>
      </c>
      <c r="X647" s="97">
        <f t="shared" si="38"/>
        <v>11.677880633174084</v>
      </c>
    </row>
    <row r="648" spans="23:24" x14ac:dyDescent="0.3">
      <c r="W648" s="46">
        <v>645</v>
      </c>
      <c r="X648" s="97">
        <f t="shared" si="38"/>
        <v>11.59152083832339</v>
      </c>
    </row>
    <row r="649" spans="23:24" x14ac:dyDescent="0.3">
      <c r="W649" s="46">
        <v>646</v>
      </c>
      <c r="X649" s="97">
        <f t="shared" si="38"/>
        <v>11.505118856225579</v>
      </c>
    </row>
    <row r="650" spans="23:24" x14ac:dyDescent="0.3">
      <c r="W650" s="46">
        <v>647</v>
      </c>
      <c r="X650" s="97">
        <f t="shared" si="38"/>
        <v>11.418673893984135</v>
      </c>
    </row>
    <row r="651" spans="23:24" x14ac:dyDescent="0.3">
      <c r="W651" s="46">
        <v>648</v>
      </c>
      <c r="X651" s="97">
        <f t="shared" si="38"/>
        <v>11.33218515546946</v>
      </c>
    </row>
    <row r="652" spans="23:24" x14ac:dyDescent="0.3">
      <c r="W652" s="46">
        <v>649</v>
      </c>
      <c r="X652" s="97">
        <f t="shared" si="38"/>
        <v>11.245651841266692</v>
      </c>
    </row>
    <row r="653" spans="23:24" x14ac:dyDescent="0.3">
      <c r="W653" s="46">
        <v>650</v>
      </c>
      <c r="X653" s="97">
        <f t="shared" si="38"/>
        <v>11.159073148622952</v>
      </c>
    </row>
    <row r="654" spans="23:24" x14ac:dyDescent="0.3">
      <c r="W654" s="46">
        <v>651</v>
      </c>
      <c r="X654" s="97">
        <f t="shared" si="38"/>
        <v>11.072448271393512</v>
      </c>
    </row>
    <row r="655" spans="23:24" x14ac:dyDescent="0.3">
      <c r="W655" s="46">
        <v>652</v>
      </c>
      <c r="X655" s="97">
        <f t="shared" si="38"/>
        <v>10.985776399988424</v>
      </c>
    </row>
    <row r="656" spans="23:24" x14ac:dyDescent="0.3">
      <c r="W656" s="46">
        <v>653</v>
      </c>
      <c r="X656" s="97">
        <f t="shared" si="38"/>
        <v>10.899056721317493</v>
      </c>
    </row>
    <row r="657" spans="23:24" x14ac:dyDescent="0.3">
      <c r="W657" s="46">
        <v>654</v>
      </c>
      <c r="X657" s="97">
        <f t="shared" si="38"/>
        <v>10.812288418735534</v>
      </c>
    </row>
    <row r="658" spans="23:24" x14ac:dyDescent="0.3">
      <c r="W658" s="46">
        <v>655</v>
      </c>
      <c r="X658" s="97">
        <f t="shared" si="38"/>
        <v>10.725470671986386</v>
      </c>
    </row>
    <row r="659" spans="23:24" x14ac:dyDescent="0.3">
      <c r="W659" s="46">
        <v>656</v>
      </c>
      <c r="X659" s="97">
        <f t="shared" si="38"/>
        <v>10.638602657146748</v>
      </c>
    </row>
    <row r="660" spans="23:24" x14ac:dyDescent="0.3">
      <c r="W660" s="46">
        <v>657</v>
      </c>
      <c r="X660" s="97">
        <f t="shared" si="38"/>
        <v>10.551683546569279</v>
      </c>
    </row>
    <row r="661" spans="23:24" x14ac:dyDescent="0.3">
      <c r="W661" s="46">
        <v>658</v>
      </c>
      <c r="X661" s="97">
        <f t="shared" si="38"/>
        <v>10.464712508825244</v>
      </c>
    </row>
    <row r="662" spans="23:24" x14ac:dyDescent="0.3">
      <c r="W662" s="46">
        <v>659</v>
      </c>
      <c r="X662" s="97">
        <f t="shared" si="38"/>
        <v>10.377688708645962</v>
      </c>
    </row>
    <row r="663" spans="23:24" x14ac:dyDescent="0.3">
      <c r="W663" s="46">
        <v>660</v>
      </c>
      <c r="X663" s="97">
        <f t="shared" si="38"/>
        <v>10.290611306864434</v>
      </c>
    </row>
    <row r="664" spans="23:24" x14ac:dyDescent="0.3">
      <c r="W664" s="46">
        <v>661</v>
      </c>
      <c r="X664" s="97">
        <f t="shared" si="38"/>
        <v>10.203479460355823</v>
      </c>
    </row>
    <row r="665" spans="23:24" x14ac:dyDescent="0.3">
      <c r="W665" s="46">
        <v>662</v>
      </c>
      <c r="X665" s="97">
        <f t="shared" si="38"/>
        <v>10.116292321976857</v>
      </c>
    </row>
    <row r="666" spans="23:24" x14ac:dyDescent="0.3">
      <c r="W666" s="46">
        <v>663</v>
      </c>
      <c r="X666" s="97">
        <f t="shared" si="38"/>
        <v>10.029049040505981</v>
      </c>
    </row>
    <row r="667" spans="23:24" x14ac:dyDescent="0.3">
      <c r="W667" s="46">
        <v>664</v>
      </c>
      <c r="X667" s="97">
        <f t="shared" si="38"/>
        <v>9.9417487605809924</v>
      </c>
    </row>
    <row r="668" spans="23:24" x14ac:dyDescent="0.3">
      <c r="W668" s="46">
        <v>665</v>
      </c>
      <c r="X668" s="97">
        <f t="shared" si="38"/>
        <v>9.8543906226371973</v>
      </c>
    </row>
    <row r="669" spans="23:24" x14ac:dyDescent="0.3">
      <c r="W669" s="46">
        <v>666</v>
      </c>
      <c r="X669" s="97">
        <f t="shared" si="38"/>
        <v>9.7669737628447706</v>
      </c>
    </row>
    <row r="670" spans="23:24" x14ac:dyDescent="0.3">
      <c r="W670" s="46">
        <v>667</v>
      </c>
      <c r="X670" s="97">
        <f t="shared" si="38"/>
        <v>9.6794973130447488</v>
      </c>
    </row>
    <row r="671" spans="23:24" x14ac:dyDescent="0.3">
      <c r="W671" s="46">
        <v>668</v>
      </c>
      <c r="X671" s="97">
        <f t="shared" si="38"/>
        <v>9.5919604006847976</v>
      </c>
    </row>
    <row r="672" spans="23:24" x14ac:dyDescent="0.3">
      <c r="W672" s="46">
        <v>669</v>
      </c>
      <c r="X672" s="97">
        <f t="shared" si="38"/>
        <v>9.5043621487541827</v>
      </c>
    </row>
    <row r="673" spans="23:24" x14ac:dyDescent="0.3">
      <c r="W673" s="46">
        <v>670</v>
      </c>
      <c r="X673" s="97">
        <f t="shared" si="38"/>
        <v>9.4167016757177748</v>
      </c>
    </row>
    <row r="674" spans="23:24" x14ac:dyDescent="0.3">
      <c r="W674" s="46">
        <v>671</v>
      </c>
      <c r="X674" s="97">
        <f t="shared" si="38"/>
        <v>9.3289780954494859</v>
      </c>
    </row>
    <row r="675" spans="23:24" x14ac:dyDescent="0.3">
      <c r="W675" s="46">
        <v>672</v>
      </c>
      <c r="X675" s="97">
        <f t="shared" si="38"/>
        <v>9.2411905171645117</v>
      </c>
    </row>
    <row r="676" spans="23:24" x14ac:dyDescent="0.3">
      <c r="W676" s="46">
        <v>673</v>
      </c>
      <c r="X676" s="97">
        <f t="shared" si="38"/>
        <v>9.1533380453515747</v>
      </c>
    </row>
    <row r="677" spans="23:24" x14ac:dyDescent="0.3">
      <c r="W677" s="46">
        <v>674</v>
      </c>
      <c r="X677" s="97">
        <f t="shared" si="38"/>
        <v>9.065419779703177</v>
      </c>
    </row>
    <row r="678" spans="23:24" x14ac:dyDescent="0.3">
      <c r="W678" s="46">
        <v>675</v>
      </c>
      <c r="X678" s="97">
        <f t="shared" si="38"/>
        <v>8.9774348150462515</v>
      </c>
    </row>
    <row r="679" spans="23:24" x14ac:dyDescent="0.3">
      <c r="W679" s="46">
        <v>676</v>
      </c>
      <c r="X679" s="97">
        <f t="shared" si="38"/>
        <v>8.8893822412708232</v>
      </c>
    </row>
    <row r="680" spans="23:24" x14ac:dyDescent="0.3">
      <c r="W680" s="46">
        <v>677</v>
      </c>
      <c r="X680" s="97">
        <f t="shared" si="38"/>
        <v>8.8012611432588415</v>
      </c>
    </row>
    <row r="681" spans="23:24" x14ac:dyDescent="0.3">
      <c r="W681" s="46">
        <v>678</v>
      </c>
      <c r="X681" s="97">
        <f t="shared" si="38"/>
        <v>8.713070600811136</v>
      </c>
    </row>
    <row r="682" spans="23:24" x14ac:dyDescent="0.3">
      <c r="W682" s="46">
        <v>679</v>
      </c>
      <c r="X682" s="97">
        <f t="shared" si="38"/>
        <v>8.6248096885740893</v>
      </c>
    </row>
    <row r="683" spans="23:24" x14ac:dyDescent="0.3">
      <c r="W683" s="46">
        <v>680</v>
      </c>
      <c r="X683" s="97">
        <f t="shared" si="38"/>
        <v>8.5364774759656257</v>
      </c>
    </row>
    <row r="684" spans="23:24" x14ac:dyDescent="0.3">
      <c r="W684" s="46">
        <v>681</v>
      </c>
      <c r="X684" s="97">
        <f t="shared" si="38"/>
        <v>8.4480730270990421</v>
      </c>
    </row>
    <row r="685" spans="23:24" x14ac:dyDescent="0.3">
      <c r="W685" s="46">
        <v>682</v>
      </c>
      <c r="X685" s="97">
        <f t="shared" si="38"/>
        <v>8.359595400707633</v>
      </c>
    </row>
    <row r="686" spans="23:24" x14ac:dyDescent="0.3">
      <c r="W686" s="46">
        <v>683</v>
      </c>
      <c r="X686" s="97">
        <f t="shared" si="38"/>
        <v>8.2710436500665878</v>
      </c>
    </row>
    <row r="687" spans="23:24" x14ac:dyDescent="0.3">
      <c r="W687" s="46">
        <v>684</v>
      </c>
      <c r="X687" s="97">
        <f t="shared" si="38"/>
        <v>8.1824168229155134</v>
      </c>
    </row>
    <row r="688" spans="23:24" x14ac:dyDescent="0.3">
      <c r="W688" s="46">
        <v>685</v>
      </c>
      <c r="X688" s="97">
        <f t="shared" si="38"/>
        <v>8.0937139613783984</v>
      </c>
    </row>
    <row r="689" spans="23:24" x14ac:dyDescent="0.3">
      <c r="W689" s="46">
        <v>686</v>
      </c>
      <c r="X689" s="97">
        <f t="shared" si="38"/>
        <v>8.0049341018838618</v>
      </c>
    </row>
    <row r="690" spans="23:24" x14ac:dyDescent="0.3">
      <c r="W690" s="46">
        <v>687</v>
      </c>
      <c r="X690" s="97">
        <f t="shared" si="38"/>
        <v>7.9160762750835829</v>
      </c>
    </row>
    <row r="691" spans="23:24" x14ac:dyDescent="0.3">
      <c r="W691" s="46">
        <v>688</v>
      </c>
      <c r="X691" s="97">
        <f t="shared" si="38"/>
        <v>7.8271395057697646</v>
      </c>
    </row>
    <row r="692" spans="23:24" x14ac:dyDescent="0.3">
      <c r="W692" s="46">
        <v>689</v>
      </c>
      <c r="X692" s="97">
        <f t="shared" si="38"/>
        <v>7.7381228127918575</v>
      </c>
    </row>
    <row r="693" spans="23:24" x14ac:dyDescent="0.3">
      <c r="W693" s="46">
        <v>690</v>
      </c>
      <c r="X693" s="97">
        <f t="shared" si="38"/>
        <v>7.6490252089717501</v>
      </c>
    </row>
    <row r="694" spans="23:24" x14ac:dyDescent="0.3">
      <c r="W694" s="46">
        <v>691</v>
      </c>
      <c r="X694" s="97">
        <f t="shared" si="38"/>
        <v>7.559845701018105</v>
      </c>
    </row>
    <row r="695" spans="23:24" x14ac:dyDescent="0.3">
      <c r="W695" s="46">
        <v>692</v>
      </c>
      <c r="X695" s="97">
        <f t="shared" si="38"/>
        <v>7.470583289439503</v>
      </c>
    </row>
    <row r="696" spans="23:24" x14ac:dyDescent="0.3">
      <c r="W696" s="46">
        <v>693</v>
      </c>
      <c r="X696" s="97">
        <f t="shared" si="38"/>
        <v>7.3812369684562782</v>
      </c>
    </row>
    <row r="697" spans="23:24" x14ac:dyDescent="0.3">
      <c r="W697" s="46">
        <v>694</v>
      </c>
      <c r="X697" s="97">
        <f t="shared" si="38"/>
        <v>7.2918057259111606</v>
      </c>
    </row>
    <row r="698" spans="23:24" x14ac:dyDescent="0.3">
      <c r="W698" s="46">
        <v>695</v>
      </c>
      <c r="X698" s="97">
        <f t="shared" si="38"/>
        <v>7.2022885431790087</v>
      </c>
    </row>
    <row r="699" spans="23:24" x14ac:dyDescent="0.3">
      <c r="W699" s="46">
        <v>696</v>
      </c>
      <c r="X699" s="97">
        <f t="shared" si="38"/>
        <v>7.112684395075064</v>
      </c>
    </row>
    <row r="700" spans="23:24" x14ac:dyDescent="0.3">
      <c r="W700" s="46">
        <v>697</v>
      </c>
      <c r="X700" s="97">
        <f t="shared" si="38"/>
        <v>7.0229922497617281</v>
      </c>
    </row>
    <row r="701" spans="23:24" x14ac:dyDescent="0.3">
      <c r="W701" s="46">
        <v>698</v>
      </c>
      <c r="X701" s="97">
        <f t="shared" si="38"/>
        <v>6.9332110686544866</v>
      </c>
    </row>
    <row r="702" spans="23:24" x14ac:dyDescent="0.3">
      <c r="W702" s="46">
        <v>699</v>
      </c>
      <c r="X702" s="97">
        <f t="shared" si="38"/>
        <v>6.8433398063262985</v>
      </c>
    </row>
    <row r="703" spans="23:24" x14ac:dyDescent="0.3">
      <c r="W703" s="46">
        <v>700</v>
      </c>
      <c r="X703" s="97">
        <f t="shared" si="38"/>
        <v>6.753377410410792</v>
      </c>
    </row>
    <row r="704" spans="23:24" x14ac:dyDescent="0.3">
      <c r="W704" s="46">
        <v>701</v>
      </c>
      <c r="X704" s="97">
        <f t="shared" si="38"/>
        <v>6.6633228215036411</v>
      </c>
    </row>
    <row r="705" spans="23:24" x14ac:dyDescent="0.3">
      <c r="W705" s="46">
        <v>702</v>
      </c>
      <c r="X705" s="97">
        <f t="shared" si="38"/>
        <v>6.57317497306326</v>
      </c>
    </row>
    <row r="706" spans="23:24" x14ac:dyDescent="0.3">
      <c r="W706" s="46">
        <v>703</v>
      </c>
      <c r="X706" s="97">
        <f t="shared" si="38"/>
        <v>6.4829327913093948</v>
      </c>
    </row>
    <row r="707" spans="23:24" x14ac:dyDescent="0.3">
      <c r="W707" s="46">
        <v>704</v>
      </c>
      <c r="X707" s="97">
        <f t="shared" si="38"/>
        <v>6.3925951951211459</v>
      </c>
    </row>
    <row r="708" spans="23:24" x14ac:dyDescent="0.3">
      <c r="W708" s="46">
        <v>705</v>
      </c>
      <c r="X708" s="97">
        <f t="shared" si="38"/>
        <v>6.3021610959322061</v>
      </c>
    </row>
    <row r="709" spans="23:24" x14ac:dyDescent="0.3">
      <c r="W709" s="46">
        <v>706</v>
      </c>
      <c r="X709" s="97">
        <f t="shared" ref="X709:X772" si="39">(1/(S$9+S$10*LN(S$4)-S$10*LN((1023/W709)-1)))-273.15</f>
        <v>6.2116293976260977</v>
      </c>
    </row>
    <row r="710" spans="23:24" x14ac:dyDescent="0.3">
      <c r="W710" s="46">
        <v>707</v>
      </c>
      <c r="X710" s="97">
        <f t="shared" si="39"/>
        <v>6.1209989964286251</v>
      </c>
    </row>
    <row r="711" spans="23:24" x14ac:dyDescent="0.3">
      <c r="W711" s="46">
        <v>708</v>
      </c>
      <c r="X711" s="97">
        <f t="shared" si="39"/>
        <v>6.0302687807997017</v>
      </c>
    </row>
    <row r="712" spans="23:24" x14ac:dyDescent="0.3">
      <c r="W712" s="46">
        <v>709</v>
      </c>
      <c r="X712" s="97">
        <f t="shared" si="39"/>
        <v>5.93943763132296</v>
      </c>
    </row>
    <row r="713" spans="23:24" x14ac:dyDescent="0.3">
      <c r="W713" s="46">
        <v>710</v>
      </c>
      <c r="X713" s="97">
        <f t="shared" si="39"/>
        <v>5.8485044205942245</v>
      </c>
    </row>
    <row r="714" spans="23:24" x14ac:dyDescent="0.3">
      <c r="W714" s="46">
        <v>711</v>
      </c>
      <c r="X714" s="97">
        <f t="shared" si="39"/>
        <v>5.7574680131076548</v>
      </c>
    </row>
    <row r="715" spans="23:24" x14ac:dyDescent="0.3">
      <c r="W715" s="46">
        <v>712</v>
      </c>
      <c r="X715" s="97">
        <f t="shared" si="39"/>
        <v>5.6663272651411489</v>
      </c>
    </row>
    <row r="716" spans="23:24" x14ac:dyDescent="0.3">
      <c r="W716" s="46">
        <v>713</v>
      </c>
      <c r="X716" s="97">
        <f t="shared" si="39"/>
        <v>5.5750810246393598</v>
      </c>
    </row>
    <row r="717" spans="23:24" x14ac:dyDescent="0.3">
      <c r="W717" s="46">
        <v>714</v>
      </c>
      <c r="X717" s="97">
        <f t="shared" si="39"/>
        <v>5.4837281310951198</v>
      </c>
    </row>
    <row r="718" spans="23:24" x14ac:dyDescent="0.3">
      <c r="W718" s="46">
        <v>715</v>
      </c>
      <c r="X718" s="97">
        <f t="shared" si="39"/>
        <v>5.392267415429103</v>
      </c>
    </row>
    <row r="719" spans="23:24" x14ac:dyDescent="0.3">
      <c r="W719" s="46">
        <v>716</v>
      </c>
      <c r="X719" s="97">
        <f t="shared" si="39"/>
        <v>5.300697699867726</v>
      </c>
    </row>
    <row r="720" spans="23:24" x14ac:dyDescent="0.3">
      <c r="W720" s="46">
        <v>717</v>
      </c>
      <c r="X720" s="97">
        <f t="shared" si="39"/>
        <v>5.2090177978191718</v>
      </c>
    </row>
    <row r="721" spans="23:24" x14ac:dyDescent="0.3">
      <c r="W721" s="46">
        <v>718</v>
      </c>
      <c r="X721" s="97">
        <f t="shared" si="39"/>
        <v>5.1172265137474824</v>
      </c>
    </row>
    <row r="722" spans="23:24" x14ac:dyDescent="0.3">
      <c r="W722" s="46">
        <v>719</v>
      </c>
      <c r="X722" s="97">
        <f t="shared" si="39"/>
        <v>5.0253226430450013</v>
      </c>
    </row>
    <row r="723" spans="23:24" x14ac:dyDescent="0.3">
      <c r="W723" s="46">
        <v>720</v>
      </c>
      <c r="X723" s="97">
        <f t="shared" si="39"/>
        <v>4.933304971902146</v>
      </c>
    </row>
    <row r="724" spans="23:24" x14ac:dyDescent="0.3">
      <c r="W724" s="46">
        <v>721</v>
      </c>
      <c r="X724" s="97">
        <f t="shared" si="39"/>
        <v>4.8411722771760424</v>
      </c>
    </row>
    <row r="725" spans="23:24" x14ac:dyDescent="0.3">
      <c r="W725" s="46">
        <v>722</v>
      </c>
      <c r="X725" s="97">
        <f t="shared" si="39"/>
        <v>4.7489233262566017</v>
      </c>
    </row>
    <row r="726" spans="23:24" x14ac:dyDescent="0.3">
      <c r="W726" s="46">
        <v>723</v>
      </c>
      <c r="X726" s="97">
        <f t="shared" si="39"/>
        <v>4.656556876930722</v>
      </c>
    </row>
    <row r="727" spans="23:24" x14ac:dyDescent="0.3">
      <c r="W727" s="46">
        <v>724</v>
      </c>
      <c r="X727" s="97">
        <f t="shared" si="39"/>
        <v>4.5640716772440442</v>
      </c>
    </row>
    <row r="728" spans="23:24" x14ac:dyDescent="0.3">
      <c r="W728" s="46">
        <v>725</v>
      </c>
      <c r="X728" s="97">
        <f t="shared" si="39"/>
        <v>4.471466465361118</v>
      </c>
    </row>
    <row r="729" spans="23:24" x14ac:dyDescent="0.3">
      <c r="W729" s="46">
        <v>726</v>
      </c>
      <c r="X729" s="97">
        <f t="shared" si="39"/>
        <v>4.3787399694227815</v>
      </c>
    </row>
    <row r="730" spans="23:24" x14ac:dyDescent="0.3">
      <c r="W730" s="46">
        <v>727</v>
      </c>
      <c r="X730" s="97">
        <f t="shared" si="39"/>
        <v>4.2858909074017788</v>
      </c>
    </row>
    <row r="731" spans="23:24" x14ac:dyDescent="0.3">
      <c r="W731" s="46">
        <v>728</v>
      </c>
      <c r="X731" s="97">
        <f t="shared" si="39"/>
        <v>4.1929179869554787</v>
      </c>
    </row>
    <row r="732" spans="23:24" x14ac:dyDescent="0.3">
      <c r="W732" s="46">
        <v>729</v>
      </c>
      <c r="X732" s="97">
        <f t="shared" si="39"/>
        <v>4.0998199052768882</v>
      </c>
    </row>
    <row r="733" spans="23:24" x14ac:dyDescent="0.3">
      <c r="W733" s="46">
        <v>730</v>
      </c>
      <c r="X733" s="97">
        <f t="shared" si="39"/>
        <v>4.0065953489429944</v>
      </c>
    </row>
    <row r="734" spans="23:24" x14ac:dyDescent="0.3">
      <c r="W734" s="46">
        <v>731</v>
      </c>
      <c r="X734" s="97">
        <f t="shared" si="39"/>
        <v>3.9132429937603206</v>
      </c>
    </row>
    <row r="735" spans="23:24" x14ac:dyDescent="0.3">
      <c r="W735" s="46">
        <v>732</v>
      </c>
      <c r="X735" s="97">
        <f t="shared" si="39"/>
        <v>3.8197615046087776</v>
      </c>
    </row>
    <row r="736" spans="23:24" x14ac:dyDescent="0.3">
      <c r="W736" s="46">
        <v>733</v>
      </c>
      <c r="X736" s="97">
        <f t="shared" si="39"/>
        <v>3.726149535282218</v>
      </c>
    </row>
    <row r="737" spans="23:24" x14ac:dyDescent="0.3">
      <c r="W737" s="46">
        <v>734</v>
      </c>
      <c r="X737" s="97">
        <f t="shared" si="39"/>
        <v>3.6324057283267166</v>
      </c>
    </row>
    <row r="738" spans="23:24" x14ac:dyDescent="0.3">
      <c r="W738" s="46">
        <v>735</v>
      </c>
      <c r="X738" s="97">
        <f t="shared" si="39"/>
        <v>3.5385287148762927</v>
      </c>
    </row>
    <row r="739" spans="23:24" x14ac:dyDescent="0.3">
      <c r="W739" s="46">
        <v>736</v>
      </c>
      <c r="X739" s="97">
        <f t="shared" si="39"/>
        <v>3.4445171144856772</v>
      </c>
    </row>
    <row r="740" spans="23:24" x14ac:dyDescent="0.3">
      <c r="W740" s="46">
        <v>737</v>
      </c>
      <c r="X740" s="97">
        <f t="shared" si="39"/>
        <v>3.3503695349605209</v>
      </c>
    </row>
    <row r="741" spans="23:24" x14ac:dyDescent="0.3">
      <c r="W741" s="46">
        <v>738</v>
      </c>
      <c r="X741" s="97">
        <f t="shared" si="39"/>
        <v>3.2560845721847045</v>
      </c>
    </row>
    <row r="742" spans="23:24" x14ac:dyDescent="0.3">
      <c r="W742" s="46">
        <v>739</v>
      </c>
      <c r="X742" s="97">
        <f t="shared" si="39"/>
        <v>3.1616608099446921</v>
      </c>
    </row>
    <row r="743" spans="23:24" x14ac:dyDescent="0.3">
      <c r="W743" s="46">
        <v>740</v>
      </c>
      <c r="X743" s="97">
        <f t="shared" si="39"/>
        <v>3.0670968197511002</v>
      </c>
    </row>
    <row r="744" spans="23:24" x14ac:dyDescent="0.3">
      <c r="W744" s="46">
        <v>741</v>
      </c>
      <c r="X744" s="97">
        <f t="shared" si="39"/>
        <v>2.9723911606573097</v>
      </c>
    </row>
    <row r="745" spans="23:24" x14ac:dyDescent="0.3">
      <c r="W745" s="46">
        <v>742</v>
      </c>
      <c r="X745" s="97">
        <f t="shared" si="39"/>
        <v>2.8775423790744981</v>
      </c>
    </row>
    <row r="746" spans="23:24" x14ac:dyDescent="0.3">
      <c r="W746" s="46">
        <v>743</v>
      </c>
      <c r="X746" s="97">
        <f t="shared" si="39"/>
        <v>2.7825490085843398</v>
      </c>
    </row>
    <row r="747" spans="23:24" x14ac:dyDescent="0.3">
      <c r="W747" s="46">
        <v>744</v>
      </c>
      <c r="X747" s="97">
        <f t="shared" si="39"/>
        <v>2.6874095697480129</v>
      </c>
    </row>
    <row r="748" spans="23:24" x14ac:dyDescent="0.3">
      <c r="W748" s="46">
        <v>745</v>
      </c>
      <c r="X748" s="97">
        <f t="shared" si="39"/>
        <v>2.5921225699117372</v>
      </c>
    </row>
    <row r="749" spans="23:24" x14ac:dyDescent="0.3">
      <c r="W749" s="46">
        <v>746</v>
      </c>
      <c r="X749" s="97">
        <f t="shared" si="39"/>
        <v>2.4966865030096983</v>
      </c>
    </row>
    <row r="750" spans="23:24" x14ac:dyDescent="0.3">
      <c r="W750" s="46">
        <v>747</v>
      </c>
      <c r="X750" s="97">
        <f t="shared" si="39"/>
        <v>2.4010998493629359</v>
      </c>
    </row>
    <row r="751" spans="23:24" x14ac:dyDescent="0.3">
      <c r="W751" s="46">
        <v>748</v>
      </c>
      <c r="X751" s="97">
        <f t="shared" si="39"/>
        <v>2.3053610754748206</v>
      </c>
    </row>
    <row r="752" spans="23:24" x14ac:dyDescent="0.3">
      <c r="W752" s="46">
        <v>749</v>
      </c>
      <c r="X752" s="97">
        <f t="shared" si="39"/>
        <v>2.209468633823235</v>
      </c>
    </row>
    <row r="753" spans="23:24" x14ac:dyDescent="0.3">
      <c r="W753" s="46">
        <v>750</v>
      </c>
      <c r="X753" s="97">
        <f t="shared" si="39"/>
        <v>2.1134209626491725</v>
      </c>
    </row>
    <row r="754" spans="23:24" x14ac:dyDescent="0.3">
      <c r="W754" s="46">
        <v>751</v>
      </c>
      <c r="X754" s="97">
        <f t="shared" si="39"/>
        <v>2.0172164857409598</v>
      </c>
    </row>
    <row r="755" spans="23:24" x14ac:dyDescent="0.3">
      <c r="W755" s="46">
        <v>752</v>
      </c>
      <c r="X755" s="97">
        <f t="shared" si="39"/>
        <v>1.9208536122156374</v>
      </c>
    </row>
    <row r="756" spans="23:24" x14ac:dyDescent="0.3">
      <c r="W756" s="46">
        <v>753</v>
      </c>
      <c r="X756" s="97">
        <f t="shared" si="39"/>
        <v>1.8243307362957921</v>
      </c>
    </row>
    <row r="757" spans="23:24" x14ac:dyDescent="0.3">
      <c r="W757" s="46">
        <v>754</v>
      </c>
      <c r="X757" s="97">
        <f t="shared" si="39"/>
        <v>1.7276462370825811</v>
      </c>
    </row>
    <row r="758" spans="23:24" x14ac:dyDescent="0.3">
      <c r="W758" s="46">
        <v>755</v>
      </c>
      <c r="X758" s="97">
        <f t="shared" si="39"/>
        <v>1.6307984783248344</v>
      </c>
    </row>
    <row r="759" spans="23:24" x14ac:dyDescent="0.3">
      <c r="W759" s="46">
        <v>756</v>
      </c>
      <c r="X759" s="97">
        <f t="shared" si="39"/>
        <v>1.5337858081838363</v>
      </c>
    </row>
    <row r="760" spans="23:24" x14ac:dyDescent="0.3">
      <c r="W760" s="46">
        <v>757</v>
      </c>
      <c r="X760" s="97">
        <f t="shared" si="39"/>
        <v>1.4366065589941854</v>
      </c>
    </row>
    <row r="761" spans="23:24" x14ac:dyDescent="0.3">
      <c r="W761" s="46">
        <v>758</v>
      </c>
      <c r="X761" s="97">
        <f t="shared" si="39"/>
        <v>1.3392590470196524</v>
      </c>
    </row>
    <row r="762" spans="23:24" x14ac:dyDescent="0.3">
      <c r="W762" s="46">
        <v>759</v>
      </c>
      <c r="X762" s="97">
        <f t="shared" si="39"/>
        <v>1.241741572205683</v>
      </c>
    </row>
    <row r="763" spans="23:24" x14ac:dyDescent="0.3">
      <c r="W763" s="46">
        <v>760</v>
      </c>
      <c r="X763" s="97">
        <f t="shared" si="39"/>
        <v>1.1440524179263321</v>
      </c>
    </row>
    <row r="764" spans="23:24" x14ac:dyDescent="0.3">
      <c r="W764" s="46">
        <v>761</v>
      </c>
      <c r="X764" s="97">
        <f t="shared" si="39"/>
        <v>1.0461898507270462</v>
      </c>
    </row>
    <row r="765" spans="23:24" x14ac:dyDescent="0.3">
      <c r="W765" s="46">
        <v>762</v>
      </c>
      <c r="X765" s="97">
        <f t="shared" si="39"/>
        <v>0.94815212006278671</v>
      </c>
    </row>
    <row r="766" spans="23:24" x14ac:dyDescent="0.3">
      <c r="W766" s="46">
        <v>763</v>
      </c>
      <c r="X766" s="97">
        <f t="shared" si="39"/>
        <v>0.84993745803120646</v>
      </c>
    </row>
    <row r="767" spans="23:24" x14ac:dyDescent="0.3">
      <c r="W767" s="46">
        <v>764</v>
      </c>
      <c r="X767" s="97">
        <f t="shared" si="39"/>
        <v>0.75154407910082455</v>
      </c>
    </row>
    <row r="768" spans="23:24" x14ac:dyDescent="0.3">
      <c r="W768" s="46">
        <v>765</v>
      </c>
      <c r="X768" s="97">
        <f t="shared" si="39"/>
        <v>0.65297017983408523</v>
      </c>
    </row>
    <row r="769" spans="23:24" x14ac:dyDescent="0.3">
      <c r="W769" s="46">
        <v>766</v>
      </c>
      <c r="X769" s="97">
        <f t="shared" si="39"/>
        <v>0.5542139386055851</v>
      </c>
    </row>
    <row r="770" spans="23:24" x14ac:dyDescent="0.3">
      <c r="W770" s="46">
        <v>767</v>
      </c>
      <c r="X770" s="97">
        <f t="shared" si="39"/>
        <v>0.45527351531444538</v>
      </c>
    </row>
    <row r="771" spans="23:24" x14ac:dyDescent="0.3">
      <c r="W771" s="46">
        <v>768</v>
      </c>
      <c r="X771" s="97">
        <f t="shared" si="39"/>
        <v>0.35614705109185252</v>
      </c>
    </row>
    <row r="772" spans="23:24" x14ac:dyDescent="0.3">
      <c r="W772" s="46">
        <v>769</v>
      </c>
      <c r="X772" s="97">
        <f t="shared" si="39"/>
        <v>0.25683266800263027</v>
      </c>
    </row>
    <row r="773" spans="23:24" x14ac:dyDescent="0.3">
      <c r="W773" s="46">
        <v>770</v>
      </c>
      <c r="X773" s="97">
        <f t="shared" ref="X773:X836" si="40">(1/(S$9+S$10*LN(S$4)-S$10*LN((1023/W773)-1)))-273.15</f>
        <v>0.15732846874129791</v>
      </c>
    </row>
    <row r="774" spans="23:24" x14ac:dyDescent="0.3">
      <c r="W774" s="46">
        <v>771</v>
      </c>
      <c r="X774" s="97">
        <f t="shared" si="40"/>
        <v>5.7632536322216765E-2</v>
      </c>
    </row>
    <row r="775" spans="23:24" x14ac:dyDescent="0.3">
      <c r="W775" s="46">
        <v>772</v>
      </c>
      <c r="X775" s="97">
        <f t="shared" si="40"/>
        <v>-4.2257066236004448E-2</v>
      </c>
    </row>
    <row r="776" spans="23:24" x14ac:dyDescent="0.3">
      <c r="W776" s="46">
        <v>773</v>
      </c>
      <c r="X776" s="97">
        <f t="shared" si="40"/>
        <v>-0.14234229623230021</v>
      </c>
    </row>
    <row r="777" spans="23:24" x14ac:dyDescent="0.3">
      <c r="W777" s="46">
        <v>774</v>
      </c>
      <c r="X777" s="97">
        <f t="shared" si="40"/>
        <v>-0.24262513161124843</v>
      </c>
    </row>
    <row r="778" spans="23:24" x14ac:dyDescent="0.3">
      <c r="W778" s="46">
        <v>775</v>
      </c>
      <c r="X778" s="97">
        <f t="shared" si="40"/>
        <v>-0.34310757129765079</v>
      </c>
    </row>
    <row r="779" spans="23:24" x14ac:dyDescent="0.3">
      <c r="W779" s="46">
        <v>776</v>
      </c>
      <c r="X779" s="97">
        <f t="shared" si="40"/>
        <v>-0.44379163553719536</v>
      </c>
    </row>
    <row r="780" spans="23:24" x14ac:dyDescent="0.3">
      <c r="W780" s="46">
        <v>777</v>
      </c>
      <c r="X780" s="97">
        <f t="shared" si="40"/>
        <v>-0.54467936624422464</v>
      </c>
    </row>
    <row r="781" spans="23:24" x14ac:dyDescent="0.3">
      <c r="W781" s="46">
        <v>778</v>
      </c>
      <c r="X781" s="97">
        <f t="shared" si="40"/>
        <v>-0.6457728273563248</v>
      </c>
    </row>
    <row r="782" spans="23:24" x14ac:dyDescent="0.3">
      <c r="W782" s="46">
        <v>779</v>
      </c>
      <c r="X782" s="97">
        <f t="shared" si="40"/>
        <v>-0.74707410519550876</v>
      </c>
    </row>
    <row r="783" spans="23:24" x14ac:dyDescent="0.3">
      <c r="W783" s="46">
        <v>780</v>
      </c>
      <c r="X783" s="97">
        <f t="shared" si="40"/>
        <v>-0.84858530883735739</v>
      </c>
    </row>
    <row r="784" spans="23:24" x14ac:dyDescent="0.3">
      <c r="W784" s="46">
        <v>781</v>
      </c>
      <c r="X784" s="97">
        <f t="shared" si="40"/>
        <v>-0.95030857048675443</v>
      </c>
    </row>
    <row r="785" spans="23:24" x14ac:dyDescent="0.3">
      <c r="W785" s="46">
        <v>782</v>
      </c>
      <c r="X785" s="97">
        <f t="shared" si="40"/>
        <v>-1.0522460458615797</v>
      </c>
    </row>
    <row r="786" spans="23:24" x14ac:dyDescent="0.3">
      <c r="W786" s="46">
        <v>783</v>
      </c>
      <c r="X786" s="97">
        <f t="shared" si="40"/>
        <v>-1.1543999145839052</v>
      </c>
    </row>
    <row r="787" spans="23:24" x14ac:dyDescent="0.3">
      <c r="W787" s="46">
        <v>784</v>
      </c>
      <c r="X787" s="97">
        <f t="shared" si="40"/>
        <v>-1.2567723805795481</v>
      </c>
    </row>
    <row r="788" spans="23:24" x14ac:dyDescent="0.3">
      <c r="W788" s="46">
        <v>785</v>
      </c>
      <c r="X788" s="97">
        <f t="shared" si="40"/>
        <v>-1.3593656724849552</v>
      </c>
    </row>
    <row r="789" spans="23:24" x14ac:dyDescent="0.3">
      <c r="W789" s="46">
        <v>786</v>
      </c>
      <c r="X789" s="97">
        <f t="shared" si="40"/>
        <v>-1.4621820440632973</v>
      </c>
    </row>
    <row r="790" spans="23:24" x14ac:dyDescent="0.3">
      <c r="W790" s="46">
        <v>787</v>
      </c>
      <c r="X790" s="97">
        <f t="shared" si="40"/>
        <v>-1.5652237746283504</v>
      </c>
    </row>
    <row r="791" spans="23:24" x14ac:dyDescent="0.3">
      <c r="W791" s="46">
        <v>788</v>
      </c>
      <c r="X791" s="97">
        <f t="shared" si="40"/>
        <v>-1.6684931694775855</v>
      </c>
    </row>
    <row r="792" spans="23:24" x14ac:dyDescent="0.3">
      <c r="W792" s="46">
        <v>789</v>
      </c>
      <c r="X792" s="97">
        <f t="shared" si="40"/>
        <v>-1.771992560334013</v>
      </c>
    </row>
    <row r="793" spans="23:24" x14ac:dyDescent="0.3">
      <c r="W793" s="46">
        <v>790</v>
      </c>
      <c r="X793" s="97">
        <f t="shared" si="40"/>
        <v>-1.8757243057971209</v>
      </c>
    </row>
    <row r="794" spans="23:24" x14ac:dyDescent="0.3">
      <c r="W794" s="46">
        <v>791</v>
      </c>
      <c r="X794" s="97">
        <f t="shared" si="40"/>
        <v>-1.9796907918035913</v>
      </c>
    </row>
    <row r="795" spans="23:24" x14ac:dyDescent="0.3">
      <c r="W795" s="46">
        <v>792</v>
      </c>
      <c r="X795" s="97">
        <f t="shared" si="40"/>
        <v>-2.0838944320971677</v>
      </c>
    </row>
    <row r="796" spans="23:24" x14ac:dyDescent="0.3">
      <c r="W796" s="46">
        <v>793</v>
      </c>
      <c r="X796" s="97">
        <f t="shared" si="40"/>
        <v>-2.1883376687086979</v>
      </c>
    </row>
    <row r="797" spans="23:24" x14ac:dyDescent="0.3">
      <c r="W797" s="46">
        <v>794</v>
      </c>
      <c r="X797" s="97">
        <f t="shared" si="40"/>
        <v>-2.2930229724466926</v>
      </c>
    </row>
    <row r="798" spans="23:24" x14ac:dyDescent="0.3">
      <c r="W798" s="46">
        <v>795</v>
      </c>
      <c r="X798" s="97">
        <f t="shared" si="40"/>
        <v>-2.3979528433974338</v>
      </c>
    </row>
    <row r="799" spans="23:24" x14ac:dyDescent="0.3">
      <c r="W799" s="46">
        <v>796</v>
      </c>
      <c r="X799" s="97">
        <f t="shared" si="40"/>
        <v>-2.5031298114366223</v>
      </c>
    </row>
    <row r="800" spans="23:24" x14ac:dyDescent="0.3">
      <c r="W800" s="46">
        <v>797</v>
      </c>
      <c r="X800" s="97">
        <f t="shared" si="40"/>
        <v>-2.6085564367514849</v>
      </c>
    </row>
    <row r="801" spans="23:24" x14ac:dyDescent="0.3">
      <c r="W801" s="46">
        <v>798</v>
      </c>
      <c r="X801" s="97">
        <f t="shared" si="40"/>
        <v>-2.7142353103742494</v>
      </c>
    </row>
    <row r="802" spans="23:24" x14ac:dyDescent="0.3">
      <c r="W802" s="46">
        <v>799</v>
      </c>
      <c r="X802" s="97">
        <f t="shared" si="40"/>
        <v>-2.8201690547274438</v>
      </c>
    </row>
    <row r="803" spans="23:24" x14ac:dyDescent="0.3">
      <c r="W803" s="46">
        <v>800</v>
      </c>
      <c r="X803" s="97">
        <f t="shared" si="40"/>
        <v>-2.926360324180564</v>
      </c>
    </row>
    <row r="804" spans="23:24" x14ac:dyDescent="0.3">
      <c r="W804" s="46">
        <v>801</v>
      </c>
      <c r="X804" s="97">
        <f t="shared" si="40"/>
        <v>-3.0328118056194739</v>
      </c>
    </row>
    <row r="805" spans="23:24" x14ac:dyDescent="0.3">
      <c r="W805" s="46">
        <v>802</v>
      </c>
      <c r="X805" s="97">
        <f t="shared" si="40"/>
        <v>-3.139526219027573</v>
      </c>
    </row>
    <row r="806" spans="23:24" x14ac:dyDescent="0.3">
      <c r="W806" s="46">
        <v>803</v>
      </c>
      <c r="X806" s="97">
        <f t="shared" si="40"/>
        <v>-3.2465063180807192</v>
      </c>
    </row>
    <row r="807" spans="23:24" x14ac:dyDescent="0.3">
      <c r="W807" s="46">
        <v>804</v>
      </c>
      <c r="X807" s="97">
        <f t="shared" si="40"/>
        <v>-3.3537548907544306</v>
      </c>
    </row>
    <row r="808" spans="23:24" x14ac:dyDescent="0.3">
      <c r="W808" s="46">
        <v>805</v>
      </c>
      <c r="X808" s="97">
        <f t="shared" si="40"/>
        <v>-3.4612747599451836</v>
      </c>
    </row>
    <row r="809" spans="23:24" x14ac:dyDescent="0.3">
      <c r="W809" s="46">
        <v>806</v>
      </c>
      <c r="X809" s="97">
        <f t="shared" si="40"/>
        <v>-3.5690687841054682</v>
      </c>
    </row>
    <row r="810" spans="23:24" x14ac:dyDescent="0.3">
      <c r="W810" s="46">
        <v>807</v>
      </c>
      <c r="X810" s="97">
        <f t="shared" si="40"/>
        <v>-3.6771398578929961</v>
      </c>
    </row>
    <row r="811" spans="23:24" x14ac:dyDescent="0.3">
      <c r="W811" s="46">
        <v>808</v>
      </c>
      <c r="X811" s="97">
        <f t="shared" si="40"/>
        <v>-3.785490912834689</v>
      </c>
    </row>
    <row r="812" spans="23:24" x14ac:dyDescent="0.3">
      <c r="W812" s="46">
        <v>809</v>
      </c>
      <c r="X812" s="97">
        <f t="shared" si="40"/>
        <v>-3.8941249180057866</v>
      </c>
    </row>
    <row r="813" spans="23:24" x14ac:dyDescent="0.3">
      <c r="W813" s="46">
        <v>810</v>
      </c>
      <c r="X813" s="97">
        <f t="shared" si="40"/>
        <v>-4.0030448807243033</v>
      </c>
    </row>
    <row r="814" spans="23:24" x14ac:dyDescent="0.3">
      <c r="W814" s="46">
        <v>811</v>
      </c>
      <c r="X814" s="97">
        <f t="shared" si="40"/>
        <v>-4.1122538472614565</v>
      </c>
    </row>
    <row r="815" spans="23:24" x14ac:dyDescent="0.3">
      <c r="W815" s="46">
        <v>812</v>
      </c>
      <c r="X815" s="97">
        <f t="shared" si="40"/>
        <v>-4.2217549035685238</v>
      </c>
    </row>
    <row r="816" spans="23:24" x14ac:dyDescent="0.3">
      <c r="W816" s="46">
        <v>813</v>
      </c>
      <c r="X816" s="97">
        <f t="shared" si="40"/>
        <v>-4.3315511760202412</v>
      </c>
    </row>
    <row r="817" spans="23:24" x14ac:dyDescent="0.3">
      <c r="W817" s="46">
        <v>814</v>
      </c>
      <c r="X817" s="97">
        <f t="shared" si="40"/>
        <v>-4.4416458321760501</v>
      </c>
    </row>
    <row r="818" spans="23:24" x14ac:dyDescent="0.3">
      <c r="W818" s="46">
        <v>815</v>
      </c>
      <c r="X818" s="97">
        <f t="shared" si="40"/>
        <v>-4.552042081558568</v>
      </c>
    </row>
    <row r="819" spans="23:24" x14ac:dyDescent="0.3">
      <c r="W819" s="46">
        <v>816</v>
      </c>
      <c r="X819" s="97">
        <f t="shared" si="40"/>
        <v>-4.6627431764504763</v>
      </c>
    </row>
    <row r="820" spans="23:24" x14ac:dyDescent="0.3">
      <c r="W820" s="46">
        <v>817</v>
      </c>
      <c r="X820" s="97">
        <f t="shared" si="40"/>
        <v>-4.7737524127103939</v>
      </c>
    </row>
    <row r="821" spans="23:24" x14ac:dyDescent="0.3">
      <c r="W821" s="46">
        <v>818</v>
      </c>
      <c r="X821" s="97">
        <f t="shared" si="40"/>
        <v>-4.8850731306080206</v>
      </c>
    </row>
    <row r="822" spans="23:24" x14ac:dyDescent="0.3">
      <c r="W822" s="46">
        <v>819</v>
      </c>
      <c r="X822" s="97">
        <f t="shared" si="40"/>
        <v>-4.9967087156791763</v>
      </c>
    </row>
    <row r="823" spans="23:24" x14ac:dyDescent="0.3">
      <c r="W823" s="46">
        <v>820</v>
      </c>
      <c r="X823" s="97">
        <f t="shared" si="40"/>
        <v>-5.1086625996010753</v>
      </c>
    </row>
    <row r="824" spans="23:24" x14ac:dyDescent="0.3">
      <c r="W824" s="46">
        <v>821</v>
      </c>
      <c r="X824" s="97">
        <f t="shared" si="40"/>
        <v>-5.220938261089259</v>
      </c>
    </row>
    <row r="825" spans="23:24" x14ac:dyDescent="0.3">
      <c r="W825" s="46">
        <v>822</v>
      </c>
      <c r="X825" s="97">
        <f t="shared" si="40"/>
        <v>-5.3335392268153896</v>
      </c>
    </row>
    <row r="826" spans="23:24" x14ac:dyDescent="0.3">
      <c r="W826" s="46">
        <v>823</v>
      </c>
      <c r="X826" s="97">
        <f t="shared" si="40"/>
        <v>-5.44646907234835</v>
      </c>
    </row>
    <row r="827" spans="23:24" x14ac:dyDescent="0.3">
      <c r="W827" s="46">
        <v>824</v>
      </c>
      <c r="X827" s="97">
        <f t="shared" si="40"/>
        <v>-5.5597314231175119</v>
      </c>
    </row>
    <row r="828" spans="23:24" x14ac:dyDescent="0.3">
      <c r="W828" s="46">
        <v>825</v>
      </c>
      <c r="X828" s="97">
        <f t="shared" si="40"/>
        <v>-5.6733299553999359</v>
      </c>
    </row>
    <row r="829" spans="23:24" x14ac:dyDescent="0.3">
      <c r="W829" s="46">
        <v>826</v>
      </c>
      <c r="X829" s="97">
        <f t="shared" si="40"/>
        <v>-5.7872683973323547</v>
      </c>
    </row>
    <row r="830" spans="23:24" x14ac:dyDescent="0.3">
      <c r="W830" s="46">
        <v>827</v>
      </c>
      <c r="X830" s="97">
        <f t="shared" si="40"/>
        <v>-5.9015505299474853</v>
      </c>
    </row>
    <row r="831" spans="23:24" x14ac:dyDescent="0.3">
      <c r="W831" s="46">
        <v>828</v>
      </c>
      <c r="X831" s="97">
        <f t="shared" si="40"/>
        <v>-6.0161801882370014</v>
      </c>
    </row>
    <row r="832" spans="23:24" x14ac:dyDescent="0.3">
      <c r="W832" s="46">
        <v>829</v>
      </c>
      <c r="X832" s="97">
        <f t="shared" si="40"/>
        <v>-6.1311612622405391</v>
      </c>
    </row>
    <row r="833" spans="23:24" x14ac:dyDescent="0.3">
      <c r="W833" s="46">
        <v>830</v>
      </c>
      <c r="X833" s="97">
        <f t="shared" si="40"/>
        <v>-6.2464976981625</v>
      </c>
    </row>
    <row r="834" spans="23:24" x14ac:dyDescent="0.3">
      <c r="W834" s="46">
        <v>831</v>
      </c>
      <c r="X834" s="97">
        <f t="shared" si="40"/>
        <v>-6.3621934995172182</v>
      </c>
    </row>
    <row r="835" spans="23:24" x14ac:dyDescent="0.3">
      <c r="W835" s="46">
        <v>832</v>
      </c>
      <c r="X835" s="97">
        <f t="shared" si="40"/>
        <v>-6.4782527283028912</v>
      </c>
    </row>
    <row r="836" spans="23:24" x14ac:dyDescent="0.3">
      <c r="W836" s="46">
        <v>833</v>
      </c>
      <c r="X836" s="97">
        <f t="shared" si="40"/>
        <v>-6.5946795062060914</v>
      </c>
    </row>
    <row r="837" spans="23:24" x14ac:dyDescent="0.3">
      <c r="W837" s="46">
        <v>834</v>
      </c>
      <c r="X837" s="97">
        <f t="shared" ref="X837:X900" si="41">(1/(S$9+S$10*LN(S$4)-S$10*LN((1023/W837)-1)))-273.15</f>
        <v>-6.7114780158368603</v>
      </c>
    </row>
    <row r="838" spans="23:24" x14ac:dyDescent="0.3">
      <c r="W838" s="46">
        <v>835</v>
      </c>
      <c r="X838" s="97">
        <f t="shared" si="41"/>
        <v>-6.8286525019961459</v>
      </c>
    </row>
    <row r="839" spans="23:24" x14ac:dyDescent="0.3">
      <c r="W839" s="46">
        <v>836</v>
      </c>
      <c r="X839" s="97">
        <f t="shared" si="41"/>
        <v>-6.9462072729758688</v>
      </c>
    </row>
    <row r="840" spans="23:24" x14ac:dyDescent="0.3">
      <c r="W840" s="46">
        <v>837</v>
      </c>
      <c r="X840" s="97">
        <f t="shared" si="41"/>
        <v>-7.064146701893435</v>
      </c>
    </row>
    <row r="841" spans="23:24" x14ac:dyDescent="0.3">
      <c r="W841" s="46">
        <v>838</v>
      </c>
      <c r="X841" s="97">
        <f t="shared" si="41"/>
        <v>-7.1824752280609232</v>
      </c>
    </row>
    <row r="842" spans="23:24" x14ac:dyDescent="0.3">
      <c r="W842" s="46">
        <v>839</v>
      </c>
      <c r="X842" s="97">
        <f t="shared" si="41"/>
        <v>-7.3011973583906524</v>
      </c>
    </row>
    <row r="843" spans="23:24" x14ac:dyDescent="0.3">
      <c r="W843" s="46">
        <v>840</v>
      </c>
      <c r="X843" s="97">
        <f t="shared" si="41"/>
        <v>-7.4203176688385497</v>
      </c>
    </row>
    <row r="844" spans="23:24" x14ac:dyDescent="0.3">
      <c r="W844" s="46">
        <v>841</v>
      </c>
      <c r="X844" s="97">
        <f t="shared" si="41"/>
        <v>-7.5398408058852056</v>
      </c>
    </row>
    <row r="845" spans="23:24" x14ac:dyDescent="0.3">
      <c r="W845" s="46">
        <v>842</v>
      </c>
      <c r="X845" s="97">
        <f t="shared" si="41"/>
        <v>-7.6597714880579701</v>
      </c>
    </row>
    <row r="846" spans="23:24" x14ac:dyDescent="0.3">
      <c r="W846" s="46">
        <v>843</v>
      </c>
      <c r="X846" s="97">
        <f t="shared" si="41"/>
        <v>-7.7801145074929536</v>
      </c>
    </row>
    <row r="847" spans="23:24" x14ac:dyDescent="0.3">
      <c r="W847" s="46">
        <v>844</v>
      </c>
      <c r="X847" s="97">
        <f t="shared" si="41"/>
        <v>-7.9008747315405685</v>
      </c>
    </row>
    <row r="848" spans="23:24" x14ac:dyDescent="0.3">
      <c r="W848" s="46">
        <v>845</v>
      </c>
      <c r="X848" s="97">
        <f t="shared" si="41"/>
        <v>-8.0220571044144435</v>
      </c>
    </row>
    <row r="849" spans="23:24" x14ac:dyDescent="0.3">
      <c r="W849" s="46">
        <v>846</v>
      </c>
      <c r="X849" s="97">
        <f t="shared" si="41"/>
        <v>-8.1436666488856986</v>
      </c>
    </row>
    <row r="850" spans="23:24" x14ac:dyDescent="0.3">
      <c r="W850" s="46">
        <v>847</v>
      </c>
      <c r="X850" s="97">
        <f t="shared" si="41"/>
        <v>-8.2657084680243997</v>
      </c>
    </row>
    <row r="851" spans="23:24" x14ac:dyDescent="0.3">
      <c r="W851" s="46">
        <v>848</v>
      </c>
      <c r="X851" s="97">
        <f t="shared" si="41"/>
        <v>-8.3881877469890469</v>
      </c>
    </row>
    <row r="852" spans="23:24" x14ac:dyDescent="0.3">
      <c r="W852" s="46">
        <v>849</v>
      </c>
      <c r="X852" s="97">
        <f t="shared" si="41"/>
        <v>-8.511109754866709</v>
      </c>
    </row>
    <row r="853" spans="23:24" x14ac:dyDescent="0.3">
      <c r="W853" s="46">
        <v>850</v>
      </c>
      <c r="X853" s="97">
        <f t="shared" si="41"/>
        <v>-8.6344798465643748</v>
      </c>
    </row>
    <row r="854" spans="23:24" x14ac:dyDescent="0.3">
      <c r="W854" s="46">
        <v>851</v>
      </c>
      <c r="X854" s="97">
        <f t="shared" si="41"/>
        <v>-8.7583034647540785</v>
      </c>
    </row>
    <row r="855" spans="23:24" x14ac:dyDescent="0.3">
      <c r="W855" s="46">
        <v>852</v>
      </c>
      <c r="X855" s="97">
        <f t="shared" si="41"/>
        <v>-8.8825861418736736</v>
      </c>
    </row>
    <row r="856" spans="23:24" x14ac:dyDescent="0.3">
      <c r="W856" s="46">
        <v>853</v>
      </c>
      <c r="X856" s="97">
        <f t="shared" si="41"/>
        <v>-9.0073335021846788</v>
      </c>
    </row>
    <row r="857" spans="23:24" x14ac:dyDescent="0.3">
      <c r="W857" s="46">
        <v>854</v>
      </c>
      <c r="X857" s="97">
        <f t="shared" si="41"/>
        <v>-9.1325512638890132</v>
      </c>
    </row>
    <row r="858" spans="23:24" x14ac:dyDescent="0.3">
      <c r="W858" s="46">
        <v>855</v>
      </c>
      <c r="X858" s="97">
        <f t="shared" si="41"/>
        <v>-9.2582452413082024</v>
      </c>
    </row>
    <row r="859" spans="23:24" x14ac:dyDescent="0.3">
      <c r="W859" s="46">
        <v>856</v>
      </c>
      <c r="X859" s="97">
        <f t="shared" si="41"/>
        <v>-9.3844213471250555</v>
      </c>
    </row>
    <row r="860" spans="23:24" x14ac:dyDescent="0.3">
      <c r="W860" s="46">
        <v>857</v>
      </c>
      <c r="X860" s="97">
        <f t="shared" si="41"/>
        <v>-9.5110855946916217</v>
      </c>
    </row>
    <row r="861" spans="23:24" x14ac:dyDescent="0.3">
      <c r="W861" s="46">
        <v>858</v>
      </c>
      <c r="X861" s="97">
        <f t="shared" si="41"/>
        <v>-9.6382441004050179</v>
      </c>
    </row>
    <row r="862" spans="23:24" x14ac:dyDescent="0.3">
      <c r="W862" s="46">
        <v>859</v>
      </c>
      <c r="X862" s="97">
        <f t="shared" si="41"/>
        <v>-9.765903086154367</v>
      </c>
    </row>
    <row r="863" spans="23:24" x14ac:dyDescent="0.3">
      <c r="W863" s="46">
        <v>860</v>
      </c>
      <c r="X863" s="97">
        <f t="shared" si="41"/>
        <v>-9.8940688818400986</v>
      </c>
    </row>
    <row r="864" spans="23:24" x14ac:dyDescent="0.3">
      <c r="W864" s="46">
        <v>861</v>
      </c>
      <c r="X864" s="97">
        <f t="shared" si="41"/>
        <v>-10.022747927969476</v>
      </c>
    </row>
    <row r="865" spans="23:24" x14ac:dyDescent="0.3">
      <c r="W865" s="46">
        <v>862</v>
      </c>
      <c r="X865" s="97">
        <f t="shared" si="41"/>
        <v>-10.151946778330569</v>
      </c>
    </row>
    <row r="866" spans="23:24" x14ac:dyDescent="0.3">
      <c r="W866" s="46">
        <v>863</v>
      </c>
      <c r="X866" s="97">
        <f t="shared" si="41"/>
        <v>-10.281672102747621</v>
      </c>
    </row>
    <row r="867" spans="23:24" x14ac:dyDescent="0.3">
      <c r="W867" s="46">
        <v>864</v>
      </c>
      <c r="X867" s="97">
        <f t="shared" si="41"/>
        <v>-10.411930689920609</v>
      </c>
    </row>
    <row r="868" spans="23:24" x14ac:dyDescent="0.3">
      <c r="W868" s="46">
        <v>865</v>
      </c>
      <c r="X868" s="97">
        <f t="shared" si="41"/>
        <v>-10.542729450352795</v>
      </c>
    </row>
    <row r="869" spans="23:24" x14ac:dyDescent="0.3">
      <c r="W869" s="46">
        <v>866</v>
      </c>
      <c r="X869" s="97">
        <f t="shared" si="41"/>
        <v>-10.674075419368478</v>
      </c>
    </row>
    <row r="870" spans="23:24" x14ac:dyDescent="0.3">
      <c r="W870" s="46">
        <v>867</v>
      </c>
      <c r="X870" s="97">
        <f t="shared" si="41"/>
        <v>-10.805975760225806</v>
      </c>
    </row>
    <row r="871" spans="23:24" x14ac:dyDescent="0.3">
      <c r="W871" s="46">
        <v>868</v>
      </c>
      <c r="X871" s="97">
        <f t="shared" si="41"/>
        <v>-10.938437767326434</v>
      </c>
    </row>
    <row r="872" spans="23:24" x14ac:dyDescent="0.3">
      <c r="W872" s="46">
        <v>869</v>
      </c>
      <c r="X872" s="97">
        <f t="shared" si="41"/>
        <v>-11.071468869527507</v>
      </c>
    </row>
    <row r="873" spans="23:24" x14ac:dyDescent="0.3">
      <c r="W873" s="46">
        <v>870</v>
      </c>
      <c r="X873" s="97">
        <f t="shared" si="41"/>
        <v>-11.205076633558633</v>
      </c>
    </row>
    <row r="874" spans="23:24" x14ac:dyDescent="0.3">
      <c r="W874" s="46">
        <v>871</v>
      </c>
      <c r="X874" s="97">
        <f t="shared" si="41"/>
        <v>-11.339268767548617</v>
      </c>
    </row>
    <row r="875" spans="23:24" x14ac:dyDescent="0.3">
      <c r="W875" s="46">
        <v>872</v>
      </c>
      <c r="X875" s="97">
        <f t="shared" si="41"/>
        <v>-11.474053124665716</v>
      </c>
    </row>
    <row r="876" spans="23:24" x14ac:dyDescent="0.3">
      <c r="W876" s="46">
        <v>873</v>
      </c>
      <c r="X876" s="97">
        <f t="shared" si="41"/>
        <v>-11.609437706876292</v>
      </c>
    </row>
    <row r="877" spans="23:24" x14ac:dyDescent="0.3">
      <c r="W877" s="46">
        <v>874</v>
      </c>
      <c r="X877" s="97">
        <f t="shared" si="41"/>
        <v>-11.745430668826202</v>
      </c>
    </row>
    <row r="878" spans="23:24" x14ac:dyDescent="0.3">
      <c r="W878" s="46">
        <v>875</v>
      </c>
      <c r="X878" s="97">
        <f t="shared" si="41"/>
        <v>-11.88204032185007</v>
      </c>
    </row>
    <row r="879" spans="23:24" x14ac:dyDescent="0.3">
      <c r="W879" s="46">
        <v>876</v>
      </c>
      <c r="X879" s="97">
        <f t="shared" si="41"/>
        <v>-12.019275138113244</v>
      </c>
    </row>
    <row r="880" spans="23:24" x14ac:dyDescent="0.3">
      <c r="W880" s="46">
        <v>877</v>
      </c>
      <c r="X880" s="97">
        <f t="shared" si="41"/>
        <v>-12.157143754892047</v>
      </c>
    </row>
    <row r="881" spans="23:24" x14ac:dyDescent="0.3">
      <c r="W881" s="46">
        <v>878</v>
      </c>
      <c r="X881" s="97">
        <f t="shared" si="41"/>
        <v>-12.295654978997902</v>
      </c>
    </row>
    <row r="882" spans="23:24" x14ac:dyDescent="0.3">
      <c r="W882" s="46">
        <v>879</v>
      </c>
      <c r="X882" s="97">
        <f t="shared" si="41"/>
        <v>-12.434817791350895</v>
      </c>
    </row>
    <row r="883" spans="23:24" x14ac:dyDescent="0.3">
      <c r="W883" s="46">
        <v>880</v>
      </c>
      <c r="X883" s="97">
        <f t="shared" si="41"/>
        <v>-12.574641351708976</v>
      </c>
    </row>
    <row r="884" spans="23:24" x14ac:dyDescent="0.3">
      <c r="W884" s="46">
        <v>881</v>
      </c>
      <c r="X884" s="97">
        <f t="shared" si="41"/>
        <v>-12.715135003560022</v>
      </c>
    </row>
    <row r="885" spans="23:24" x14ac:dyDescent="0.3">
      <c r="W885" s="46">
        <v>882</v>
      </c>
      <c r="X885" s="97">
        <f t="shared" si="41"/>
        <v>-12.856308279182201</v>
      </c>
    </row>
    <row r="886" spans="23:24" x14ac:dyDescent="0.3">
      <c r="W886" s="46">
        <v>883</v>
      </c>
      <c r="X886" s="97">
        <f t="shared" si="41"/>
        <v>-12.998170904880681</v>
      </c>
    </row>
    <row r="887" spans="23:24" x14ac:dyDescent="0.3">
      <c r="W887" s="46">
        <v>884</v>
      </c>
      <c r="X887" s="97">
        <f t="shared" si="41"/>
        <v>-13.140732806407755</v>
      </c>
    </row>
    <row r="888" spans="23:24" x14ac:dyDescent="0.3">
      <c r="W888" s="46">
        <v>885</v>
      </c>
      <c r="X888" s="97">
        <f t="shared" si="41"/>
        <v>-13.2840041145746</v>
      </c>
    </row>
    <row r="889" spans="23:24" x14ac:dyDescent="0.3">
      <c r="W889" s="46">
        <v>886</v>
      </c>
      <c r="X889" s="97">
        <f t="shared" si="41"/>
        <v>-13.427995171061639</v>
      </c>
    </row>
    <row r="890" spans="23:24" x14ac:dyDescent="0.3">
      <c r="W890" s="46">
        <v>887</v>
      </c>
      <c r="X890" s="97">
        <f t="shared" si="41"/>
        <v>-13.5727165344382</v>
      </c>
    </row>
    <row r="891" spans="23:24" x14ac:dyDescent="0.3">
      <c r="W891" s="46">
        <v>888</v>
      </c>
      <c r="X891" s="97">
        <f t="shared" si="41"/>
        <v>-13.71817898639847</v>
      </c>
    </row>
    <row r="892" spans="23:24" x14ac:dyDescent="0.3">
      <c r="W892" s="46">
        <v>889</v>
      </c>
      <c r="X892" s="97">
        <f t="shared" si="41"/>
        <v>-13.864393538224022</v>
      </c>
    </row>
    <row r="893" spans="23:24" x14ac:dyDescent="0.3">
      <c r="W893" s="46">
        <v>890</v>
      </c>
      <c r="X893" s="97">
        <f t="shared" si="41"/>
        <v>-14.011371437483888</v>
      </c>
    </row>
    <row r="894" spans="23:24" x14ac:dyDescent="0.3">
      <c r="W894" s="46">
        <v>891</v>
      </c>
      <c r="X894" s="97">
        <f t="shared" si="41"/>
        <v>-14.159124174980718</v>
      </c>
    </row>
    <row r="895" spans="23:24" x14ac:dyDescent="0.3">
      <c r="W895" s="46">
        <v>892</v>
      </c>
      <c r="X895" s="97">
        <f t="shared" si="41"/>
        <v>-14.307663491956021</v>
      </c>
    </row>
    <row r="896" spans="23:24" x14ac:dyDescent="0.3">
      <c r="W896" s="46">
        <v>893</v>
      </c>
      <c r="X896" s="97">
        <f t="shared" si="41"/>
        <v>-14.457001387564503</v>
      </c>
    </row>
    <row r="897" spans="23:24" x14ac:dyDescent="0.3">
      <c r="W897" s="46">
        <v>894</v>
      </c>
      <c r="X897" s="97">
        <f t="shared" si="41"/>
        <v>-14.607150126631723</v>
      </c>
    </row>
    <row r="898" spans="23:24" x14ac:dyDescent="0.3">
      <c r="W898" s="46">
        <v>895</v>
      </c>
      <c r="X898" s="97">
        <f t="shared" si="41"/>
        <v>-14.758122247705387</v>
      </c>
    </row>
    <row r="899" spans="23:24" x14ac:dyDescent="0.3">
      <c r="W899" s="46">
        <v>896</v>
      </c>
      <c r="X899" s="97">
        <f t="shared" si="41"/>
        <v>-14.90993057141668</v>
      </c>
    </row>
    <row r="900" spans="23:24" x14ac:dyDescent="0.3">
      <c r="W900" s="46">
        <v>897</v>
      </c>
      <c r="X900" s="97">
        <f t="shared" si="41"/>
        <v>-15.062588209163948</v>
      </c>
    </row>
    <row r="901" spans="23:24" x14ac:dyDescent="0.3">
      <c r="W901" s="46">
        <v>898</v>
      </c>
      <c r="X901" s="97">
        <f t="shared" ref="X901:X964" si="42">(1/(S$9+S$10*LN(S$4)-S$10*LN((1023/W901)-1)))-273.15</f>
        <v>-15.216108572134942</v>
      </c>
    </row>
    <row r="902" spans="23:24" x14ac:dyDescent="0.3">
      <c r="W902" s="46">
        <v>899</v>
      </c>
      <c r="X902" s="97">
        <f t="shared" si="42"/>
        <v>-15.370505380683255</v>
      </c>
    </row>
    <row r="903" spans="23:24" x14ac:dyDescent="0.3">
      <c r="W903" s="46">
        <v>900</v>
      </c>
      <c r="X903" s="97">
        <f t="shared" si="42"/>
        <v>-15.525792674075944</v>
      </c>
    </row>
    <row r="904" spans="23:24" x14ac:dyDescent="0.3">
      <c r="W904" s="46">
        <v>901</v>
      </c>
      <c r="X904" s="97">
        <f t="shared" si="42"/>
        <v>-15.681984820630191</v>
      </c>
    </row>
    <row r="905" spans="23:24" x14ac:dyDescent="0.3">
      <c r="W905" s="46">
        <v>902</v>
      </c>
      <c r="X905" s="97">
        <f t="shared" si="42"/>
        <v>-15.839096528257812</v>
      </c>
    </row>
    <row r="906" spans="23:24" x14ac:dyDescent="0.3">
      <c r="W906" s="46">
        <v>903</v>
      </c>
      <c r="X906" s="97">
        <f t="shared" si="42"/>
        <v>-15.997142855437687</v>
      </c>
    </row>
    <row r="907" spans="23:24" x14ac:dyDescent="0.3">
      <c r="W907" s="46">
        <v>904</v>
      </c>
      <c r="X907" s="97">
        <f t="shared" si="42"/>
        <v>-16.156139222636853</v>
      </c>
    </row>
    <row r="908" spans="23:24" x14ac:dyDescent="0.3">
      <c r="W908" s="46">
        <v>905</v>
      </c>
      <c r="X908" s="97">
        <f t="shared" si="42"/>
        <v>-16.316101424203055</v>
      </c>
    </row>
    <row r="909" spans="23:24" x14ac:dyDescent="0.3">
      <c r="W909" s="46">
        <v>906</v>
      </c>
      <c r="X909" s="97">
        <f t="shared" si="42"/>
        <v>-16.47704564075184</v>
      </c>
    </row>
    <row r="910" spans="23:24" x14ac:dyDescent="0.3">
      <c r="W910" s="46">
        <v>907</v>
      </c>
      <c r="X910" s="97">
        <f t="shared" si="42"/>
        <v>-16.638988452074159</v>
      </c>
    </row>
    <row r="911" spans="23:24" x14ac:dyDescent="0.3">
      <c r="W911" s="46">
        <v>908</v>
      </c>
      <c r="X911" s="97">
        <f t="shared" si="42"/>
        <v>-16.801946850589218</v>
      </c>
    </row>
    <row r="912" spans="23:24" x14ac:dyDescent="0.3">
      <c r="W912" s="46">
        <v>909</v>
      </c>
      <c r="X912" s="97">
        <f t="shared" si="42"/>
        <v>-16.965938255372748</v>
      </c>
    </row>
    <row r="913" spans="23:24" x14ac:dyDescent="0.3">
      <c r="W913" s="46">
        <v>910</v>
      </c>
      <c r="X913" s="97">
        <f t="shared" si="42"/>
        <v>-17.130980526789415</v>
      </c>
    </row>
    <row r="914" spans="23:24" x14ac:dyDescent="0.3">
      <c r="W914" s="46">
        <v>911</v>
      </c>
      <c r="X914" s="97">
        <f t="shared" si="42"/>
        <v>-17.297091981760531</v>
      </c>
    </row>
    <row r="915" spans="23:24" x14ac:dyDescent="0.3">
      <c r="W915" s="46">
        <v>912</v>
      </c>
      <c r="X915" s="97">
        <f t="shared" si="42"/>
        <v>-17.464291409701957</v>
      </c>
    </row>
    <row r="916" spans="23:24" x14ac:dyDescent="0.3">
      <c r="W916" s="46">
        <v>913</v>
      </c>
      <c r="X916" s="97">
        <f t="shared" si="42"/>
        <v>-17.63259808916672</v>
      </c>
    </row>
    <row r="917" spans="23:24" x14ac:dyDescent="0.3">
      <c r="W917" s="46">
        <v>914</v>
      </c>
      <c r="X917" s="97">
        <f t="shared" si="42"/>
        <v>-17.802031805231024</v>
      </c>
    </row>
    <row r="918" spans="23:24" x14ac:dyDescent="0.3">
      <c r="W918" s="46">
        <v>915</v>
      </c>
      <c r="X918" s="97">
        <f t="shared" si="42"/>
        <v>-17.972612867663742</v>
      </c>
    </row>
    <row r="919" spans="23:24" x14ac:dyDescent="0.3">
      <c r="W919" s="46">
        <v>916</v>
      </c>
      <c r="X919" s="97">
        <f t="shared" si="42"/>
        <v>-18.144362129921944</v>
      </c>
    </row>
    <row r="920" spans="23:24" x14ac:dyDescent="0.3">
      <c r="W920" s="46">
        <v>917</v>
      </c>
      <c r="X920" s="97">
        <f t="shared" si="42"/>
        <v>-18.317301009018706</v>
      </c>
    </row>
    <row r="921" spans="23:24" x14ac:dyDescent="0.3">
      <c r="W921" s="46">
        <v>918</v>
      </c>
      <c r="X921" s="97">
        <f t="shared" si="42"/>
        <v>-18.491451506312046</v>
      </c>
    </row>
    <row r="922" spans="23:24" x14ac:dyDescent="0.3">
      <c r="W922" s="46">
        <v>919</v>
      </c>
      <c r="X922" s="97">
        <f t="shared" si="42"/>
        <v>-18.666836229265698</v>
      </c>
    </row>
    <row r="923" spans="23:24" x14ac:dyDescent="0.3">
      <c r="W923" s="46">
        <v>920</v>
      </c>
      <c r="X923" s="97">
        <f t="shared" si="42"/>
        <v>-18.843478414238803</v>
      </c>
    </row>
    <row r="924" spans="23:24" x14ac:dyDescent="0.3">
      <c r="W924" s="46">
        <v>921</v>
      </c>
      <c r="X924" s="97">
        <f t="shared" si="42"/>
        <v>-19.021401950361991</v>
      </c>
    </row>
    <row r="925" spans="23:24" x14ac:dyDescent="0.3">
      <c r="W925" s="46">
        <v>922</v>
      </c>
      <c r="X925" s="97">
        <f t="shared" si="42"/>
        <v>-19.200631404563893</v>
      </c>
    </row>
    <row r="926" spans="23:24" x14ac:dyDescent="0.3">
      <c r="W926" s="46">
        <v>923</v>
      </c>
      <c r="X926" s="97">
        <f t="shared" si="42"/>
        <v>-19.381192047815574</v>
      </c>
    </row>
    <row r="927" spans="23:24" x14ac:dyDescent="0.3">
      <c r="W927" s="46">
        <v>924</v>
      </c>
      <c r="X927" s="97">
        <f t="shared" si="42"/>
        <v>-19.563109882663866</v>
      </c>
    </row>
    <row r="928" spans="23:24" x14ac:dyDescent="0.3">
      <c r="W928" s="46">
        <v>925</v>
      </c>
      <c r="X928" s="97">
        <f t="shared" si="42"/>
        <v>-19.746411672132012</v>
      </c>
    </row>
    <row r="929" spans="23:24" x14ac:dyDescent="0.3">
      <c r="W929" s="46">
        <v>926</v>
      </c>
      <c r="X929" s="97">
        <f t="shared" si="42"/>
        <v>-19.931124970069504</v>
      </c>
    </row>
    <row r="930" spans="23:24" x14ac:dyDescent="0.3">
      <c r="W930" s="46">
        <v>927</v>
      </c>
      <c r="X930" s="97">
        <f t="shared" si="42"/>
        <v>-20.117278153039848</v>
      </c>
    </row>
    <row r="931" spans="23:24" x14ac:dyDescent="0.3">
      <c r="W931" s="46">
        <v>928</v>
      </c>
      <c r="X931" s="97">
        <f t="shared" si="42"/>
        <v>-20.304900453840531</v>
      </c>
    </row>
    <row r="932" spans="23:24" x14ac:dyDescent="0.3">
      <c r="W932" s="46">
        <v>929</v>
      </c>
      <c r="X932" s="97">
        <f t="shared" si="42"/>
        <v>-20.494021996757823</v>
      </c>
    </row>
    <row r="933" spans="23:24" x14ac:dyDescent="0.3">
      <c r="W933" s="46">
        <v>930</v>
      </c>
      <c r="X933" s="97">
        <f t="shared" si="42"/>
        <v>-20.684673834665062</v>
      </c>
    </row>
    <row r="934" spans="23:24" x14ac:dyDescent="0.3">
      <c r="W934" s="46">
        <v>931</v>
      </c>
      <c r="X934" s="97">
        <f t="shared" si="42"/>
        <v>-20.876887988081847</v>
      </c>
    </row>
    <row r="935" spans="23:24" x14ac:dyDescent="0.3">
      <c r="W935" s="46">
        <v>932</v>
      </c>
      <c r="X935" s="97">
        <f t="shared" si="42"/>
        <v>-21.070697486320626</v>
      </c>
    </row>
    <row r="936" spans="23:24" x14ac:dyDescent="0.3">
      <c r="W936" s="46">
        <v>933</v>
      </c>
      <c r="X936" s="97">
        <f t="shared" si="42"/>
        <v>-21.266136410856603</v>
      </c>
    </row>
    <row r="937" spans="23:24" x14ac:dyDescent="0.3">
      <c r="W937" s="46">
        <v>934</v>
      </c>
      <c r="X937" s="97">
        <f t="shared" si="42"/>
        <v>-21.46323994106649</v>
      </c>
    </row>
    <row r="938" spans="23:24" x14ac:dyDescent="0.3">
      <c r="W938" s="46">
        <v>935</v>
      </c>
      <c r="X938" s="97">
        <f t="shared" si="42"/>
        <v>-21.662044402494985</v>
      </c>
    </row>
    <row r="939" spans="23:24" x14ac:dyDescent="0.3">
      <c r="W939" s="46">
        <v>936</v>
      </c>
      <c r="X939" s="97">
        <f t="shared" si="42"/>
        <v>-21.862587317818083</v>
      </c>
    </row>
    <row r="940" spans="23:24" x14ac:dyDescent="0.3">
      <c r="W940" s="46">
        <v>937</v>
      </c>
      <c r="X940" s="97">
        <f t="shared" si="42"/>
        <v>-22.064907460687294</v>
      </c>
    </row>
    <row r="941" spans="23:24" x14ac:dyDescent="0.3">
      <c r="W941" s="46">
        <v>938</v>
      </c>
      <c r="X941" s="97">
        <f t="shared" si="42"/>
        <v>-22.269044912653442</v>
      </c>
    </row>
    <row r="942" spans="23:24" x14ac:dyDescent="0.3">
      <c r="W942" s="46">
        <v>939</v>
      </c>
      <c r="X942" s="97">
        <f t="shared" si="42"/>
        <v>-22.475041123384017</v>
      </c>
    </row>
    <row r="943" spans="23:24" x14ac:dyDescent="0.3">
      <c r="W943" s="46">
        <v>940</v>
      </c>
      <c r="X943" s="97">
        <f t="shared" si="42"/>
        <v>-22.682938974407506</v>
      </c>
    </row>
    <row r="944" spans="23:24" x14ac:dyDescent="0.3">
      <c r="W944" s="46">
        <v>941</v>
      </c>
      <c r="X944" s="97">
        <f t="shared" si="42"/>
        <v>-22.892782846634816</v>
      </c>
    </row>
    <row r="945" spans="23:24" x14ac:dyDescent="0.3">
      <c r="W945" s="46">
        <v>942</v>
      </c>
      <c r="X945" s="97">
        <f t="shared" si="42"/>
        <v>-23.104618691932899</v>
      </c>
    </row>
    <row r="946" spans="23:24" x14ac:dyDescent="0.3">
      <c r="W946" s="46">
        <v>943</v>
      </c>
      <c r="X946" s="97">
        <f t="shared" si="42"/>
        <v>-23.318494109045275</v>
      </c>
    </row>
    <row r="947" spans="23:24" x14ac:dyDescent="0.3">
      <c r="W947" s="46">
        <v>944</v>
      </c>
      <c r="X947" s="97">
        <f t="shared" si="42"/>
        <v>-23.534458424182191</v>
      </c>
    </row>
    <row r="948" spans="23:24" x14ac:dyDescent="0.3">
      <c r="W948" s="46">
        <v>945</v>
      </c>
      <c r="X948" s="97">
        <f t="shared" si="42"/>
        <v>-23.752562776631237</v>
      </c>
    </row>
    <row r="949" spans="23:24" x14ac:dyDescent="0.3">
      <c r="W949" s="46">
        <v>946</v>
      </c>
      <c r="X949" s="97">
        <f t="shared" si="42"/>
        <v>-23.972860209768896</v>
      </c>
    </row>
    <row r="950" spans="23:24" x14ac:dyDescent="0.3">
      <c r="W950" s="46">
        <v>947</v>
      </c>
      <c r="X950" s="97">
        <f t="shared" si="42"/>
        <v>-24.195405767890094</v>
      </c>
    </row>
    <row r="951" spans="23:24" x14ac:dyDescent="0.3">
      <c r="W951" s="46">
        <v>948</v>
      </c>
      <c r="X951" s="97">
        <f t="shared" si="42"/>
        <v>-24.420256599308573</v>
      </c>
    </row>
    <row r="952" spans="23:24" x14ac:dyDescent="0.3">
      <c r="W952" s="46">
        <v>949</v>
      </c>
      <c r="X952" s="97">
        <f t="shared" si="42"/>
        <v>-24.647472066224651</v>
      </c>
    </row>
    <row r="953" spans="23:24" x14ac:dyDescent="0.3">
      <c r="W953" s="46">
        <v>950</v>
      </c>
      <c r="X953" s="97">
        <f t="shared" si="42"/>
        <v>-24.877113861902131</v>
      </c>
    </row>
    <row r="954" spans="23:24" x14ac:dyDescent="0.3">
      <c r="W954" s="46">
        <v>951</v>
      </c>
      <c r="X954" s="97">
        <f t="shared" si="42"/>
        <v>-25.109246135748776</v>
      </c>
    </row>
    <row r="955" spans="23:24" x14ac:dyDescent="0.3">
      <c r="W955" s="46">
        <v>952</v>
      </c>
      <c r="X955" s="97">
        <f t="shared" si="42"/>
        <v>-25.343935626950383</v>
      </c>
    </row>
    <row r="956" spans="23:24" x14ac:dyDescent="0.3">
      <c r="W956" s="46">
        <v>953</v>
      </c>
      <c r="X956" s="97">
        <f t="shared" si="42"/>
        <v>-25.581251807374514</v>
      </c>
    </row>
    <row r="957" spans="23:24" x14ac:dyDescent="0.3">
      <c r="W957" s="46">
        <v>954</v>
      </c>
      <c r="X957" s="97">
        <f t="shared" si="42"/>
        <v>-25.821267034528518</v>
      </c>
    </row>
    <row r="958" spans="23:24" x14ac:dyDescent="0.3">
      <c r="W958" s="46">
        <v>955</v>
      </c>
      <c r="X958" s="97">
        <f t="shared" si="42"/>
        <v>-26.064056715436379</v>
      </c>
    </row>
    <row r="959" spans="23:24" x14ac:dyDescent="0.3">
      <c r="W959" s="46">
        <v>956</v>
      </c>
      <c r="X959" s="97">
        <f t="shared" si="42"/>
        <v>-26.309699482387458</v>
      </c>
    </row>
    <row r="960" spans="23:24" x14ac:dyDescent="0.3">
      <c r="W960" s="46">
        <v>957</v>
      </c>
      <c r="X960" s="97">
        <f t="shared" si="42"/>
        <v>-26.558277381609173</v>
      </c>
    </row>
    <row r="961" spans="23:24" x14ac:dyDescent="0.3">
      <c r="W961" s="46">
        <v>958</v>
      </c>
      <c r="X961" s="97">
        <f t="shared" si="42"/>
        <v>-26.809876076024551</v>
      </c>
    </row>
    <row r="962" spans="23:24" x14ac:dyDescent="0.3">
      <c r="W962" s="46">
        <v>959</v>
      </c>
      <c r="X962" s="97">
        <f t="shared" si="42"/>
        <v>-27.064585063382054</v>
      </c>
    </row>
    <row r="963" spans="23:24" x14ac:dyDescent="0.3">
      <c r="W963" s="46">
        <v>960</v>
      </c>
      <c r="X963" s="97">
        <f t="shared" si="42"/>
        <v>-27.32249791118312</v>
      </c>
    </row>
    <row r="964" spans="23:24" x14ac:dyDescent="0.3">
      <c r="W964" s="46">
        <v>961</v>
      </c>
      <c r="X964" s="97">
        <f t="shared" si="42"/>
        <v>-27.583712509990391</v>
      </c>
    </row>
    <row r="965" spans="23:24" x14ac:dyDescent="0.3">
      <c r="W965" s="46">
        <v>962</v>
      </c>
      <c r="X965" s="97">
        <f t="shared" ref="X965:X1025" si="43">(1/(S$9+S$10*LN(S$4)-S$10*LN((1023/W965)-1)))-273.15</f>
        <v>-27.848331346877103</v>
      </c>
    </row>
    <row r="966" spans="23:24" x14ac:dyDescent="0.3">
      <c r="W966" s="46">
        <v>963</v>
      </c>
      <c r="X966" s="97">
        <f t="shared" si="43"/>
        <v>-28.116461800979152</v>
      </c>
    </row>
    <row r="967" spans="23:24" x14ac:dyDescent="0.3">
      <c r="W967" s="46">
        <v>964</v>
      </c>
      <c r="X967" s="97">
        <f t="shared" si="43"/>
        <v>-28.38821646333659</v>
      </c>
    </row>
    <row r="968" spans="23:24" x14ac:dyDescent="0.3">
      <c r="W968" s="46">
        <v>965</v>
      </c>
      <c r="X968" s="97">
        <f t="shared" si="43"/>
        <v>-28.663713483471867</v>
      </c>
    </row>
    <row r="969" spans="23:24" x14ac:dyDescent="0.3">
      <c r="W969" s="46">
        <v>966</v>
      </c>
      <c r="X969" s="97">
        <f t="shared" si="43"/>
        <v>-28.943076945442186</v>
      </c>
    </row>
    <row r="970" spans="23:24" x14ac:dyDescent="0.3">
      <c r="W970" s="46">
        <v>967</v>
      </c>
      <c r="X970" s="97">
        <f t="shared" si="43"/>
        <v>-29.226437276440038</v>
      </c>
    </row>
    <row r="971" spans="23:24" x14ac:dyDescent="0.3">
      <c r="W971" s="46">
        <v>968</v>
      </c>
      <c r="X971" s="97">
        <f t="shared" si="43"/>
        <v>-29.513931691394959</v>
      </c>
    </row>
    <row r="972" spans="23:24" x14ac:dyDescent="0.3">
      <c r="W972" s="46">
        <v>969</v>
      </c>
      <c r="X972" s="97">
        <f t="shared" si="43"/>
        <v>-29.805704677468526</v>
      </c>
    </row>
    <row r="973" spans="23:24" x14ac:dyDescent="0.3">
      <c r="W973" s="46">
        <v>970</v>
      </c>
      <c r="X973" s="97">
        <f t="shared" si="43"/>
        <v>-30.101908522834719</v>
      </c>
    </row>
    <row r="974" spans="23:24" x14ac:dyDescent="0.3">
      <c r="W974" s="46">
        <v>971</v>
      </c>
      <c r="X974" s="97">
        <f t="shared" si="43"/>
        <v>-30.402703894713568</v>
      </c>
    </row>
    <row r="975" spans="23:24" x14ac:dyDescent="0.3">
      <c r="W975" s="46">
        <v>972</v>
      </c>
      <c r="X975" s="97">
        <f t="shared" si="43"/>
        <v>-30.708260472292295</v>
      </c>
    </row>
    <row r="976" spans="23:24" x14ac:dyDescent="0.3">
      <c r="W976" s="46">
        <v>973</v>
      </c>
      <c r="X976" s="97">
        <f t="shared" si="43"/>
        <v>-31.018757640935576</v>
      </c>
    </row>
    <row r="977" spans="23:24" x14ac:dyDescent="0.3">
      <c r="W977" s="46">
        <v>974</v>
      </c>
      <c r="X977" s="97">
        <f t="shared" si="43"/>
        <v>-31.334385254978287</v>
      </c>
    </row>
    <row r="978" spans="23:24" x14ac:dyDescent="0.3">
      <c r="W978" s="46">
        <v>975</v>
      </c>
      <c r="X978" s="97">
        <f t="shared" si="43"/>
        <v>-31.655344477430333</v>
      </c>
    </row>
    <row r="979" spans="23:24" x14ac:dyDescent="0.3">
      <c r="W979" s="46">
        <v>976</v>
      </c>
      <c r="X979" s="97">
        <f t="shared" si="43"/>
        <v>-31.981848706130904</v>
      </c>
    </row>
    <row r="980" spans="23:24" x14ac:dyDescent="0.3">
      <c r="W980" s="46">
        <v>977</v>
      </c>
      <c r="X980" s="97">
        <f t="shared" si="43"/>
        <v>-32.314124597303561</v>
      </c>
    </row>
    <row r="981" spans="23:24" x14ac:dyDescent="0.3">
      <c r="W981" s="46">
        <v>978</v>
      </c>
      <c r="X981" s="97">
        <f t="shared" si="43"/>
        <v>-32.652413199121497</v>
      </c>
    </row>
    <row r="982" spans="23:24" x14ac:dyDescent="0.3">
      <c r="W982" s="46">
        <v>979</v>
      </c>
      <c r="X982" s="97">
        <f t="shared" si="43"/>
        <v>-32.996971209844986</v>
      </c>
    </row>
    <row r="983" spans="23:24" x14ac:dyDescent="0.3">
      <c r="W983" s="46">
        <v>980</v>
      </c>
      <c r="X983" s="97">
        <f t="shared" si="43"/>
        <v>-33.348072377399745</v>
      </c>
    </row>
    <row r="984" spans="23:24" x14ac:dyDescent="0.3">
      <c r="W984" s="46">
        <v>981</v>
      </c>
      <c r="X984" s="97">
        <f t="shared" si="43"/>
        <v>-33.706009059999445</v>
      </c>
    </row>
    <row r="985" spans="23:24" x14ac:dyDescent="0.3">
      <c r="W985" s="46">
        <v>982</v>
      </c>
      <c r="X985" s="97">
        <f t="shared" si="43"/>
        <v>-34.071093970672024</v>
      </c>
    </row>
    <row r="986" spans="23:24" x14ac:dyDescent="0.3">
      <c r="W986" s="46">
        <v>983</v>
      </c>
      <c r="X986" s="97">
        <f t="shared" si="43"/>
        <v>-34.443662132435946</v>
      </c>
    </row>
    <row r="987" spans="23:24" x14ac:dyDescent="0.3">
      <c r="W987" s="46">
        <v>984</v>
      </c>
      <c r="X987" s="97">
        <f t="shared" si="43"/>
        <v>-34.824073075542287</v>
      </c>
    </row>
    <row r="988" spans="23:24" x14ac:dyDescent="0.3">
      <c r="W988" s="46">
        <v>985</v>
      </c>
      <c r="X988" s="97">
        <f t="shared" si="43"/>
        <v>-35.21271331381655</v>
      </c>
    </row>
    <row r="989" spans="23:24" x14ac:dyDescent="0.3">
      <c r="W989" s="46">
        <v>986</v>
      </c>
      <c r="X989" s="97">
        <f t="shared" si="43"/>
        <v>-35.609999143944464</v>
      </c>
    </row>
    <row r="990" spans="23:24" x14ac:dyDescent="0.3">
      <c r="W990" s="46">
        <v>987</v>
      </c>
      <c r="X990" s="97">
        <f t="shared" si="43"/>
        <v>-36.016379819818582</v>
      </c>
    </row>
    <row r="991" spans="23:24" x14ac:dyDescent="0.3">
      <c r="W991" s="46">
        <v>988</v>
      </c>
      <c r="X991" s="97">
        <f t="shared" si="43"/>
        <v>-36.432341164181651</v>
      </c>
    </row>
    <row r="992" spans="23:24" x14ac:dyDescent="0.3">
      <c r="W992" s="46">
        <v>989</v>
      </c>
      <c r="X992" s="97">
        <f t="shared" si="43"/>
        <v>-36.858409692233209</v>
      </c>
    </row>
    <row r="993" spans="23:24" x14ac:dyDescent="0.3">
      <c r="W993" s="46">
        <v>990</v>
      </c>
      <c r="X993" s="97">
        <f t="shared" si="43"/>
        <v>-37.295157337222065</v>
      </c>
    </row>
    <row r="994" spans="23:24" x14ac:dyDescent="0.3">
      <c r="W994" s="46">
        <v>991</v>
      </c>
      <c r="X994" s="97">
        <f t="shared" si="43"/>
        <v>-37.743206887139479</v>
      </c>
    </row>
    <row r="995" spans="23:24" x14ac:dyDescent="0.3">
      <c r="W995" s="46">
        <v>992</v>
      </c>
      <c r="X995" s="97">
        <f t="shared" si="43"/>
        <v>-38.203238265492644</v>
      </c>
    </row>
    <row r="996" spans="23:24" x14ac:dyDescent="0.3">
      <c r="W996" s="46">
        <v>993</v>
      </c>
      <c r="X996" s="97">
        <f t="shared" si="43"/>
        <v>-38.675995819187733</v>
      </c>
    </row>
    <row r="997" spans="23:24" x14ac:dyDescent="0.3">
      <c r="W997" s="46">
        <v>994</v>
      </c>
      <c r="X997" s="97">
        <f t="shared" si="43"/>
        <v>-39.162296814632214</v>
      </c>
    </row>
    <row r="998" spans="23:24" x14ac:dyDescent="0.3">
      <c r="W998" s="46">
        <v>995</v>
      </c>
      <c r="X998" s="97">
        <f t="shared" si="43"/>
        <v>-39.663041391795247</v>
      </c>
    </row>
    <row r="999" spans="23:24" x14ac:dyDescent="0.3">
      <c r="W999" s="46">
        <v>996</v>
      </c>
      <c r="X999" s="97">
        <f t="shared" si="43"/>
        <v>-40.179224288548227</v>
      </c>
    </row>
    <row r="1000" spans="23:24" x14ac:dyDescent="0.3">
      <c r="W1000" s="46">
        <v>997</v>
      </c>
      <c r="X1000" s="97">
        <f t="shared" si="43"/>
        <v>-40.71194872882657</v>
      </c>
    </row>
    <row r="1001" spans="23:24" x14ac:dyDescent="0.3">
      <c r="W1001" s="46">
        <v>998</v>
      </c>
      <c r="X1001" s="97">
        <f t="shared" si="43"/>
        <v>-41.262442974516489</v>
      </c>
    </row>
    <row r="1002" spans="23:24" x14ac:dyDescent="0.3">
      <c r="W1002" s="46">
        <v>999</v>
      </c>
      <c r="X1002" s="97">
        <f t="shared" si="43"/>
        <v>-41.832080181583194</v>
      </c>
    </row>
    <row r="1003" spans="23:24" x14ac:dyDescent="0.3">
      <c r="W1003" s="46">
        <v>1000</v>
      </c>
      <c r="X1003" s="97">
        <f t="shared" si="43"/>
        <v>-42.422402388811435</v>
      </c>
    </row>
    <row r="1004" spans="23:24" x14ac:dyDescent="0.3">
      <c r="W1004" s="46">
        <v>1001</v>
      </c>
      <c r="X1004" s="97">
        <f t="shared" si="43"/>
        <v>-43.035149721269363</v>
      </c>
    </row>
    <row r="1005" spans="23:24" x14ac:dyDescent="0.3">
      <c r="W1005" s="46">
        <v>1002</v>
      </c>
      <c r="X1005" s="97">
        <f t="shared" si="43"/>
        <v>-43.672296237504696</v>
      </c>
    </row>
    <row r="1006" spans="23:24" x14ac:dyDescent="0.3">
      <c r="W1006" s="46">
        <v>1003</v>
      </c>
      <c r="X1006" s="97">
        <f t="shared" si="43"/>
        <v>-44.336094329959877</v>
      </c>
    </row>
    <row r="1007" spans="23:24" x14ac:dyDescent="0.3">
      <c r="W1007" s="46">
        <v>1004</v>
      </c>
      <c r="X1007" s="97">
        <f t="shared" si="43"/>
        <v>-45.029130263072886</v>
      </c>
    </row>
    <row r="1008" spans="23:24" x14ac:dyDescent="0.3">
      <c r="W1008" s="46">
        <v>1005</v>
      </c>
      <c r="X1008" s="97">
        <f t="shared" si="43"/>
        <v>-45.754394396559377</v>
      </c>
    </row>
    <row r="1009" spans="23:24" x14ac:dyDescent="0.3">
      <c r="W1009" s="46">
        <v>1006</v>
      </c>
      <c r="X1009" s="97">
        <f t="shared" si="43"/>
        <v>-46.515371038885093</v>
      </c>
    </row>
    <row r="1010" spans="23:24" x14ac:dyDescent="0.3">
      <c r="W1010" s="46">
        <v>1007</v>
      </c>
      <c r="X1010" s="97">
        <f t="shared" si="43"/>
        <v>-47.316154942252268</v>
      </c>
    </row>
    <row r="1011" spans="23:24" x14ac:dyDescent="0.3">
      <c r="W1011" s="46">
        <v>1008</v>
      </c>
      <c r="X1011" s="97">
        <f t="shared" si="43"/>
        <v>-48.161604569548388</v>
      </c>
    </row>
    <row r="1012" spans="23:24" x14ac:dyDescent="0.3">
      <c r="W1012" s="46">
        <v>1009</v>
      </c>
      <c r="X1012" s="97">
        <f t="shared" si="43"/>
        <v>-49.057547081949167</v>
      </c>
    </row>
    <row r="1013" spans="23:24" x14ac:dyDescent="0.3">
      <c r="W1013" s="46">
        <v>1010</v>
      </c>
      <c r="X1013" s="97">
        <f t="shared" si="43"/>
        <v>-50.011057633841943</v>
      </c>
    </row>
    <row r="1014" spans="23:24" x14ac:dyDescent="0.3">
      <c r="W1014" s="46">
        <v>1011</v>
      </c>
      <c r="X1014" s="97">
        <f t="shared" si="43"/>
        <v>-51.030848028511969</v>
      </c>
    </row>
    <row r="1015" spans="23:24" x14ac:dyDescent="0.3">
      <c r="W1015" s="46">
        <v>1012</v>
      </c>
      <c r="X1015" s="97">
        <f t="shared" si="43"/>
        <v>-52.127820824854496</v>
      </c>
    </row>
    <row r="1016" spans="23:24" x14ac:dyDescent="0.3">
      <c r="W1016" s="46">
        <v>1013</v>
      </c>
      <c r="X1016" s="97">
        <f t="shared" si="43"/>
        <v>-53.315881868190303</v>
      </c>
    </row>
    <row r="1017" spans="23:24" x14ac:dyDescent="0.3">
      <c r="W1017" s="46">
        <v>1014</v>
      </c>
      <c r="X1017" s="97">
        <f t="shared" si="43"/>
        <v>-54.613171826873128</v>
      </c>
    </row>
    <row r="1018" spans="23:24" x14ac:dyDescent="0.3">
      <c r="W1018" s="46">
        <v>1015</v>
      </c>
      <c r="X1018" s="97">
        <f t="shared" si="43"/>
        <v>-56.044007928217411</v>
      </c>
    </row>
    <row r="1019" spans="23:24" x14ac:dyDescent="0.3">
      <c r="W1019" s="46">
        <v>1016</v>
      </c>
      <c r="X1019" s="97">
        <f t="shared" si="43"/>
        <v>-57.642095813186813</v>
      </c>
    </row>
    <row r="1020" spans="23:24" x14ac:dyDescent="0.3">
      <c r="W1020" s="46">
        <v>1017</v>
      </c>
      <c r="X1020" s="97">
        <f t="shared" si="43"/>
        <v>-59.456168634983129</v>
      </c>
    </row>
    <row r="1021" spans="23:24" x14ac:dyDescent="0.3">
      <c r="W1021" s="46">
        <v>1018</v>
      </c>
      <c r="X1021" s="97">
        <f t="shared" si="43"/>
        <v>-61.560672931500648</v>
      </c>
    </row>
    <row r="1022" spans="23:24" x14ac:dyDescent="0.3">
      <c r="W1022" s="46">
        <v>1019</v>
      </c>
      <c r="X1022" s="97">
        <f t="shared" si="43"/>
        <v>-64.078185129955045</v>
      </c>
    </row>
    <row r="1023" spans="23:24" x14ac:dyDescent="0.3">
      <c r="W1023" s="46">
        <v>1020</v>
      </c>
      <c r="X1023" s="97">
        <f t="shared" si="43"/>
        <v>-67.233687882500789</v>
      </c>
    </row>
    <row r="1024" spans="23:24" x14ac:dyDescent="0.3">
      <c r="W1024" s="46">
        <v>1021</v>
      </c>
      <c r="X1024" s="97">
        <f t="shared" si="43"/>
        <v>-71.518600855213066</v>
      </c>
    </row>
    <row r="1025" spans="23:24" x14ac:dyDescent="0.3">
      <c r="W1025" s="46">
        <v>1022</v>
      </c>
      <c r="X1025" s="97">
        <f t="shared" si="43"/>
        <v>-78.438187356025111</v>
      </c>
    </row>
    <row r="1026" spans="23:24" x14ac:dyDescent="0.3">
      <c r="X1026" s="9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Achat</vt:lpstr>
      <vt:lpstr>Passage en feather ada</vt:lpstr>
      <vt:lpstr>conso</vt:lpstr>
      <vt:lpstr>Liste connecteur</vt:lpstr>
      <vt:lpstr>Pin des Arduino</vt:lpstr>
      <vt:lpstr>Radio</vt:lpstr>
      <vt:lpstr>Codage-décodage Radio</vt:lpstr>
      <vt:lpstr>Ordre execution tache</vt:lpstr>
      <vt:lpstr>Test mesure frequence</vt:lpstr>
      <vt:lpstr>Direction Vent</vt:lpstr>
      <vt:lpstr>dew frost point</vt:lpstr>
      <vt:lpstr>thermistance etalonnage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2020-04-06T15:50:55Z</dcterms:modified>
</cp:coreProperties>
</file>