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1EF2A128-8236-496D-94AC-35A2ED5F2F8E}" xr6:coauthVersionLast="45" xr6:coauthVersionMax="45" xr10:uidLastSave="{00000000-0000-0000-0000-000000000000}"/>
  <bookViews>
    <workbookView xWindow="-108" yWindow="-108" windowWidth="23256" windowHeight="12576" activeTab="3" xr2:uid="{700A1A7B-3F76-47D1-986E-B358D29F4025}"/>
  </bookViews>
  <sheets>
    <sheet name="Liste grandeur" sheetId="15" r:id="rId1"/>
    <sheet name="Achat" sheetId="11" r:id="rId2"/>
    <sheet name="conso" sheetId="3" r:id="rId3"/>
    <sheet name="Pin des Arduino" sheetId="4" r:id="rId4"/>
    <sheet name="Design carte Station" sheetId="18" r:id="rId5"/>
    <sheet name="Radio" sheetId="9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1" l="1"/>
  <c r="D2" i="11" l="1"/>
  <c r="B16" i="3" l="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24" i="9" l="1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J3" i="5" l="1"/>
  <c r="J5" i="5" s="1"/>
  <c r="B4" i="3"/>
  <c r="E20" i="3"/>
  <c r="B5" i="3" s="1"/>
  <c r="D27" i="3"/>
  <c r="F12" i="3"/>
  <c r="F15" i="3"/>
  <c r="F16" i="3"/>
  <c r="F11" i="3"/>
  <c r="B3" i="3" s="1"/>
  <c r="G3" i="3" s="1"/>
  <c r="G4" i="3" l="1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<sst xmlns="http://schemas.openxmlformats.org/spreadsheetml/2006/main" count="352" uniqueCount="266">
  <si>
    <t>Produit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</si>
  <si>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</si>
  <si>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</si>
  <si>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</si>
  <si>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</si>
  <si>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</si>
  <si>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</si>
  <si>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</si>
  <si>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</si>
  <si>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</si>
  <si>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</si>
  <si>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</si>
  <si>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</si>
  <si>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</si>
  <si>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</si>
  <si>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</si>
  <si>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</si>
  <si>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</si>
  <si>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</si>
  <si>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</si>
  <si>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</si>
  <si>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</si>
  <si>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</si>
  <si>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</si>
  <si>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</si>
  <si>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</si>
  <si>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</si>
  <si>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</si>
  <si>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</si>
  <si>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</si>
  <si>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</si>
  <si>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</si>
  <si>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</si>
  <si>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</si>
  <si>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</si>
  <si>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</si>
  <si>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</si>
  <si>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</si>
  <si>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</si>
  <si>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</si>
  <si>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</si>
  <si>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</si>
  <si>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</si>
  <si>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</si>
  <si>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</si>
  <si>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</si>
  <si>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</si>
  <si>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</si>
  <si>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</si>
  <si>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</si>
  <si>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</si>
  <si>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</si>
  <si>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</si>
  <si>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</si>
  <si>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</si>
  <si>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</si>
  <si>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</si>
  <si>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</si>
  <si>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</si>
  <si>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Pression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</si>
  <si>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</si>
  <si>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</si>
  <si>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</si>
  <si>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</si>
  <si>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</si>
  <si>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</si>
  <si>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</si>
  <si>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</si>
  <si>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</si>
  <si>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</si>
  <si>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</si>
  <si>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</si>
  <si>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</si>
  <si>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</si>
  <si>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</si>
  <si>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</si>
  <si>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</si>
  <si>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</si>
  <si>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</si>
  <si>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</si>
  <si>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</si>
  <si>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</si>
  <si>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</si>
  <si>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</si>
  <si>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</si>
  <si>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</si>
  <si>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</si>
  <si>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</si>
  <si>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</si>
  <si>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</si>
  <si>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</si>
  <si>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</si>
  <si>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</si>
  <si>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</si>
  <si>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</si>
  <si>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</si>
  <si>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</si>
  <si>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</si>
  <si>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</si>
  <si>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</si>
  <si>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</si>
  <si>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</si>
  <si>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</si>
  <si>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</si>
  <si>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</si>
  <si>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</si>
  <si>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</si>
  <si>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</si>
  <si>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</si>
  <si>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</si>
  <si>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</si>
  <si>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</si>
  <si>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</si>
  <si>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</si>
  <si>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</si>
  <si>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</si>
  <si>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</si>
  <si>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</si>
  <si>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</si>
  <si>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</si>
  <si>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</si>
  <si>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</si>
  <si>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</si>
  <si>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</si>
  <si>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</si>
  <si>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</si>
  <si>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</si>
  <si>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</si>
  <si>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</si>
  <si>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</si>
  <si>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</si>
  <si>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</si>
  <si>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</si>
  <si>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</si>
  <si>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</si>
  <si>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</si>
  <si>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</si>
  <si>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</si>
  <si>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</si>
  <si>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</si>
  <si>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</si>
  <si>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</si>
  <si>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</si>
  <si>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</si>
  <si>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</si>
  <si>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</si>
  <si>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Temperature (DS18B20)</t>
  </si>
  <si>
    <t>Temperature (BME280)</t>
  </si>
  <si>
    <t>Humidité (BME280)</t>
  </si>
  <si>
    <t>Pression (BME280)</t>
  </si>
  <si>
    <t>Luminosité UV</t>
  </si>
  <si>
    <t>Luminosité Visible</t>
  </si>
  <si>
    <t>Luminosité IR</t>
  </si>
  <si>
    <t>Altitude (BME280)</t>
  </si>
  <si>
    <t>m</t>
  </si>
  <si>
    <t>idem pour unsigned int</t>
  </si>
  <si>
    <t>value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</si>
  <si>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</si>
  <si>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</si>
  <si>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</si>
  <si>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</si>
  <si>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</si>
  <si>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</si>
  <si>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</si>
  <si>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</si>
  <si>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</si>
  <si>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</si>
  <si>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</si>
  <si>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</si>
  <si>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</si>
  <si>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</si>
  <si>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</si>
  <si>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</si>
  <si>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</si>
  <si>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</si>
  <si>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</si>
  <si>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</si>
  <si>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</si>
  <si>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</si>
  <si>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</si>
  <si>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</si>
  <si>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</si>
  <si>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</si>
  <si>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</si>
  <si>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</si>
  <si>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</si>
  <si>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</si>
  <si>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</si>
  <si>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</si>
  <si>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</si>
  <si>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</si>
  <si>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</si>
  <si>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</si>
  <si>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</si>
  <si>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</si>
  <si>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</si>
  <si>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</si>
  <si>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</si>
  <si>
    <t>ref 3V3 du BME</t>
  </si>
  <si>
    <t>Vitesse vent</t>
  </si>
  <si>
    <t>temp DS18</t>
  </si>
  <si>
    <t>temp BME</t>
  </si>
  <si>
    <t>Light UV</t>
  </si>
  <si>
    <t>Light visible</t>
  </si>
  <si>
    <t>Light IR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</si>
  <si>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</si>
  <si>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</si>
  <si>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</si>
  <si>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</si>
  <si>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</si>
  <si>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</si>
  <si>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</si>
  <si>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</si>
  <si>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</si>
  <si>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</si>
  <si>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</si>
  <si>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</si>
  <si>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</si>
  <si>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</si>
  <si>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</si>
  <si>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</si>
  <si>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</si>
  <si>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</si>
  <si>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</si>
  <si>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</si>
  <si>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</si>
  <si>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</si>
  <si>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Temp °C</t>
  </si>
  <si>
    <t>Pression Pa</t>
  </si>
  <si>
    <t>indexUV</t>
  </si>
  <si>
    <t>V</t>
  </si>
  <si>
    <t>°C</t>
  </si>
  <si>
    <t xml:space="preserve"> </t>
  </si>
  <si>
    <t>Connecteur</t>
  </si>
  <si>
    <t>Nom</t>
  </si>
  <si>
    <t>Nbre de pin</t>
  </si>
  <si>
    <t>description</t>
  </si>
  <si>
    <t>Vent+pluie</t>
  </si>
  <si>
    <t>3 signaux et 1G</t>
  </si>
  <si>
    <t>DHT22</t>
  </si>
  <si>
    <t>BMP</t>
  </si>
  <si>
    <t>+5/S/G</t>
  </si>
  <si>
    <t>BH1745</t>
  </si>
  <si>
    <t>Radio Data</t>
  </si>
  <si>
    <t>SPI</t>
  </si>
  <si>
    <t>Radio</t>
  </si>
  <si>
    <t>Radion Alim</t>
  </si>
  <si>
    <t>+5/G/+3,3</t>
  </si>
  <si>
    <t>Alim General</t>
  </si>
  <si>
    <t>Solar MPTT</t>
  </si>
  <si>
    <t>Pour carte arduino :</t>
  </si>
  <si>
    <t>+5V</t>
  </si>
  <si>
    <t>G</t>
  </si>
  <si>
    <t>SCA</t>
  </si>
  <si>
    <t>Csradio</t>
  </si>
  <si>
    <t>Alim</t>
  </si>
  <si>
    <t>I2C</t>
  </si>
  <si>
    <t>Wind dir</t>
  </si>
  <si>
    <t>Wind Speed</t>
  </si>
  <si>
    <t>Pluvio</t>
  </si>
  <si>
    <t>Signaux</t>
  </si>
  <si>
    <t>Sensor Nano</t>
  </si>
  <si>
    <t>+X/G/SDA/SCL</t>
  </si>
  <si>
    <t>+3,3/G/SDA/SCL</t>
  </si>
  <si>
    <t>+5/G/SDA/SCL</t>
  </si>
  <si>
    <t>+5/+3,3V/G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</si>
</sst>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00E+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7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2" fontId="0" fillId="0" borderId="0" xfId="0" applyNumberFormat="1"/>
    <xf numFmtId="0" fontId="0" fillId="5" borderId="0" xfId="0" applyFill="1"/>
    <xf numFmtId="44" fontId="0" fillId="5" borderId="0" xfId="1" applyFont="1" applyFill="1"/>
    <xf numFmtId="0" fontId="15" fillId="0" borderId="0" xfId="0" applyFont="1"/>
    <xf numFmtId="44" fontId="15" fillId="0" borderId="0" xfId="1" applyFont="1"/>
    <xf numFmtId="0" fontId="15" fillId="5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100244</xdr:colOff>
      <xdr:row>0</xdr:row>
      <xdr:rowOff>0</xdr:rowOff>
    </xdr:from>
    <xdr:to>
      <xdr:col>15</xdr:col>
      <xdr:colOff>177665</xdr:colOff>
      <xdr:row>9</xdr:row>
      <xdr:rowOff>61940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77DB948-6A07-4F5D-944F-F9328A8C7D45}"/>
            </a:ext>
          </a:extLst>
        </xdr:cNvPr>
        <xdr:cNvSpPr txBox="1"/>
      </xdr:nvSpPr>
      <xdr:spPr>
        <a:xfrm>
          <a:off x="9853844" y="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26</xdr:row>
      <xdr:rowOff>97605</xdr:rowOff>
    </xdr:from>
    <xdr:to>
      <xdr:col>6</xdr:col>
      <xdr:colOff>130865</xdr:colOff>
      <xdr:row>30</xdr:row>
      <xdr:rowOff>38843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66E303-8141-4703-B582-45CFD8359873}"/>
            </a:ext>
          </a:extLst>
        </xdr:cNvPr>
        <xdr:cNvSpPr/>
      </xdr:nvSpPr>
      <xdr:spPr>
        <a:xfrm>
          <a:off x="3026796" y="4967779"/>
          <a:ext cx="1874852" cy="6833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 </a:t>
          </a:r>
        </a:p>
        <a:p>
          <a:pPr algn="ctr"/>
          <a:r>
            <a:rPr lang="fr-FR" sz="1100"/>
            <a:t>(sort init pour avoir mesure stable après)</a:t>
          </a:r>
        </a:p>
      </xdr:txBody>
    </xdr:sp>
    <xdr:clientData/>
  </xdr:twoCellAnchor>
  <xdr:twoCellAnchor>
    <xdr:from>
      <xdr:col>4</xdr:col>
      <xdr:colOff>786411</xdr:colOff>
      <xdr:row>25</xdr:row>
      <xdr:rowOff>10564</xdr:rowOff>
    </xdr:from>
    <xdr:to>
      <xdr:col>4</xdr:col>
      <xdr:colOff>786411</xdr:colOff>
      <xdr:row>26</xdr:row>
      <xdr:rowOff>97605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00D5505C-EDAA-493A-A41D-6ADF20E4F44A}"/>
            </a:ext>
          </a:extLst>
        </xdr:cNvPr>
        <xdr:cNvCxnSpPr>
          <a:stCxn id="101" idx="2"/>
          <a:endCxn id="88" idx="0"/>
        </xdr:cNvCxnSpPr>
      </xdr:nvCxnSpPr>
      <xdr:spPr>
        <a:xfrm>
          <a:off x="3966933" y="469520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31</xdr:row>
      <xdr:rowOff>125885</xdr:rowOff>
    </xdr:from>
    <xdr:to>
      <xdr:col>6</xdr:col>
      <xdr:colOff>130865</xdr:colOff>
      <xdr:row>34</xdr:row>
      <xdr:rowOff>171605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923711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786411</xdr:colOff>
      <xdr:row>30</xdr:row>
      <xdr:rowOff>38843</xdr:rowOff>
    </xdr:from>
    <xdr:to>
      <xdr:col>4</xdr:col>
      <xdr:colOff>786411</xdr:colOff>
      <xdr:row>31</xdr:row>
      <xdr:rowOff>125885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stCxn id="88" idx="2"/>
          <a:endCxn id="91" idx="0"/>
        </xdr:cNvCxnSpPr>
      </xdr:nvCxnSpPr>
      <xdr:spPr>
        <a:xfrm>
          <a:off x="3966933" y="5651139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36</xdr:row>
      <xdr:rowOff>73116</xdr:rowOff>
    </xdr:from>
    <xdr:to>
      <xdr:col>6</xdr:col>
      <xdr:colOff>130865</xdr:colOff>
      <xdr:row>39</xdr:row>
      <xdr:rowOff>116064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798594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(5s)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786411</xdr:colOff>
      <xdr:row>34</xdr:row>
      <xdr:rowOff>171605</xdr:rowOff>
    </xdr:from>
    <xdr:to>
      <xdr:col>4</xdr:col>
      <xdr:colOff>786411</xdr:colOff>
      <xdr:row>36</xdr:row>
      <xdr:rowOff>73116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6933" y="6526022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39</xdr:row>
      <xdr:rowOff>116064</xdr:rowOff>
    </xdr:from>
    <xdr:to>
      <xdr:col>4</xdr:col>
      <xdr:colOff>786411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96" idx="2"/>
          <a:endCxn id="97" idx="0"/>
        </xdr:cNvCxnSpPr>
      </xdr:nvCxnSpPr>
      <xdr:spPr>
        <a:xfrm>
          <a:off x="3966933" y="7398134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8"/>
  <sheetViews>
    <sheetView workbookViewId="0">
      <selection activeCell="B18" sqref="B18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208</v>
      </c>
      <c r="D2" t="s">
        <v>207</v>
      </c>
    </row>
    <row r="4" spans="2:4" x14ac:dyDescent="0.3">
      <c r="B4" t="s">
        <v>25</v>
      </c>
      <c r="D4" t="s">
        <v>209</v>
      </c>
    </row>
    <row r="5" spans="2:4" x14ac:dyDescent="0.3">
      <c r="B5" t="s">
        <v>144</v>
      </c>
      <c r="D5" t="s">
        <v>210</v>
      </c>
    </row>
    <row r="6" spans="2:4" x14ac:dyDescent="0.3">
      <c r="B6" t="s">
        <v>199</v>
      </c>
    </row>
    <row r="8" spans="2:4" x14ac:dyDescent="0.3">
      <c r="B8" t="s">
        <v>200</v>
      </c>
    </row>
    <row r="9" spans="2:4" x14ac:dyDescent="0.3">
      <c r="B9" t="s">
        <v>201</v>
      </c>
    </row>
    <row r="10" spans="2:4" x14ac:dyDescent="0.3">
      <c r="B10" t="s">
        <v>60</v>
      </c>
    </row>
    <row r="11" spans="2:4" x14ac:dyDescent="0.3">
      <c r="B11" t="s">
        <v>59</v>
      </c>
    </row>
    <row r="13" spans="2:4" x14ac:dyDescent="0.3">
      <c r="B13" t="s">
        <v>202</v>
      </c>
    </row>
    <row r="14" spans="2:4" x14ac:dyDescent="0.3">
      <c r="B14" t="s">
        <v>203</v>
      </c>
    </row>
    <row r="15" spans="2:4" x14ac:dyDescent="0.3">
      <c r="B15" t="s">
        <v>204</v>
      </c>
    </row>
    <row r="17" spans="2:2" x14ac:dyDescent="0.3">
      <c r="B17" t="s">
        <v>205</v>
      </c>
    </row>
    <row r="18" spans="2:2" x14ac:dyDescent="0.3">
      <c r="B1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3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70" t="s">
        <v>218</v>
      </c>
      <c r="C2" s="70"/>
      <c r="D2" s="66">
        <f>SUM(D5:D19)</f>
        <v>487.51</v>
      </c>
      <c r="E2" s="65"/>
      <c r="F2" s="67"/>
      <c r="G2" s="70" t="s">
        <v>220</v>
      </c>
      <c r="H2" s="70"/>
      <c r="I2" s="70"/>
      <c r="J2" s="66">
        <f>SUM(J5:J19)</f>
        <v>0</v>
      </c>
    </row>
    <row r="3" spans="2:10" x14ac:dyDescent="0.3">
      <c r="H3" s="2"/>
    </row>
    <row r="4" spans="2:10" ht="18" x14ac:dyDescent="0.35">
      <c r="B4" s="5" t="s">
        <v>107</v>
      </c>
      <c r="C4" s="5" t="s">
        <v>0</v>
      </c>
      <c r="D4" s="5" t="s">
        <v>219</v>
      </c>
      <c r="H4" s="5" t="s">
        <v>107</v>
      </c>
      <c r="I4" s="5" t="s">
        <v>0</v>
      </c>
      <c r="J4" s="5" t="s">
        <v>219</v>
      </c>
    </row>
    <row r="5" spans="2:10" x14ac:dyDescent="0.3">
      <c r="B5" t="s">
        <v>108</v>
      </c>
      <c r="C5" t="s">
        <v>109</v>
      </c>
      <c r="D5" s="1">
        <v>163.81</v>
      </c>
      <c r="E5" s="1"/>
      <c r="G5" s="1"/>
    </row>
    <row r="6" spans="2:10" x14ac:dyDescent="0.3">
      <c r="B6" t="s">
        <v>1</v>
      </c>
      <c r="C6" t="s">
        <v>110</v>
      </c>
      <c r="D6" s="1">
        <v>2.72</v>
      </c>
      <c r="E6" s="1"/>
      <c r="G6" s="1"/>
    </row>
    <row r="7" spans="2:10" x14ac:dyDescent="0.3">
      <c r="B7" t="s">
        <v>1</v>
      </c>
      <c r="C7" t="s">
        <v>111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112</v>
      </c>
      <c r="D8" s="1">
        <v>2.35</v>
      </c>
      <c r="E8" s="1"/>
      <c r="G8" s="1"/>
    </row>
    <row r="9" spans="2:10" x14ac:dyDescent="0.3">
      <c r="B9" t="s">
        <v>1</v>
      </c>
      <c r="C9" t="s">
        <v>113</v>
      </c>
      <c r="D9" s="1">
        <v>3.7</v>
      </c>
      <c r="E9" s="1"/>
      <c r="G9" s="1"/>
    </row>
    <row r="10" spans="2:10" x14ac:dyDescent="0.3">
      <c r="B10" t="s">
        <v>1</v>
      </c>
      <c r="C10" t="s">
        <v>114</v>
      </c>
      <c r="D10" s="1">
        <v>6.99</v>
      </c>
      <c r="E10" s="1"/>
      <c r="G10" s="1"/>
    </row>
    <row r="11" spans="2:10" x14ac:dyDescent="0.3">
      <c r="B11" t="s">
        <v>1</v>
      </c>
      <c r="C11" t="s">
        <v>115</v>
      </c>
      <c r="D11" s="1">
        <v>40.76</v>
      </c>
      <c r="E11" s="1"/>
      <c r="G11" s="1"/>
    </row>
    <row r="12" spans="2:10" x14ac:dyDescent="0.3">
      <c r="B12" t="s">
        <v>1</v>
      </c>
      <c r="C12" t="s">
        <v>116</v>
      </c>
      <c r="D12" s="1">
        <v>7.99</v>
      </c>
      <c r="E12" s="1"/>
      <c r="G12" s="1"/>
    </row>
    <row r="13" spans="2:10" x14ac:dyDescent="0.3">
      <c r="B13" t="s">
        <v>1</v>
      </c>
      <c r="C13" t="s">
        <v>117</v>
      </c>
      <c r="D13" s="1">
        <v>8.99</v>
      </c>
      <c r="E13" s="1"/>
      <c r="G13" s="1"/>
    </row>
    <row r="14" spans="2:10" x14ac:dyDescent="0.3">
      <c r="B14" t="s">
        <v>160</v>
      </c>
      <c r="C14" t="s">
        <v>211</v>
      </c>
      <c r="D14" s="1">
        <v>13</v>
      </c>
      <c r="G14" s="1"/>
    </row>
    <row r="15" spans="2:10" x14ac:dyDescent="0.3">
      <c r="B15" t="s">
        <v>160</v>
      </c>
      <c r="C15" t="s">
        <v>127</v>
      </c>
      <c r="D15" s="1">
        <v>20</v>
      </c>
      <c r="G15" s="1"/>
    </row>
    <row r="16" spans="2:10" x14ac:dyDescent="0.3">
      <c r="B16" t="s">
        <v>159</v>
      </c>
      <c r="C16" t="s">
        <v>157</v>
      </c>
      <c r="D16" s="1">
        <v>8.02</v>
      </c>
      <c r="F16" s="64"/>
      <c r="G16" s="1"/>
    </row>
    <row r="17" spans="2:7" x14ac:dyDescent="0.3">
      <c r="B17" t="s">
        <v>159</v>
      </c>
      <c r="C17" t="s">
        <v>158</v>
      </c>
      <c r="D17" s="1">
        <v>1.49</v>
      </c>
      <c r="F17" s="64"/>
      <c r="G17" s="1"/>
    </row>
    <row r="18" spans="2:7" x14ac:dyDescent="0.3">
      <c r="B18" t="s">
        <v>1</v>
      </c>
      <c r="C18" t="s">
        <v>212</v>
      </c>
      <c r="D18" s="1">
        <v>57</v>
      </c>
      <c r="F18" s="64"/>
      <c r="G18" s="1"/>
    </row>
    <row r="19" spans="2:7" x14ac:dyDescent="0.3">
      <c r="B19" t="s">
        <v>108</v>
      </c>
      <c r="C19" t="s">
        <v>213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opLeftCell="A4" workbookViewId="0">
      <selection activeCell="B16" sqref="B1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79</v>
      </c>
      <c r="F2" s="4" t="s">
        <v>89</v>
      </c>
    </row>
    <row r="3" spans="1:7" ht="28.8" x14ac:dyDescent="0.3">
      <c r="A3" s="13" t="s">
        <v>97</v>
      </c>
      <c r="B3">
        <f>SUMPRODUCT(B11:B17,F11:F17)*3600/1000</f>
        <v>157.5</v>
      </c>
      <c r="C3" t="s">
        <v>103</v>
      </c>
      <c r="F3" t="s">
        <v>91</v>
      </c>
      <c r="G3" s="7">
        <f>B5/(B3-B4)</f>
        <v>6.4516129032258052</v>
      </c>
    </row>
    <row r="4" spans="1:7" ht="28.8" x14ac:dyDescent="0.3">
      <c r="A4" s="13" t="s">
        <v>98</v>
      </c>
      <c r="B4">
        <f>D27</f>
        <v>129.6</v>
      </c>
      <c r="C4" t="s">
        <v>103</v>
      </c>
      <c r="F4" t="s">
        <v>92</v>
      </c>
      <c r="G4" s="7">
        <f>G3/24</f>
        <v>0.2688172043010752</v>
      </c>
    </row>
    <row r="5" spans="1:7" x14ac:dyDescent="0.3">
      <c r="A5" t="s">
        <v>99</v>
      </c>
      <c r="B5">
        <f>E20</f>
        <v>180</v>
      </c>
      <c r="C5" t="s">
        <v>103</v>
      </c>
      <c r="F5" t="s">
        <v>95</v>
      </c>
      <c r="G5" s="7">
        <f>G4/365</f>
        <v>7.3648549123582247E-4</v>
      </c>
    </row>
    <row r="8" spans="1:7" ht="23.4" x14ac:dyDescent="0.45">
      <c r="A8" s="4" t="s">
        <v>78</v>
      </c>
    </row>
    <row r="9" spans="1:7" ht="21" x14ac:dyDescent="0.4">
      <c r="A9" s="15" t="s">
        <v>80</v>
      </c>
    </row>
    <row r="10" spans="1:7" ht="43.2" x14ac:dyDescent="0.3">
      <c r="B10" t="s">
        <v>83</v>
      </c>
      <c r="C10" t="s">
        <v>96</v>
      </c>
      <c r="D10" s="13" t="s">
        <v>85</v>
      </c>
      <c r="E10" s="13" t="s">
        <v>84</v>
      </c>
      <c r="F10" s="13" t="s">
        <v>86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94</v>
      </c>
      <c r="B16" s="62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81</v>
      </c>
      <c r="B19" s="13" t="s">
        <v>87</v>
      </c>
      <c r="C19" t="s">
        <v>96</v>
      </c>
      <c r="D19" t="s">
        <v>88</v>
      </c>
      <c r="E19" t="s">
        <v>102</v>
      </c>
    </row>
    <row r="20" spans="1:5" x14ac:dyDescent="0.3">
      <c r="A20" t="s">
        <v>2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3</v>
      </c>
    </row>
    <row r="25" spans="1:5" ht="21" x14ac:dyDescent="0.4">
      <c r="A25" s="15" t="s">
        <v>82</v>
      </c>
    </row>
    <row r="26" spans="1:5" ht="57.6" x14ac:dyDescent="0.3">
      <c r="B26" t="s">
        <v>93</v>
      </c>
      <c r="C26" s="13" t="s">
        <v>100</v>
      </c>
      <c r="D26" t="s">
        <v>101</v>
      </c>
    </row>
    <row r="27" spans="1:5" x14ac:dyDescent="0.3">
      <c r="A27" s="13" t="s">
        <v>90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K74"/>
  <sheetViews>
    <sheetView tabSelected="1" topLeftCell="B1" workbookViewId="0">
      <selection activeCell="F41" sqref="F41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60" customWidth="1"/>
    <col min="8" max="8" width="15.21875" customWidth="1"/>
  </cols>
  <sheetData>
    <row r="2" spans="1:11" ht="42" x14ac:dyDescent="0.4">
      <c r="A2" s="30"/>
      <c r="B2" s="31" t="s">
        <v>4</v>
      </c>
      <c r="C2" s="32" t="s">
        <v>11</v>
      </c>
      <c r="D2" s="41" t="s">
        <v>75</v>
      </c>
      <c r="H2" s="41" t="s">
        <v>168</v>
      </c>
      <c r="K2" s="69" t="s">
        <v>261</v>
      </c>
    </row>
    <row r="3" spans="1:11" x14ac:dyDescent="0.35">
      <c r="A3" s="26">
        <v>0</v>
      </c>
      <c r="B3" s="27"/>
      <c r="C3" s="28"/>
      <c r="D3" s="29"/>
      <c r="G3" s="60" t="s">
        <v>5</v>
      </c>
      <c r="J3" s="26">
        <v>0</v>
      </c>
    </row>
    <row r="4" spans="1:11" x14ac:dyDescent="0.35">
      <c r="A4" s="23">
        <v>1</v>
      </c>
      <c r="B4" s="20"/>
      <c r="C4" s="16"/>
      <c r="D4" s="17"/>
      <c r="G4" s="60" t="s">
        <v>6</v>
      </c>
      <c r="J4" s="23">
        <v>1</v>
      </c>
    </row>
    <row r="5" spans="1:11" x14ac:dyDescent="0.35">
      <c r="A5" s="23">
        <v>2</v>
      </c>
      <c r="B5" s="20" t="s">
        <v>17</v>
      </c>
      <c r="C5" s="16" t="s">
        <v>17</v>
      </c>
      <c r="D5" s="17" t="s">
        <v>76</v>
      </c>
      <c r="G5" s="60" t="s">
        <v>7</v>
      </c>
      <c r="J5" s="23">
        <v>2</v>
      </c>
    </row>
    <row r="6" spans="1:11" x14ac:dyDescent="0.35">
      <c r="A6" s="23">
        <v>3</v>
      </c>
      <c r="B6" s="21"/>
      <c r="C6" s="16" t="s">
        <v>27</v>
      </c>
      <c r="D6" s="17" t="s">
        <v>25</v>
      </c>
      <c r="G6" s="60" t="s">
        <v>8</v>
      </c>
      <c r="H6" t="s">
        <v>187</v>
      </c>
      <c r="J6" s="23">
        <v>3</v>
      </c>
    </row>
    <row r="7" spans="1:11" x14ac:dyDescent="0.35">
      <c r="A7" s="23">
        <v>4</v>
      </c>
      <c r="B7" s="21"/>
      <c r="C7" s="16"/>
      <c r="D7" s="17" t="s">
        <v>77</v>
      </c>
      <c r="G7" s="60" t="s">
        <v>9</v>
      </c>
      <c r="H7" t="s">
        <v>188</v>
      </c>
      <c r="J7" s="23">
        <v>4</v>
      </c>
    </row>
    <row r="8" spans="1:11" x14ac:dyDescent="0.35">
      <c r="A8" s="23">
        <v>5</v>
      </c>
      <c r="B8" s="21"/>
      <c r="C8" s="16"/>
      <c r="D8" s="17" t="s">
        <v>24</v>
      </c>
      <c r="G8" s="60" t="s">
        <v>10</v>
      </c>
      <c r="H8" t="s">
        <v>189</v>
      </c>
      <c r="J8" s="23">
        <v>5</v>
      </c>
    </row>
    <row r="9" spans="1:11" x14ac:dyDescent="0.35">
      <c r="A9" s="23">
        <v>6</v>
      </c>
      <c r="B9" s="21"/>
      <c r="C9" s="16" t="s">
        <v>25</v>
      </c>
      <c r="D9" s="17"/>
      <c r="G9" s="60" t="s">
        <v>176</v>
      </c>
      <c r="H9" t="s">
        <v>198</v>
      </c>
      <c r="J9" s="23">
        <v>6</v>
      </c>
    </row>
    <row r="10" spans="1:11" x14ac:dyDescent="0.35">
      <c r="A10" s="23">
        <v>7</v>
      </c>
      <c r="B10" s="21" t="s">
        <v>74</v>
      </c>
      <c r="C10" s="16" t="s">
        <v>28</v>
      </c>
      <c r="D10" s="17"/>
      <c r="G10" s="60" t="s">
        <v>177</v>
      </c>
      <c r="H10" t="s">
        <v>232</v>
      </c>
      <c r="J10" s="23">
        <v>7</v>
      </c>
    </row>
    <row r="11" spans="1:11" x14ac:dyDescent="0.35">
      <c r="A11" s="23">
        <v>8</v>
      </c>
      <c r="B11" s="21"/>
      <c r="C11" s="16"/>
      <c r="D11" s="17"/>
      <c r="G11" s="60" t="s">
        <v>178</v>
      </c>
      <c r="J11" s="23">
        <v>8</v>
      </c>
    </row>
    <row r="12" spans="1:11" x14ac:dyDescent="0.35">
      <c r="A12" s="23">
        <v>9</v>
      </c>
      <c r="B12" s="20" t="s">
        <v>16</v>
      </c>
      <c r="C12" s="16"/>
      <c r="D12" s="17"/>
      <c r="G12" s="60" t="s">
        <v>179</v>
      </c>
      <c r="J12" s="23">
        <v>9</v>
      </c>
    </row>
    <row r="13" spans="1:11" x14ac:dyDescent="0.35">
      <c r="A13" s="23">
        <v>10</v>
      </c>
      <c r="B13" s="20" t="s">
        <v>15</v>
      </c>
      <c r="C13" s="16" t="s">
        <v>16</v>
      </c>
      <c r="D13" s="17" t="s">
        <v>15</v>
      </c>
      <c r="G13" s="60" t="s">
        <v>180</v>
      </c>
      <c r="J13" s="23">
        <v>10</v>
      </c>
    </row>
    <row r="14" spans="1:11" x14ac:dyDescent="0.35">
      <c r="A14" s="23">
        <v>11</v>
      </c>
      <c r="B14" s="20" t="s">
        <v>14</v>
      </c>
      <c r="C14" s="16" t="s">
        <v>14</v>
      </c>
      <c r="D14" s="17" t="s">
        <v>14</v>
      </c>
      <c r="G14" s="60" t="s">
        <v>181</v>
      </c>
      <c r="J14" s="23">
        <v>11</v>
      </c>
    </row>
    <row r="15" spans="1:11" x14ac:dyDescent="0.35">
      <c r="A15" s="23">
        <v>12</v>
      </c>
      <c r="B15" s="20" t="s">
        <v>13</v>
      </c>
      <c r="C15" s="16" t="s">
        <v>13</v>
      </c>
      <c r="D15" s="17" t="s">
        <v>13</v>
      </c>
      <c r="G15" s="60" t="s">
        <v>182</v>
      </c>
      <c r="J15" s="23">
        <v>12</v>
      </c>
    </row>
    <row r="16" spans="1:11" x14ac:dyDescent="0.35">
      <c r="A16" s="33">
        <v>13</v>
      </c>
      <c r="B16" s="34" t="s">
        <v>12</v>
      </c>
      <c r="C16" s="35" t="s">
        <v>12</v>
      </c>
      <c r="D16" s="36" t="s">
        <v>12</v>
      </c>
      <c r="G16" s="60" t="s">
        <v>183</v>
      </c>
      <c r="J16" s="33">
        <v>13</v>
      </c>
    </row>
    <row r="17" spans="1:10" x14ac:dyDescent="0.35">
      <c r="A17" s="38"/>
      <c r="B17" s="39"/>
      <c r="C17" s="39"/>
      <c r="D17" s="40"/>
      <c r="G17" s="60" t="s">
        <v>184</v>
      </c>
      <c r="J17" s="38"/>
    </row>
    <row r="18" spans="1:10" x14ac:dyDescent="0.35">
      <c r="A18" s="37" t="s">
        <v>5</v>
      </c>
      <c r="B18" s="27"/>
      <c r="C18" s="28"/>
      <c r="D18" s="29"/>
      <c r="G18" s="60" t="s">
        <v>185</v>
      </c>
      <c r="J18" s="37" t="s">
        <v>5</v>
      </c>
    </row>
    <row r="19" spans="1:10" x14ac:dyDescent="0.35">
      <c r="A19" s="24" t="s">
        <v>6</v>
      </c>
      <c r="B19" s="20"/>
      <c r="C19" s="16"/>
      <c r="D19" s="17"/>
      <c r="G19" s="60" t="s">
        <v>186</v>
      </c>
      <c r="J19" s="24" t="s">
        <v>6</v>
      </c>
    </row>
    <row r="20" spans="1:10" x14ac:dyDescent="0.35">
      <c r="A20" s="24" t="s">
        <v>7</v>
      </c>
      <c r="B20" s="20" t="s">
        <v>19</v>
      </c>
      <c r="C20" s="16"/>
      <c r="D20" s="17"/>
      <c r="J20" s="24" t="s">
        <v>7</v>
      </c>
    </row>
    <row r="21" spans="1:10" x14ac:dyDescent="0.35">
      <c r="A21" s="24" t="s">
        <v>8</v>
      </c>
      <c r="B21" s="20" t="s">
        <v>18</v>
      </c>
      <c r="C21" s="16" t="s">
        <v>26</v>
      </c>
      <c r="D21" s="17" t="s">
        <v>26</v>
      </c>
      <c r="G21" s="60">
        <v>1</v>
      </c>
      <c r="J21" s="24" t="s">
        <v>8</v>
      </c>
    </row>
    <row r="22" spans="1:10" x14ac:dyDescent="0.35">
      <c r="A22" s="24" t="s">
        <v>9</v>
      </c>
      <c r="B22" s="20"/>
      <c r="C22" s="16"/>
      <c r="D22" s="17"/>
      <c r="G22" s="60">
        <v>2</v>
      </c>
      <c r="H22" s="16" t="s">
        <v>17</v>
      </c>
      <c r="J22" s="24" t="s">
        <v>9</v>
      </c>
    </row>
    <row r="23" spans="1:10" x14ac:dyDescent="0.35">
      <c r="A23" s="25" t="s">
        <v>10</v>
      </c>
      <c r="B23" s="22"/>
      <c r="C23" s="18"/>
      <c r="D23" s="19"/>
      <c r="G23" s="60">
        <v>3</v>
      </c>
      <c r="J23" s="25" t="s">
        <v>10</v>
      </c>
    </row>
    <row r="24" spans="1:10" x14ac:dyDescent="0.35">
      <c r="A24" s="14"/>
      <c r="G24" s="60">
        <v>4</v>
      </c>
    </row>
    <row r="25" spans="1:10" x14ac:dyDescent="0.35">
      <c r="G25" s="60">
        <v>5</v>
      </c>
    </row>
    <row r="26" spans="1:10" x14ac:dyDescent="0.35">
      <c r="A26" s="14" t="s">
        <v>58</v>
      </c>
      <c r="B26" t="s">
        <v>72</v>
      </c>
      <c r="C26" t="s">
        <v>125</v>
      </c>
      <c r="G26" s="60">
        <v>6</v>
      </c>
    </row>
    <row r="27" spans="1:10" x14ac:dyDescent="0.35">
      <c r="B27" t="s">
        <v>73</v>
      </c>
      <c r="C27" t="s">
        <v>126</v>
      </c>
      <c r="G27" s="60">
        <v>7</v>
      </c>
    </row>
    <row r="28" spans="1:10" x14ac:dyDescent="0.35">
      <c r="G28" s="60">
        <v>8</v>
      </c>
    </row>
    <row r="29" spans="1:10" x14ac:dyDescent="0.35">
      <c r="G29" s="60">
        <v>9</v>
      </c>
    </row>
    <row r="30" spans="1:10" x14ac:dyDescent="0.35">
      <c r="G30" s="60">
        <v>10</v>
      </c>
      <c r="H30" t="s">
        <v>193</v>
      </c>
    </row>
    <row r="31" spans="1:10" x14ac:dyDescent="0.35">
      <c r="G31" s="60">
        <v>11</v>
      </c>
    </row>
    <row r="32" spans="1:10" x14ac:dyDescent="0.35">
      <c r="G32" s="60">
        <v>12</v>
      </c>
    </row>
    <row r="33" spans="7:9" x14ac:dyDescent="0.35">
      <c r="G33" s="60">
        <v>13</v>
      </c>
    </row>
    <row r="34" spans="7:9" x14ac:dyDescent="0.35">
      <c r="G34" s="60">
        <v>14</v>
      </c>
    </row>
    <row r="35" spans="7:9" x14ac:dyDescent="0.35">
      <c r="G35" s="60">
        <v>15</v>
      </c>
    </row>
    <row r="36" spans="7:9" x14ac:dyDescent="0.35">
      <c r="G36" s="60">
        <v>16</v>
      </c>
    </row>
    <row r="37" spans="7:9" x14ac:dyDescent="0.35">
      <c r="G37" s="60">
        <v>17</v>
      </c>
      <c r="H37" t="s">
        <v>197</v>
      </c>
    </row>
    <row r="38" spans="7:9" x14ac:dyDescent="0.35">
      <c r="G38" s="60">
        <v>18</v>
      </c>
      <c r="H38" t="s">
        <v>76</v>
      </c>
    </row>
    <row r="39" spans="7:9" x14ac:dyDescent="0.35">
      <c r="G39" s="60">
        <v>19</v>
      </c>
      <c r="H39" t="s">
        <v>25</v>
      </c>
    </row>
    <row r="40" spans="7:9" x14ac:dyDescent="0.35">
      <c r="G40" s="60">
        <v>20</v>
      </c>
      <c r="H40" s="61" t="s">
        <v>194</v>
      </c>
      <c r="I40" t="s">
        <v>196</v>
      </c>
    </row>
    <row r="41" spans="7:9" x14ac:dyDescent="0.35">
      <c r="G41" s="60">
        <v>21</v>
      </c>
      <c r="H41" s="61" t="s">
        <v>195</v>
      </c>
    </row>
    <row r="42" spans="7:9" x14ac:dyDescent="0.35">
      <c r="G42" s="60">
        <v>22</v>
      </c>
    </row>
    <row r="43" spans="7:9" x14ac:dyDescent="0.35">
      <c r="G43" s="60">
        <v>23</v>
      </c>
    </row>
    <row r="44" spans="7:9" x14ac:dyDescent="0.35">
      <c r="G44" s="60">
        <v>24</v>
      </c>
    </row>
    <row r="45" spans="7:9" x14ac:dyDescent="0.35">
      <c r="G45" s="60">
        <v>25</v>
      </c>
    </row>
    <row r="46" spans="7:9" x14ac:dyDescent="0.35">
      <c r="G46" s="60">
        <v>26</v>
      </c>
    </row>
    <row r="47" spans="7:9" x14ac:dyDescent="0.35">
      <c r="G47" s="60">
        <v>27</v>
      </c>
    </row>
    <row r="48" spans="7:9" x14ac:dyDescent="0.35">
      <c r="G48" s="60">
        <v>28</v>
      </c>
    </row>
    <row r="49" spans="7:7" x14ac:dyDescent="0.35">
      <c r="G49" s="60">
        <v>29</v>
      </c>
    </row>
    <row r="50" spans="7:7" x14ac:dyDescent="0.35">
      <c r="G50" s="60">
        <v>30</v>
      </c>
    </row>
    <row r="51" spans="7:7" x14ac:dyDescent="0.35">
      <c r="G51" s="60">
        <v>31</v>
      </c>
    </row>
    <row r="52" spans="7:7" x14ac:dyDescent="0.35">
      <c r="G52" s="60">
        <v>32</v>
      </c>
    </row>
    <row r="53" spans="7:7" x14ac:dyDescent="0.35">
      <c r="G53" s="60">
        <v>33</v>
      </c>
    </row>
    <row r="54" spans="7:7" x14ac:dyDescent="0.35">
      <c r="G54" s="60">
        <v>34</v>
      </c>
    </row>
    <row r="55" spans="7:7" x14ac:dyDescent="0.35">
      <c r="G55" s="60">
        <v>35</v>
      </c>
    </row>
    <row r="56" spans="7:7" x14ac:dyDescent="0.35">
      <c r="G56" s="60">
        <v>36</v>
      </c>
    </row>
    <row r="57" spans="7:7" x14ac:dyDescent="0.35">
      <c r="G57" s="60">
        <v>37</v>
      </c>
    </row>
    <row r="58" spans="7:7" x14ac:dyDescent="0.35">
      <c r="G58" s="60">
        <v>38</v>
      </c>
    </row>
    <row r="59" spans="7:7" x14ac:dyDescent="0.35">
      <c r="G59" s="60">
        <v>39</v>
      </c>
    </row>
    <row r="60" spans="7:7" x14ac:dyDescent="0.35">
      <c r="G60" s="60">
        <v>40</v>
      </c>
    </row>
    <row r="61" spans="7:7" x14ac:dyDescent="0.35">
      <c r="G61" s="60">
        <v>41</v>
      </c>
    </row>
    <row r="62" spans="7:7" x14ac:dyDescent="0.35">
      <c r="G62" s="60">
        <v>42</v>
      </c>
    </row>
    <row r="63" spans="7:7" x14ac:dyDescent="0.35">
      <c r="G63" s="60">
        <v>43</v>
      </c>
    </row>
    <row r="64" spans="7:7" x14ac:dyDescent="0.35">
      <c r="G64" s="60">
        <v>44</v>
      </c>
    </row>
    <row r="65" spans="7:8" x14ac:dyDescent="0.35">
      <c r="G65" s="60">
        <v>45</v>
      </c>
    </row>
    <row r="66" spans="7:8" x14ac:dyDescent="0.35">
      <c r="G66" s="60">
        <v>46</v>
      </c>
    </row>
    <row r="67" spans="7:8" x14ac:dyDescent="0.35">
      <c r="G67" s="60">
        <v>47</v>
      </c>
    </row>
    <row r="68" spans="7:8" x14ac:dyDescent="0.35">
      <c r="G68" s="60">
        <v>48</v>
      </c>
    </row>
    <row r="69" spans="7:8" x14ac:dyDescent="0.35">
      <c r="G69" s="60">
        <v>49</v>
      </c>
    </row>
    <row r="70" spans="7:8" x14ac:dyDescent="0.35">
      <c r="G70" s="60">
        <v>50</v>
      </c>
      <c r="H70" t="s">
        <v>190</v>
      </c>
    </row>
    <row r="71" spans="7:8" x14ac:dyDescent="0.35">
      <c r="G71" s="60">
        <v>51</v>
      </c>
      <c r="H71" t="s">
        <v>191</v>
      </c>
    </row>
    <row r="72" spans="7:8" x14ac:dyDescent="0.35">
      <c r="G72" s="60">
        <v>52</v>
      </c>
      <c r="H72" t="s">
        <v>192</v>
      </c>
    </row>
    <row r="73" spans="7:8" x14ac:dyDescent="0.35">
      <c r="G73" s="60">
        <v>53</v>
      </c>
    </row>
    <row r="74" spans="7:8" x14ac:dyDescent="0.35">
      <c r="G74" s="60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57A-0F67-44AC-9C68-02D0555FD849}">
  <dimension ref="A1:K12"/>
  <sheetViews>
    <sheetView zoomScale="85" zoomScaleNormal="85" workbookViewId="0">
      <selection activeCell="D9" sqref="D9"/>
    </sheetView>
  </sheetViews>
  <sheetFormatPr baseColWidth="10" defaultRowHeight="14.4" x14ac:dyDescent="0.3"/>
  <cols>
    <col min="1" max="1" width="18.109375" bestFit="1" customWidth="1"/>
    <col min="2" max="2" width="11.88671875" bestFit="1" customWidth="1"/>
    <col min="3" max="3" width="15.21875" bestFit="1" customWidth="1"/>
    <col min="4" max="4" width="15.6640625" bestFit="1" customWidth="1"/>
    <col min="6" max="6" width="12.21875" bestFit="1" customWidth="1"/>
    <col min="14" max="20" width="10.77734375" customWidth="1"/>
  </cols>
  <sheetData>
    <row r="1" spans="1:11" ht="21" x14ac:dyDescent="0.4">
      <c r="A1" s="15" t="s">
        <v>233</v>
      </c>
      <c r="B1" s="15" t="s">
        <v>234</v>
      </c>
      <c r="C1" s="15" t="s">
        <v>235</v>
      </c>
      <c r="D1" s="15" t="s">
        <v>236</v>
      </c>
      <c r="E1" s="15"/>
      <c r="F1" s="15" t="s">
        <v>26</v>
      </c>
      <c r="G1" s="15"/>
      <c r="H1" s="15"/>
      <c r="I1" s="72" t="s">
        <v>250</v>
      </c>
      <c r="J1" s="72"/>
      <c r="K1" s="72"/>
    </row>
    <row r="2" spans="1:11" x14ac:dyDescent="0.3">
      <c r="A2">
        <v>1</v>
      </c>
      <c r="B2" t="s">
        <v>237</v>
      </c>
      <c r="C2">
        <v>4</v>
      </c>
      <c r="D2" t="s">
        <v>238</v>
      </c>
      <c r="F2" t="s">
        <v>11</v>
      </c>
      <c r="I2" s="71" t="s">
        <v>255</v>
      </c>
      <c r="J2" s="59" t="s">
        <v>251</v>
      </c>
    </row>
    <row r="3" spans="1:11" x14ac:dyDescent="0.3">
      <c r="A3">
        <v>2</v>
      </c>
      <c r="B3" t="s">
        <v>239</v>
      </c>
      <c r="C3">
        <v>3</v>
      </c>
      <c r="D3" s="59" t="s">
        <v>241</v>
      </c>
      <c r="F3" t="s">
        <v>11</v>
      </c>
      <c r="I3" s="71"/>
      <c r="J3" t="s">
        <v>252</v>
      </c>
    </row>
    <row r="4" spans="1:11" x14ac:dyDescent="0.3">
      <c r="A4">
        <v>3</v>
      </c>
      <c r="B4" t="s">
        <v>240</v>
      </c>
      <c r="C4">
        <v>4</v>
      </c>
      <c r="D4" s="59" t="s">
        <v>263</v>
      </c>
      <c r="F4" t="s">
        <v>11</v>
      </c>
      <c r="I4" s="71" t="s">
        <v>256</v>
      </c>
      <c r="J4" t="s">
        <v>253</v>
      </c>
    </row>
    <row r="5" spans="1:11" x14ac:dyDescent="0.3">
      <c r="A5">
        <v>4</v>
      </c>
      <c r="B5" t="s">
        <v>242</v>
      </c>
      <c r="C5">
        <v>4</v>
      </c>
      <c r="D5" s="59" t="s">
        <v>264</v>
      </c>
      <c r="F5" t="s">
        <v>11</v>
      </c>
      <c r="I5" s="71"/>
      <c r="J5" t="s">
        <v>195</v>
      </c>
    </row>
    <row r="6" spans="1:11" x14ac:dyDescent="0.3">
      <c r="A6">
        <v>5</v>
      </c>
      <c r="B6" t="s">
        <v>243</v>
      </c>
      <c r="C6">
        <v>5</v>
      </c>
      <c r="D6" t="s">
        <v>244</v>
      </c>
      <c r="F6" t="s">
        <v>245</v>
      </c>
      <c r="I6" s="71" t="s">
        <v>244</v>
      </c>
      <c r="J6" t="s">
        <v>191</v>
      </c>
    </row>
    <row r="7" spans="1:11" x14ac:dyDescent="0.3">
      <c r="A7">
        <v>6</v>
      </c>
      <c r="B7" t="s">
        <v>246</v>
      </c>
      <c r="C7">
        <v>3</v>
      </c>
      <c r="D7" s="59" t="s">
        <v>247</v>
      </c>
      <c r="F7" t="s">
        <v>245</v>
      </c>
      <c r="I7" s="71"/>
      <c r="J7" t="s">
        <v>190</v>
      </c>
    </row>
    <row r="8" spans="1:11" x14ac:dyDescent="0.3">
      <c r="A8">
        <v>7</v>
      </c>
      <c r="B8" t="s">
        <v>248</v>
      </c>
      <c r="C8">
        <v>2</v>
      </c>
      <c r="D8" s="59" t="s">
        <v>265</v>
      </c>
      <c r="F8" t="s">
        <v>249</v>
      </c>
      <c r="I8" s="71"/>
      <c r="J8" t="s">
        <v>192</v>
      </c>
    </row>
    <row r="9" spans="1:11" x14ac:dyDescent="0.3">
      <c r="A9">
        <v>8</v>
      </c>
      <c r="B9" t="s">
        <v>72</v>
      </c>
      <c r="C9">
        <v>4</v>
      </c>
      <c r="D9" s="59" t="s">
        <v>262</v>
      </c>
      <c r="F9" t="s">
        <v>72</v>
      </c>
      <c r="I9" s="71"/>
      <c r="J9" t="s">
        <v>254</v>
      </c>
    </row>
    <row r="10" spans="1:11" x14ac:dyDescent="0.3">
      <c r="I10" s="71" t="s">
        <v>260</v>
      </c>
      <c r="J10" t="s">
        <v>257</v>
      </c>
    </row>
    <row r="11" spans="1:11" x14ac:dyDescent="0.3">
      <c r="I11" s="71"/>
      <c r="J11" t="s">
        <v>258</v>
      </c>
    </row>
    <row r="12" spans="1:11" x14ac:dyDescent="0.3">
      <c r="I12" s="71"/>
      <c r="J12" t="s">
        <v>259</v>
      </c>
    </row>
  </sheetData>
  <mergeCells count="5">
    <mergeCell ref="I2:I3"/>
    <mergeCell ref="I4:I5"/>
    <mergeCell ref="I6:I9"/>
    <mergeCell ref="I1:K1"/>
    <mergeCell ref="I10:I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9"/>
  <sheetViews>
    <sheetView workbookViewId="0">
      <selection activeCell="O3" sqref="O3:S9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4" t="s">
        <v>129</v>
      </c>
      <c r="C3" s="74"/>
      <c r="D3" s="74"/>
      <c r="E3" s="74"/>
      <c r="F3" s="74"/>
      <c r="K3" s="4" t="s">
        <v>20</v>
      </c>
    </row>
    <row r="4" spans="1:12" x14ac:dyDescent="0.3">
      <c r="B4" t="s">
        <v>130</v>
      </c>
      <c r="C4">
        <v>62</v>
      </c>
      <c r="D4" t="s">
        <v>131</v>
      </c>
      <c r="K4" t="s">
        <v>21</v>
      </c>
      <c r="L4">
        <v>208</v>
      </c>
    </row>
    <row r="5" spans="1:12" x14ac:dyDescent="0.3">
      <c r="B5" t="s">
        <v>132</v>
      </c>
      <c r="C5">
        <v>61</v>
      </c>
      <c r="D5" t="s">
        <v>133</v>
      </c>
      <c r="K5" t="s">
        <v>23</v>
      </c>
      <c r="L5">
        <v>0</v>
      </c>
    </row>
    <row r="6" spans="1:12" x14ac:dyDescent="0.3">
      <c r="K6" t="s">
        <v>22</v>
      </c>
      <c r="L6">
        <v>1</v>
      </c>
    </row>
    <row r="7" spans="1:12" ht="18" x14ac:dyDescent="0.35">
      <c r="A7" s="74" t="s">
        <v>138</v>
      </c>
      <c r="B7" s="74"/>
      <c r="C7" s="74"/>
      <c r="D7" t="s">
        <v>155</v>
      </c>
    </row>
    <row r="8" spans="1:12" x14ac:dyDescent="0.3">
      <c r="A8" t="s">
        <v>139</v>
      </c>
      <c r="B8">
        <v>2</v>
      </c>
      <c r="C8" t="s">
        <v>140</v>
      </c>
    </row>
    <row r="9" spans="1:12" x14ac:dyDescent="0.3">
      <c r="A9" t="s">
        <v>141</v>
      </c>
      <c r="B9">
        <v>4</v>
      </c>
      <c r="C9" t="s">
        <v>140</v>
      </c>
      <c r="D9" t="s">
        <v>142</v>
      </c>
    </row>
    <row r="10" spans="1:12" ht="18" x14ac:dyDescent="0.35">
      <c r="K10" s="5"/>
    </row>
    <row r="12" spans="1:12" ht="15.6" x14ac:dyDescent="0.3">
      <c r="A12" s="42" t="s">
        <v>137</v>
      </c>
      <c r="B12" s="42" t="s">
        <v>134</v>
      </c>
      <c r="C12" s="42" t="s">
        <v>135</v>
      </c>
      <c r="D12" s="42" t="s">
        <v>136</v>
      </c>
      <c r="F12" s="42" t="s">
        <v>171</v>
      </c>
    </row>
    <row r="13" spans="1:12" x14ac:dyDescent="0.3">
      <c r="A13" t="s">
        <v>143</v>
      </c>
      <c r="B13">
        <v>0</v>
      </c>
      <c r="C13">
        <v>3</v>
      </c>
      <c r="D13" t="s">
        <v>223</v>
      </c>
      <c r="F13" t="s">
        <v>172</v>
      </c>
      <c r="G13" s="59" t="s">
        <v>173</v>
      </c>
    </row>
    <row r="14" spans="1:12" ht="14.4" customHeight="1" x14ac:dyDescent="0.3">
      <c r="A14" t="s">
        <v>144</v>
      </c>
      <c r="B14">
        <f>C13+1</f>
        <v>4</v>
      </c>
      <c r="C14">
        <f>B14+3</f>
        <v>7</v>
      </c>
      <c r="D14" t="s">
        <v>224</v>
      </c>
      <c r="F14" t="s">
        <v>174</v>
      </c>
      <c r="G14" s="59" t="s">
        <v>175</v>
      </c>
      <c r="J14" s="68"/>
    </row>
    <row r="15" spans="1:12" ht="14.4" customHeight="1" x14ac:dyDescent="0.3">
      <c r="A15" t="s">
        <v>145</v>
      </c>
      <c r="B15">
        <f t="shared" ref="B15:B27" si="0">C14+1</f>
        <v>8</v>
      </c>
      <c r="C15">
        <f t="shared" ref="C15:C27" si="1">B15+3</f>
        <v>11</v>
      </c>
      <c r="D15" t="s">
        <v>225</v>
      </c>
      <c r="J15" s="68"/>
    </row>
    <row r="16" spans="1:12" ht="14.4" customHeight="1" x14ac:dyDescent="0.3">
      <c r="A16" t="s">
        <v>146</v>
      </c>
      <c r="B16">
        <f t="shared" si="0"/>
        <v>12</v>
      </c>
      <c r="C16">
        <f t="shared" si="1"/>
        <v>15</v>
      </c>
      <c r="D16" t="s">
        <v>226</v>
      </c>
      <c r="J16" s="68"/>
    </row>
    <row r="17" spans="1:11" ht="14.4" customHeight="1" x14ac:dyDescent="0.3">
      <c r="A17" t="s">
        <v>147</v>
      </c>
      <c r="B17">
        <f t="shared" si="0"/>
        <v>16</v>
      </c>
      <c r="C17">
        <f t="shared" si="1"/>
        <v>19</v>
      </c>
      <c r="D17" t="s">
        <v>227</v>
      </c>
      <c r="J17" s="68"/>
    </row>
    <row r="18" spans="1:11" ht="14.4" customHeight="1" x14ac:dyDescent="0.3">
      <c r="A18" t="s">
        <v>148</v>
      </c>
      <c r="B18">
        <f t="shared" si="0"/>
        <v>20</v>
      </c>
      <c r="C18">
        <f t="shared" si="1"/>
        <v>23</v>
      </c>
      <c r="D18" t="s">
        <v>60</v>
      </c>
      <c r="J18" s="68"/>
    </row>
    <row r="19" spans="1:11" x14ac:dyDescent="0.3">
      <c r="A19" t="s">
        <v>149</v>
      </c>
      <c r="B19">
        <f t="shared" si="0"/>
        <v>24</v>
      </c>
      <c r="C19">
        <f t="shared" si="1"/>
        <v>27</v>
      </c>
      <c r="D19" t="s">
        <v>228</v>
      </c>
    </row>
    <row r="20" spans="1:11" x14ac:dyDescent="0.3">
      <c r="A20" t="s">
        <v>153</v>
      </c>
      <c r="B20">
        <f t="shared" si="0"/>
        <v>28</v>
      </c>
      <c r="C20">
        <f t="shared" si="1"/>
        <v>31</v>
      </c>
      <c r="D20" t="s">
        <v>154</v>
      </c>
    </row>
    <row r="21" spans="1:11" x14ac:dyDescent="0.3">
      <c r="A21" t="s">
        <v>150</v>
      </c>
      <c r="B21">
        <f t="shared" si="0"/>
        <v>32</v>
      </c>
      <c r="C21">
        <f t="shared" si="1"/>
        <v>35</v>
      </c>
      <c r="D21" t="s">
        <v>229</v>
      </c>
    </row>
    <row r="22" spans="1:11" x14ac:dyDescent="0.3">
      <c r="A22" t="s">
        <v>151</v>
      </c>
      <c r="B22">
        <f t="shared" si="0"/>
        <v>36</v>
      </c>
      <c r="C22">
        <f t="shared" si="1"/>
        <v>39</v>
      </c>
      <c r="D22" t="s">
        <v>156</v>
      </c>
    </row>
    <row r="23" spans="1:11" x14ac:dyDescent="0.3">
      <c r="A23" t="s">
        <v>152</v>
      </c>
      <c r="B23">
        <f t="shared" si="0"/>
        <v>40</v>
      </c>
      <c r="C23">
        <f t="shared" si="1"/>
        <v>43</v>
      </c>
      <c r="D23" t="s">
        <v>156</v>
      </c>
    </row>
    <row r="24" spans="1:11" x14ac:dyDescent="0.3">
      <c r="B24">
        <f t="shared" si="0"/>
        <v>44</v>
      </c>
      <c r="C24">
        <f t="shared" si="1"/>
        <v>47</v>
      </c>
    </row>
    <row r="25" spans="1:11" x14ac:dyDescent="0.3">
      <c r="B25">
        <f t="shared" si="0"/>
        <v>48</v>
      </c>
      <c r="C25">
        <f t="shared" si="1"/>
        <v>51</v>
      </c>
      <c r="K25" s="73" t="s">
        <v>128</v>
      </c>
    </row>
    <row r="26" spans="1:11" x14ac:dyDescent="0.3">
      <c r="A26" t="s">
        <v>170</v>
      </c>
      <c r="B26">
        <f t="shared" si="0"/>
        <v>52</v>
      </c>
      <c r="C26">
        <f t="shared" si="1"/>
        <v>55</v>
      </c>
      <c r="D26" t="s">
        <v>230</v>
      </c>
      <c r="K26" s="73"/>
    </row>
    <row r="27" spans="1:11" x14ac:dyDescent="0.3">
      <c r="A27" t="s">
        <v>169</v>
      </c>
      <c r="B27">
        <f t="shared" si="0"/>
        <v>56</v>
      </c>
      <c r="C27">
        <f t="shared" si="1"/>
        <v>59</v>
      </c>
      <c r="D27" t="s">
        <v>231</v>
      </c>
      <c r="K27" s="73"/>
    </row>
    <row r="28" spans="1:11" x14ac:dyDescent="0.3">
      <c r="K28" s="73"/>
    </row>
    <row r="29" spans="1:11" x14ac:dyDescent="0.3">
      <c r="K29" s="73"/>
    </row>
  </sheetData>
  <mergeCells count="3"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zoomScale="115" zoomScaleNormal="115" workbookViewId="0">
      <selection activeCell="H6" sqref="H6"/>
    </sheetView>
  </sheetViews>
  <sheetFormatPr baseColWidth="10" defaultRowHeight="14.4" x14ac:dyDescent="0.3"/>
  <sheetData>
    <row r="3" spans="10:11" ht="18" x14ac:dyDescent="0.35">
      <c r="J3" s="5" t="s">
        <v>214</v>
      </c>
    </row>
    <row r="4" spans="10:11" x14ac:dyDescent="0.3">
      <c r="J4">
        <v>1</v>
      </c>
      <c r="K4" t="s">
        <v>221</v>
      </c>
    </row>
    <row r="5" spans="10:11" x14ac:dyDescent="0.3">
      <c r="J5">
        <v>2</v>
      </c>
      <c r="K5" t="s">
        <v>217</v>
      </c>
    </row>
    <row r="6" spans="10:11" x14ac:dyDescent="0.3">
      <c r="J6">
        <v>3</v>
      </c>
      <c r="K6" t="s">
        <v>215</v>
      </c>
    </row>
    <row r="7" spans="10:11" x14ac:dyDescent="0.3">
      <c r="J7">
        <v>4</v>
      </c>
      <c r="K7" t="s">
        <v>216</v>
      </c>
    </row>
    <row r="8" spans="10:11" x14ac:dyDescent="0.3">
      <c r="J8">
        <v>5</v>
      </c>
      <c r="K8" t="s">
        <v>222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29</v>
      </c>
      <c r="B2">
        <v>100</v>
      </c>
      <c r="C2" t="s">
        <v>30</v>
      </c>
      <c r="E2" t="s">
        <v>33</v>
      </c>
      <c r="F2">
        <f>B2*2.4</f>
        <v>240</v>
      </c>
      <c r="G2" t="s">
        <v>37</v>
      </c>
      <c r="I2" t="s">
        <v>33</v>
      </c>
      <c r="J2">
        <v>2</v>
      </c>
      <c r="K2" t="s">
        <v>37</v>
      </c>
    </row>
    <row r="3" spans="1:11" x14ac:dyDescent="0.3">
      <c r="A3" t="s">
        <v>31</v>
      </c>
      <c r="B3">
        <f>1/B2</f>
        <v>0.01</v>
      </c>
      <c r="C3" t="s">
        <v>32</v>
      </c>
      <c r="I3" t="s">
        <v>104</v>
      </c>
      <c r="J3" s="62">
        <f>J2/2.4</f>
        <v>0.83333333333333337</v>
      </c>
      <c r="K3" t="s">
        <v>30</v>
      </c>
    </row>
    <row r="4" spans="1:11" ht="28.8" x14ac:dyDescent="0.3">
      <c r="A4" t="s">
        <v>35</v>
      </c>
      <c r="B4">
        <v>0.3</v>
      </c>
      <c r="I4" s="13" t="s">
        <v>105</v>
      </c>
      <c r="J4">
        <v>10</v>
      </c>
      <c r="K4" t="s">
        <v>32</v>
      </c>
    </row>
    <row r="5" spans="1:11" ht="28.8" x14ac:dyDescent="0.3">
      <c r="A5" t="s">
        <v>34</v>
      </c>
      <c r="I5" s="13" t="s">
        <v>106</v>
      </c>
      <c r="J5" s="62">
        <f>J4*J3</f>
        <v>8.3333333333333339</v>
      </c>
    </row>
    <row r="6" spans="1:11" x14ac:dyDescent="0.3">
      <c r="E6" t="s">
        <v>36</v>
      </c>
      <c r="F6">
        <f ca="1">AVERAGE(C8:C26)</f>
        <v>9.8894502343111253E-3</v>
      </c>
      <c r="G6" t="s">
        <v>32</v>
      </c>
    </row>
    <row r="7" spans="1:11" x14ac:dyDescent="0.3">
      <c r="A7">
        <v>1</v>
      </c>
      <c r="B7">
        <v>0</v>
      </c>
      <c r="F7">
        <f ca="1">1/F6</f>
        <v>101.11785552350854</v>
      </c>
      <c r="G7" t="s">
        <v>30</v>
      </c>
    </row>
    <row r="8" spans="1:11" x14ac:dyDescent="0.3">
      <c r="A8">
        <v>2</v>
      </c>
      <c r="B8">
        <f t="shared" ref="B8:B26" ca="1" si="0">B7+B$3+(RAND()*2-1)*B$3*B$4</f>
        <v>8.8595918710927153E-3</v>
      </c>
      <c r="C8">
        <f ca="1">B8-B7</f>
        <v>8.8595918710927153E-3</v>
      </c>
      <c r="E8" t="s">
        <v>38</v>
      </c>
      <c r="F8" s="6">
        <f ca="1">(F7-B2)/B2</f>
        <v>1.1178555235085383E-2</v>
      </c>
    </row>
    <row r="9" spans="1:11" x14ac:dyDescent="0.3">
      <c r="A9">
        <v>3</v>
      </c>
      <c r="B9">
        <f t="shared" ca="1" si="0"/>
        <v>1.980831956640882E-2</v>
      </c>
      <c r="C9">
        <f ca="1">B9-B8</f>
        <v>1.0948727695316105E-2</v>
      </c>
    </row>
    <row r="10" spans="1:11" x14ac:dyDescent="0.3">
      <c r="A10">
        <v>4</v>
      </c>
      <c r="B10">
        <f t="shared" ca="1" si="0"/>
        <v>2.888398928715178E-2</v>
      </c>
      <c r="C10">
        <f t="shared" ref="C10:C26" ca="1" si="1">B10-B9</f>
        <v>9.0756697207429599E-3</v>
      </c>
    </row>
    <row r="11" spans="1:11" x14ac:dyDescent="0.3">
      <c r="A11">
        <v>5</v>
      </c>
      <c r="B11">
        <f t="shared" ca="1" si="0"/>
        <v>3.6984410000599495E-2</v>
      </c>
      <c r="C11">
        <f t="shared" ca="1" si="1"/>
        <v>8.1004207134477146E-3</v>
      </c>
    </row>
    <row r="12" spans="1:11" x14ac:dyDescent="0.3">
      <c r="A12">
        <v>6</v>
      </c>
      <c r="B12">
        <f t="shared" ca="1" si="0"/>
        <v>4.6161002997136692E-2</v>
      </c>
      <c r="C12">
        <f t="shared" ca="1" si="1"/>
        <v>9.1765929965371973E-3</v>
      </c>
    </row>
    <row r="13" spans="1:11" x14ac:dyDescent="0.3">
      <c r="A13">
        <v>7</v>
      </c>
      <c r="B13">
        <f t="shared" ca="1" si="0"/>
        <v>5.8340780997231251E-2</v>
      </c>
      <c r="C13">
        <f t="shared" ca="1" si="1"/>
        <v>1.2179778000094559E-2</v>
      </c>
    </row>
    <row r="14" spans="1:11" x14ac:dyDescent="0.3">
      <c r="A14">
        <v>8</v>
      </c>
      <c r="B14">
        <f t="shared" ca="1" si="0"/>
        <v>6.834475097287214E-2</v>
      </c>
      <c r="C14">
        <f t="shared" ca="1" si="1"/>
        <v>1.0003969975640889E-2</v>
      </c>
    </row>
    <row r="15" spans="1:11" x14ac:dyDescent="0.3">
      <c r="A15">
        <v>9</v>
      </c>
      <c r="B15">
        <f t="shared" ca="1" si="0"/>
        <v>7.9979705101988124E-2</v>
      </c>
      <c r="C15">
        <f t="shared" ca="1" si="1"/>
        <v>1.1634954129115985E-2</v>
      </c>
    </row>
    <row r="16" spans="1:11" x14ac:dyDescent="0.3">
      <c r="A16">
        <v>10</v>
      </c>
      <c r="B16">
        <f t="shared" ca="1" si="0"/>
        <v>9.1487338704004467E-2</v>
      </c>
      <c r="C16">
        <f t="shared" ca="1" si="1"/>
        <v>1.1507633602016343E-2</v>
      </c>
    </row>
    <row r="17" spans="1:3" x14ac:dyDescent="0.3">
      <c r="A17">
        <v>11</v>
      </c>
      <c r="B17">
        <f t="shared" ca="1" si="0"/>
        <v>0.10083838181827832</v>
      </c>
      <c r="C17">
        <f t="shared" ca="1" si="1"/>
        <v>9.3510431142738576E-3</v>
      </c>
    </row>
    <row r="18" spans="1:3" x14ac:dyDescent="0.3">
      <c r="A18">
        <v>12</v>
      </c>
      <c r="B18">
        <f t="shared" ca="1" si="0"/>
        <v>0.10935803717226919</v>
      </c>
      <c r="C18">
        <f t="shared" ca="1" si="1"/>
        <v>8.5196553539908654E-3</v>
      </c>
    </row>
    <row r="19" spans="1:3" x14ac:dyDescent="0.3">
      <c r="A19">
        <v>13</v>
      </c>
      <c r="B19">
        <f t="shared" ca="1" si="0"/>
        <v>0.12217681094268394</v>
      </c>
      <c r="C19">
        <f t="shared" ca="1" si="1"/>
        <v>1.2818773770414751E-2</v>
      </c>
    </row>
    <row r="20" spans="1:3" x14ac:dyDescent="0.3">
      <c r="A20">
        <v>14</v>
      </c>
      <c r="B20">
        <f t="shared" ca="1" si="0"/>
        <v>0.13156841259405885</v>
      </c>
      <c r="C20">
        <f t="shared" ca="1" si="1"/>
        <v>9.3916016513749118E-3</v>
      </c>
    </row>
    <row r="21" spans="1:3" x14ac:dyDescent="0.3">
      <c r="A21">
        <v>15</v>
      </c>
      <c r="B21">
        <f t="shared" ca="1" si="0"/>
        <v>0.14084780264036204</v>
      </c>
      <c r="C21">
        <f t="shared" ca="1" si="1"/>
        <v>9.279390046303182E-3</v>
      </c>
    </row>
    <row r="22" spans="1:3" x14ac:dyDescent="0.3">
      <c r="A22">
        <v>16</v>
      </c>
      <c r="B22">
        <f t="shared" ca="1" si="0"/>
        <v>0.14839569097741886</v>
      </c>
      <c r="C22">
        <f t="shared" ca="1" si="1"/>
        <v>7.5478883370568295E-3</v>
      </c>
    </row>
    <row r="23" spans="1:3" x14ac:dyDescent="0.3">
      <c r="A23">
        <v>17</v>
      </c>
      <c r="B23">
        <f t="shared" ca="1" si="0"/>
        <v>0.16048944377845203</v>
      </c>
      <c r="C23">
        <f t="shared" ca="1" si="1"/>
        <v>1.209375280103317E-2</v>
      </c>
    </row>
    <row r="24" spans="1:3" x14ac:dyDescent="0.3">
      <c r="A24">
        <v>18</v>
      </c>
      <c r="B24">
        <f t="shared" ca="1" si="0"/>
        <v>0.16795301081001887</v>
      </c>
      <c r="C24">
        <f t="shared" ca="1" si="1"/>
        <v>7.4635670315668368E-3</v>
      </c>
    </row>
    <row r="25" spans="1:3" x14ac:dyDescent="0.3">
      <c r="A25">
        <v>19</v>
      </c>
      <c r="B25">
        <f t="shared" ca="1" si="0"/>
        <v>0.17566480877959678</v>
      </c>
      <c r="C25">
        <f t="shared" ca="1" si="1"/>
        <v>7.7117979695779104E-3</v>
      </c>
    </row>
    <row r="26" spans="1:3" x14ac:dyDescent="0.3">
      <c r="A26">
        <v>20</v>
      </c>
      <c r="B26">
        <f t="shared" ca="1" si="0"/>
        <v>0.18789955445191137</v>
      </c>
      <c r="C26">
        <f t="shared" ca="1" si="1"/>
        <v>1.2234745672314584E-2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35" zoomScale="115" zoomScaleNormal="115" workbookViewId="0">
      <selection activeCell="L42" sqref="L4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39</v>
      </c>
      <c r="B2" s="8" t="s">
        <v>40</v>
      </c>
      <c r="C2" s="8" t="s">
        <v>41</v>
      </c>
      <c r="D2" s="10" t="s">
        <v>61</v>
      </c>
      <c r="E2" s="10" t="s">
        <v>40</v>
      </c>
      <c r="F2" s="10" t="s">
        <v>35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43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42</v>
      </c>
      <c r="J4" t="str">
        <f>CONCATENATE(F2, H3, ", ", H4, I4, ", ")</f>
        <v xml:space="preserve">erreur0, 22.5, </v>
      </c>
      <c r="R4" t="s">
        <v>44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45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42</v>
      </c>
      <c r="J6" t="str">
        <f t="shared" ref="J6" si="5">CONCATENATE(J4, H5, ", ", H6, I6, ", ")</f>
        <v xml:space="preserve">erreur0, 22.5, 45, 67.5, </v>
      </c>
      <c r="R6" t="s">
        <v>49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46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42</v>
      </c>
      <c r="J8" t="str">
        <f t="shared" ref="J8" si="6">CONCATENATE(J6, H7, ", ", H8, I8, ", ")</f>
        <v xml:space="preserve">erreur0, 22.5, 45, 67.5, 90, 112.5, </v>
      </c>
      <c r="R8" t="s">
        <v>47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48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42</v>
      </c>
      <c r="J10" t="str">
        <f t="shared" ref="J10" si="7">CONCATENATE(J8, H9, ", ", H10, I10, ", ")</f>
        <v xml:space="preserve">erreur0, 22.5, 45, 67.5, 90, 112.5, 135, 157.5, </v>
      </c>
      <c r="R10" t="s">
        <v>50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51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42</v>
      </c>
      <c r="J12" t="str">
        <f t="shared" ref="J12" si="8">CONCATENATE(J10, H11, ", ", H12, I12, ", ")</f>
        <v xml:space="preserve">erreur0, 22.5, 45, 67.5, 90, 112.5, 135, 157.5, 180, 202.5, </v>
      </c>
      <c r="R12" t="s">
        <v>52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53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42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54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54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42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55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56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42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57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64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64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65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66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66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66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67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68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68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68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69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70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70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70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71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64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62</v>
      </c>
      <c r="B42" s="13" t="s">
        <v>63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118</v>
      </c>
      <c r="B1">
        <v>80</v>
      </c>
      <c r="C1" t="s">
        <v>119</v>
      </c>
    </row>
    <row r="3" spans="1:5" x14ac:dyDescent="0.3">
      <c r="A3" t="s">
        <v>121</v>
      </c>
      <c r="B3" t="s">
        <v>122</v>
      </c>
      <c r="C3" t="s">
        <v>124</v>
      </c>
      <c r="D3" t="s">
        <v>123</v>
      </c>
      <c r="E3" t="s">
        <v>120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162</v>
      </c>
      <c r="B1" s="44" t="s">
        <v>166</v>
      </c>
      <c r="C1" s="45" t="s">
        <v>161</v>
      </c>
      <c r="D1" s="46"/>
      <c r="F1" s="48" t="s">
        <v>163</v>
      </c>
      <c r="G1" s="49"/>
      <c r="H1" s="46" t="s">
        <v>164</v>
      </c>
      <c r="J1" s="47" t="s">
        <v>165</v>
      </c>
      <c r="K1" s="47" t="s">
        <v>38</v>
      </c>
      <c r="L1" s="47" t="s">
        <v>167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Liste grandeur</vt:lpstr>
      <vt:lpstr>Achat</vt:lpstr>
      <vt:lpstr>conso</vt:lpstr>
      <vt:lpstr>Pin des Arduino</vt:lpstr>
      <vt:lpstr>Design carte Station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2020-03-19T22:03:19Z</dcterms:modified>
</cp:coreProperties>
</file>