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maynard\OneDrive - Insight\Desktop\Bootcamp\"/>
    </mc:Choice>
  </mc:AlternateContent>
  <xr:revisionPtr revIDLastSave="3" documentId="14_{FA0313B6-E4C6-48DF-B644-AB5C0615A76E}" xr6:coauthVersionLast="45" xr6:coauthVersionMax="45" xr10:uidLastSave="{165F74BA-6094-43B8-87AC-BB4D45976A26}"/>
  <bookViews>
    <workbookView xWindow="-108" yWindow="-108" windowWidth="23256" windowHeight="12576" xr2:uid="{00000000-000D-0000-FFFF-FFFF00000000}"/>
  </bookViews>
  <sheets>
    <sheet name="Data" sheetId="1" r:id="rId1"/>
    <sheet name="Category Pivot" sheetId="2" r:id="rId2"/>
    <sheet name="Sub Category Pivot" sheetId="3" r:id="rId3"/>
    <sheet name="Date Pivot" sheetId="4" r:id="rId4"/>
    <sheet name="Bonus" sheetId="5" r:id="rId5"/>
  </sheets>
  <definedNames>
    <definedName name="_xlnm._FilterDatabase" localSheetId="0" hidden="1">Data!$A$1:$R$4115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<sst xmlns="http://schemas.openxmlformats.org/spreadsheetml/2006/main" count="24820" uniqueCount="8400">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</sst>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4" fillId="2" borderId="0" xfId="0" applyFont="1" applyFill="1" applyAlignment="1">
      <alignment horizontal="center" vertical="center"/>
    </xf>
    <xf numFmtId="9" fontId="4" fillId="2" borderId="0" xfId="1" applyFont="1" applyFill="1" applyAlignment="1">
      <alignment horizontal="center" vertical="center"/>
    </xf>
    <xf numFmtId="43" fontId="1" fillId="0" borderId="0" xfId="2" applyFont="1" applyAlignment="1">
      <alignment horizontal="center"/>
    </xf>
    <xf numFmtId="43" fontId="0" fillId="0" borderId="0" xfId="2" applyFont="1"/>
  </cellXfs>
  <cellStyles count="3">
    <cellStyle name="Comma" xfId="2" builtinId="3"/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 patternType="solid">
          <fgColor auto="1"/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File.xlsx]Category Pivot!PivotTable1</c:name>
    <c:fmtId val="5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E5-4BC9-B19E-DE742D75A3A8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E5-4BC9-B19E-DE742D75A3A8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E5-4BC9-B19E-DE742D75A3A8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E5-4BC9-B19E-DE742D75A3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65537839"/>
        <c:axId val="1059613327"/>
      </c:barChart>
      <c:catAx>
        <c:axId val="1365537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613327"/>
        <c:crosses val="autoZero"/>
        <c:auto val="1"/>
        <c:lblAlgn val="ctr"/>
        <c:lblOffset val="100"/>
        <c:noMultiLvlLbl val="0"/>
      </c:catAx>
      <c:valAx>
        <c:axId val="105961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37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File.xlsx]Sub 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6-4433-9E0F-17BC2C5AE078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A6-4433-9E0F-17BC2C5AE078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A6-4433-9E0F-17BC2C5AE078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A6-4433-9E0F-17BC2C5AE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3219519"/>
        <c:axId val="1059619151"/>
      </c:barChart>
      <c:catAx>
        <c:axId val="1373219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9619151"/>
        <c:crosses val="autoZero"/>
        <c:auto val="1"/>
        <c:lblAlgn val="ctr"/>
        <c:lblOffset val="100"/>
        <c:noMultiLvlLbl val="0"/>
      </c:catAx>
      <c:valAx>
        <c:axId val="105961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3219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Excel File.xlsx]Date Pivot!PivotTable3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E4-48FC-8D48-D1ECD3873408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E4-48FC-8D48-D1ECD3873408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E4-48FC-8D48-D1ECD38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5565839"/>
        <c:axId val="1158313087"/>
      </c:lineChart>
      <c:catAx>
        <c:axId val="1365565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313087"/>
        <c:crosses val="autoZero"/>
        <c:auto val="1"/>
        <c:lblAlgn val="ctr"/>
        <c:lblOffset val="100"/>
        <c:noMultiLvlLbl val="0"/>
      </c:catAx>
      <c:valAx>
        <c:axId val="1158313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5565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B1-42FF-8C3E-786C1D1882B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B1-42FF-8C3E-786C1D1882B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B1-42FF-8C3E-786C1D1882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0010783"/>
        <c:axId val="2016882223"/>
      </c:lineChart>
      <c:catAx>
        <c:axId val="2060010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6882223"/>
        <c:crosses val="autoZero"/>
        <c:auto val="1"/>
        <c:lblAlgn val="ctr"/>
        <c:lblOffset val="100"/>
        <c:noMultiLvlLbl val="0"/>
      </c:catAx>
      <c:valAx>
        <c:axId val="2016882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001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551330</xdr:colOff>
      <xdr:row>1</xdr:row>
      <xdr:rowOff>1</xdr:rowOff>
    </xdr:from>
    <xdr:to>
      <xdr:col>19</xdr:col>
      <xdr:colOff>107576</xdr:colOff>
      <xdr:row>23</xdr:row>
      <xdr:rowOff>161364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A33973-368B-4D3E-93F5-B30BDCEE9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345141</xdr:colOff>
      <xdr:row>3</xdr:row>
      <xdr:rowOff>71718</xdr:rowOff>
    </xdr:from>
    <xdr:to>
      <xdr:col>21</xdr:col>
      <xdr:colOff>546846</xdr:colOff>
      <xdr:row>30</xdr:row>
      <xdr:rowOff>53788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BCB514-08F0-40D2-AF78-C9E5851A4B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542364</xdr:colOff>
      <xdr:row>4</xdr:row>
      <xdr:rowOff>35858</xdr:rowOff>
    </xdr:from>
    <xdr:to>
      <xdr:col>19</xdr:col>
      <xdr:colOff>53787</xdr:colOff>
      <xdr:row>26</xdr:row>
      <xdr:rowOff>152398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177388-DA8D-43CB-880F-1BFF9C364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84043</xdr:colOff>
      <xdr:row>16</xdr:row>
      <xdr:rowOff>11213</xdr:rowOff>
    </xdr:from>
    <xdr:to>
      <xdr:col>14</xdr:col>
      <xdr:colOff>414617</xdr:colOff>
      <xdr:row>41</xdr:row>
      <xdr:rowOff>168089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9F19EE-7BE3-46C4-A930-04789DF8A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ce Maynard" refreshedDate="43802.593761342592" createdVersion="6" refreshedVersion="6" minRefreshableVersion="3" recordCount="4114" xr:uid="{4D94596D-927A-426A-8EC9-61EC5ACBE412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ce Maynard" refreshedDate="43802.606204861113" createdVersion="6" refreshedVersion="6" minRefreshableVersion="3" recordCount="4114" xr:uid="{20288F71-9916-4B2F-B0FB-AA24C375F36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C5AF8E-011C-48CB-AF49-7E7F4DC8B78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81B67-EEBB-4549-A4DA-3E70B596F5D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0667B-FA5A-48AB-A8B4-49641AA531CC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1.6640625" bestFit="1" customWidth="1"/>
    <col min="2" max="2" width="44.6640625" style="3" bestFit="1" customWidth="1"/>
    <col min="3" max="3" width="48.44140625" style="3" bestFit="1" customWidth="1"/>
    <col min="4" max="4" width="14.6640625" bestFit="1" customWidth="1"/>
    <col min="5" max="5" width="18.88671875" bestFit="1" customWidth="1"/>
    <col min="6" max="6" width="15.44140625" bestFit="1" customWidth="1"/>
    <col min="7" max="7" width="18.33203125" bestFit="1" customWidth="1"/>
    <col min="8" max="8" width="19.6640625" bestFit="1" customWidth="1"/>
    <col min="9" max="9" width="19.5546875" bestFit="1" customWidth="1"/>
    <col min="10" max="10" width="24" bestFit="1" customWidth="1"/>
    <col min="11" max="11" width="20.88671875" bestFit="1" customWidth="1"/>
    <col min="12" max="12" width="26.6640625" bestFit="1" customWidth="1"/>
    <col min="13" max="13" width="19.5546875" bestFit="1" customWidth="1"/>
    <col min="14" max="14" width="41.88671875" bestFit="1" customWidth="1"/>
    <col min="15" max="15" width="28" style="6" bestFit="1" customWidth="1"/>
    <col min="16" max="16" width="30.33203125" style="17" bestFit="1" customWidth="1"/>
    <col min="17" max="17" width="19.88671875" bestFit="1" customWidth="1"/>
    <col min="18" max="18" width="25.6640625" customWidth="1"/>
    <col min="19" max="19" width="10.109375" style="12" bestFit="1" customWidth="1"/>
    <col min="20" max="20" width="9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6" t="s">
        <v>8307</v>
      </c>
      <c r="Q1" s="1" t="s">
        <v>8308</v>
      </c>
      <c r="R1" s="1" t="s">
        <v>8309</v>
      </c>
      <c r="S1" s="10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17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17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1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1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43.2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1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1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1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3.2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1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1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1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1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3.2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1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3.2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1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28.8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1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1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1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1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1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1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28.8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1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1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1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1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1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1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28.8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1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1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1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1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1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1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3.2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1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1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1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28.8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1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1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1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1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3.2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1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1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1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1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1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3.2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1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1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1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3.2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1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1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1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1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1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1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1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3.2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1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1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1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1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28.8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1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1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28.8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1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1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1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1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1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28.8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1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1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1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43.2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1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1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1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1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1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1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1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28.8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1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1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28.8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1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1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28.8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1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28.8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1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1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1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1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28.8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1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1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3.2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1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28.8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1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1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1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1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1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1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3.2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1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1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1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3.2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1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1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1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1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1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1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1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28.8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1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1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28.8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1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1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1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28.8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1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1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1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28.8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1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1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1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1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1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3.2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1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1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1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3.2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1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3.2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1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1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1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1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1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1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1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1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3.2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17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1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1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1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1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1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1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3.2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1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1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1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28.8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1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1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28.8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1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1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1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1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1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1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1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1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1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28.8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1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1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1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1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28.8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1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43.2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1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3.2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1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1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1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1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1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1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1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1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1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1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28.8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1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1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1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1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1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1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28.8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1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1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1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1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1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1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1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1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1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1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1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1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1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1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1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28.8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1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1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1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1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1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3.2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1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3.2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17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1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1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1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1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1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1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1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1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1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1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1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1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1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1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1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1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1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1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1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28.8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1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1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1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1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1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1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1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1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1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1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1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1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28.8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1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1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1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1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1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1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1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1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1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28.8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1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1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1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1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1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3.2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1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1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1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1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3.2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1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1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1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43.2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1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1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3.2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1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1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1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28.8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1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3.2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1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28.8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1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1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1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17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1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3.2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1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28.8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1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1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1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1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1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43.2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1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3.2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1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1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1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1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28.8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1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1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1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1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1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1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1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1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1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1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1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1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1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1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1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1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1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1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3.2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1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1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1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1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3.2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1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1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3.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1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1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1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1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1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3.2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1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1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1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43.2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1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1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1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28.8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1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1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1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1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1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1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28.8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1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3.2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1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3.2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1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1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1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28.8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1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1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43.2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1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1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28.8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17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28.8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1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1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1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1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1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1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1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1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1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1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1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1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3.2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1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1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1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1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1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1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28.8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1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1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1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1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1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1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1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1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1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28.8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1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1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1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1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1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1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28.8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1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28.8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1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1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28.8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1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28.8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1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1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1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3.2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1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3.2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1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1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1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1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1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1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1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1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1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1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1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1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1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1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1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3.2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1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1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3.2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1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28.8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1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3.2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1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1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1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1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1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3.2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1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1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3.2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1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1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1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1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28.8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1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1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1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1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43.2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1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1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1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28.8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1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1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1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28.8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1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28.8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1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1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1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28.8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1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28.8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1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1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1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1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1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1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1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43.2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28.8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1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1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1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28.8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1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1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1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1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1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1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1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1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3.2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1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1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43.2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1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28.8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1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1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3.2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1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1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3.2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1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3.2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1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1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1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28.8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1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1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28.8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1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1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1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1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28.8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1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1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1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1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1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17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1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1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1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1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1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1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1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1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1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1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1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1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1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1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1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1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1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1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1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1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1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43.2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1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1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1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1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3.2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1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1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3.2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1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1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1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1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1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28.8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1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3.2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1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43.2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1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28.8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1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1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1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28.8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1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1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1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1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1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1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1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1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1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1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1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1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43.2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1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1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3.2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1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1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1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1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1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1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3.2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1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28.8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1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1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1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1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17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1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28.8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1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1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1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1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1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1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28.8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1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1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1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3.2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1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1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3.2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1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1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1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1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1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1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1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1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28.8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1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3.2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1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1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1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1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1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28.8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1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1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1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1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1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1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3.2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1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1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3.2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1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1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1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28.8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1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1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1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1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1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1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1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1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1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1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1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1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3.2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1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1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1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1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1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1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1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1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1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3.2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1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1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3.2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1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1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17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1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1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1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1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1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28.8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1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28.8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1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1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28.8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1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1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1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1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3.2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1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1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1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3.2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1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1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1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1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1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1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1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1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1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1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28.8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1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1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1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3.2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1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1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1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1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28.8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1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1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1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1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1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1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3.2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1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1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1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28.8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1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1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1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3.2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1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28.8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1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1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1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1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28.8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1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1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3.2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1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1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1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1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1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1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28.8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1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1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1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1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1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17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1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28.8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1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1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1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1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1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1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1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1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1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3.2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1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3.2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1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1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28.8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1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1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1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1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1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1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1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28.8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1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1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1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1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1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1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1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43.2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1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3.2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1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3.2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1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1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3.2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1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1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1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1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3.2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1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1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1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1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1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1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1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1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1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43.2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1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1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1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1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1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1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1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28.8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1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1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3.2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1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1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1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1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1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1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1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1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1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28.8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1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1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1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1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1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1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1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3.2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1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3.2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1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1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28.8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1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3.2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1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1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1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1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28.8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1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3.2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1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1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1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1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1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1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3.2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1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28.8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1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1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1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28.8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1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1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3.2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1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28.8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1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1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1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1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1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1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3.2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1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1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3.2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1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1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28.8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1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1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1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1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1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1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1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1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3.2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1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1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1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1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1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1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1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1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1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1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1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1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1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1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1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1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1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3.2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17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1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1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43.2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1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1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1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28.8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1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1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1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28.8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1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3.2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1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28.8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1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1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1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1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1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1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28.8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1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1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1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1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1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1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1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1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1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1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1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1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1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1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28.8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1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1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3.2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1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1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1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1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1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1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1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28.8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1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1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1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1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1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1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1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1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1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1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28.8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1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1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28.8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1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28.8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1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3.2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1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1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1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3.2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1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3.2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1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3.2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1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1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1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1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17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3.2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1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1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1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28.8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1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1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28.8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1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28.8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1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1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1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1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3.2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1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1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28.8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1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1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1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1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28.8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1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28.8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1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1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1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28.8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1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1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3.2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1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28.8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1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1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28.8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1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1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1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1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28.8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1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1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1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28.8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1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1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43.2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1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3.2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1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1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1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1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1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3.2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1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43.2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1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1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1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1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1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1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28.8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1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1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3.2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1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28.8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1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1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1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1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3.2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1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1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3.2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1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1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1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1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1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1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1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17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1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28.8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1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1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43.2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1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3.2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1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1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1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28.8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1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1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1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28.8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1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3.2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1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1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1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28.8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1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1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28.8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1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28.8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28.8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1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1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3.2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1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1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1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1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1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1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1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1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43.2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1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1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28.8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1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1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3.2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1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1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1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1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1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1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28.8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1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1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1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1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1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3.2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1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3.2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1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1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1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1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28.8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1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1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3.2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1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1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28.8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1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1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1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1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1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1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43.2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1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1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3.2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1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1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1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28.8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17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1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1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1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1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28.8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1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28.8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1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1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1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3.2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1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1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1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1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1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1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1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1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28.8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1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1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3.2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1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3.2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1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1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3.2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1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1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1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3.2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1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1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3.2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1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1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1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57.6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1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1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1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1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1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1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1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28.8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1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28.8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1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1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3.2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1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1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28.8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1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1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28.8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1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1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28.8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1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1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3.2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1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1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1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3.2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1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1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1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28.8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1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1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28.8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1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28.8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1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1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28.8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1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1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28.8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1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1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28.8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1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3.2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1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1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1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1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1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3.2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1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1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1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1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1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28.8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1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1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1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1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1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28.8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1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1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28.8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1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1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28.8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1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1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1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1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1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1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1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43.2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1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1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3.2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1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1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1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28.8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1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1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1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1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1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1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1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1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1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1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1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3.2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1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28.8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1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1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1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1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1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3.2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1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1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1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1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3.2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1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1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28.8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1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28.8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1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28.8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1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1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1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28.8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1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1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1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1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17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1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1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3.2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1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1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1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1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1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1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1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3.2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1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1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1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1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1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1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3.2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1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1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43.2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1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3.2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1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1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1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1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28.8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1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1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1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28.8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1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28.8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1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1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3.2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1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28.8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1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28.8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1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3.2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1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1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1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1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28.8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1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43.2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1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1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1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1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1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1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1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28.8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1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1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1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1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1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1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1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1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1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1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1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28.8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1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28.8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1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1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1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1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1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3.2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1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1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17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1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1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1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1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1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1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1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1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3.2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1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1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1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1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1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28.8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1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28.8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1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1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1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28.8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1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1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1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28.8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1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28.8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1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1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1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1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1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28.8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1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1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3.2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1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1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1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3.2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1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1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1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28.8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1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1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1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1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1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3.2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1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1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1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1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3.2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1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1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1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1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1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1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1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1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1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1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1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1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1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1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1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3.2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1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3.2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1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1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1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17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1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1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28.8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1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1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1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28.8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1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1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1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28.8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1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1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28.8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1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3.2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1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1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1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1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1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1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1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1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1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3.2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1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1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28.8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1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3.2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1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1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28.8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1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28.8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1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1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1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1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28.8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1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28.8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1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3.2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1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1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1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1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1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1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1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1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1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28.8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1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1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28.8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1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1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1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1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43.2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1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1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1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1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1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1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1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3.2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1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28.8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1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1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1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1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1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1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1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28.8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1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17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1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28.8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1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1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1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1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57.6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1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1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28.8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1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1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1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3.2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1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3.2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1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1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1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3.2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1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1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1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28.8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1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1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1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28.8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1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1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1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1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43.2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1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1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1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28.8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1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28.8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1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3.2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1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1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1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1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1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3.2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1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1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1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1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3.2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1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1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1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1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1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1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1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1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1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1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1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1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1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28.8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1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1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1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1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3.2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1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1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28.8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1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3.2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1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1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1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1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1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1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1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1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1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1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1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1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28.8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1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1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3.2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1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1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1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28.8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1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1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1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1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28.8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1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1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3.2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1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1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1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1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1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1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1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1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1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1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1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3.2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1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1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1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1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1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28.8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1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3.2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1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1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1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28.8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1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1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1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1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1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1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28.8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1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28.8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1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28.8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1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1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1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1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1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1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1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1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1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3.2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1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1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1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1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1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1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1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1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17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1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3.2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1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1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3.2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1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1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1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1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1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3.2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1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1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3.2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1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1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1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1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1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1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3.2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1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1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28.8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1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28.8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1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1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1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1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1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28.8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1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1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3.2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1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1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1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1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1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1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1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28.8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1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1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1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1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3.2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1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1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3.2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1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28.8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1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1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1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1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1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1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1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3.2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1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1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28.8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1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1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1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1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1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1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1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1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1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28.8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1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3.2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1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1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3.2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1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17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1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1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1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1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1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1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1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1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1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1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1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1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3.2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1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1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28.8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1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1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1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28.8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1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3.2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1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1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1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1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1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1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1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1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1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1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1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1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28.8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1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3.2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1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28.8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1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3.2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1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1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1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1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3.2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1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1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1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1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1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1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1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1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1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1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3.2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1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1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28.8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1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1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1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28.8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1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1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1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3.2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1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3.2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1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1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28.8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1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1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1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3.2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1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28.8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17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1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1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1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28.8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1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1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1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1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1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1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1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1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1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3.2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1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1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1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1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3.2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1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28.8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1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28.8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1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1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28.8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1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1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1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1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3.2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1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1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1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1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28.8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1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1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1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1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1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3.2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1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1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1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1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1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1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1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43.2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1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1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1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1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1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3.2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1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1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3.2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1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1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3.2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1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1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28.8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1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1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3.2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1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1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1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1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1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28.8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1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1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3.2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1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28.8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1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1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28.8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17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28.8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1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1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1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1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1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28.8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1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1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28.8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1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1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1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28.8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1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1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1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28.8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28.8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1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1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28.8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1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1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1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1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1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1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28.8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1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3.2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1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1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1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1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1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1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1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1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1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28.8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1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3.2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1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1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1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1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1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1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1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1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1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1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1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3.2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1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1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1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1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28.8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1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1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1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1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1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1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43.2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1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1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1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1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3.2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1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43.2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1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1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28.8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1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1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1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28.8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1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1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1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3.2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1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43.2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1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1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28.8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1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1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1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1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1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1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28.8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1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1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1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1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28.8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1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28.8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1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1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1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1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1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43.2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1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1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1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1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28.8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1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1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1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3.2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1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1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1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43.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1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1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1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1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1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1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28.8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1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28.8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1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1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1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3.2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1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28.8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1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1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1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3.2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1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3.2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1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1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1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28.8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1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1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1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1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1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1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3.2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1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1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1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1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1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1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17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1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1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1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1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1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1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1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1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1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1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1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1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1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1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1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1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3.2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1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1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1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1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1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1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1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1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1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1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1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1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3.2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1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1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1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1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1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3.2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1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1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1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1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1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1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1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1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1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28.8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1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1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1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1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1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1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1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1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1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1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3.2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1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1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1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1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1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28.8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1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28.8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1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1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28.8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1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1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1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17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1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28.8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1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3.2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1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1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1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1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1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1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28.8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1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1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1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1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1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1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1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28.8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1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28.8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1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28.8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1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1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28.8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1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1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3.2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1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1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1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1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3.2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1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1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1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1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1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1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1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1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3.2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1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28.8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1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1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28.8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1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1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1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1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1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1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3.2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1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1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1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1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1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1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3.2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1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1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1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1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3.2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1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1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1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1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1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1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1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1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1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3.2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1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17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3.2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1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1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28.8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1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1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1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28.8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1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1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3.2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1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1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1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1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1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1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1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1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1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3.2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1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28.8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1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1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28.8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1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3.2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1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1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1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28.8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1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1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1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1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1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1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1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3.2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1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1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1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43.2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1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28.8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1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28.8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1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1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3.2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1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1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1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1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1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3.2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1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1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1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1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1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3.2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1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1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28.8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1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1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1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1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3.2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1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1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1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1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1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1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1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1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28.8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1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17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28.8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1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28.8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1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3.2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1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28.8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1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43.2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1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1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1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28.8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1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1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28.8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1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3.2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1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1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1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1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1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1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1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3.2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1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1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1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1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1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1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1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1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3.2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1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1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28.8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1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28.8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1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1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1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28.8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1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1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1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1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1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1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3.2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1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1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1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1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1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1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1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1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1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1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1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28.8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1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1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1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1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1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1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1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28.8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1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1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28.8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1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1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1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28.8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1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1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1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1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1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1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1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1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1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1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1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1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3.2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1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1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3.2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1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1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1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28.8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1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1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28.8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1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1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43.2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1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1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1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3.2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1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3.2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1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1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1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1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1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1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1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1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28.8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1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1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1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3.2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1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1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1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1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3.2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1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1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1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1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1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1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28.8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1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1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28.8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1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1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1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3.2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1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1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1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28.8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1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1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1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1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1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1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1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1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1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1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1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1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17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1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1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1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1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1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1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1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3.2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1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1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1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1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1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3.2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1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1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1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1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1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28.8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1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1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3.2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1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1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1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3.2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1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1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1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28.8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1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1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1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1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3.2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1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1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1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1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1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28.8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1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3.2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1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28.8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1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3.2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1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1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1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1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3.2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1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1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1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3.2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1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1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1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1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1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1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1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1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1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1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1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28.8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1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1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1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3.2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1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28.8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1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1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1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1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17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1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1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1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1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28.8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1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1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28.8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1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28.8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1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43.2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1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3.2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1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28.8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1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1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1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1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1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1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1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1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1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1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1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28.8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1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28.8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1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1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1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1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1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1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1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28.8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1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1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1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1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1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3.2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1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1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1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1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1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1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28.8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1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28.8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1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1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1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1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28.8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1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1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1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1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1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1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3.2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1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1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1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3.2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1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28.8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1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28.8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1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1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1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3.2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1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1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28.8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1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43.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17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1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28.8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1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1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3.2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1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28.8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1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1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3.2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1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1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28.8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1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1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1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1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1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1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1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3.2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1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3.2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1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1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1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28.8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1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1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1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1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1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1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1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1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1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1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1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1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1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1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1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1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3.2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1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28.8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1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1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1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1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1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1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1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1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3.2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1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1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1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1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1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3.2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1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1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1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1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1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28.8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1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1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1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28.8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1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1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1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1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1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17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1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1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1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28.8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1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1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1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1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28.8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1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1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1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1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1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28.8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1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1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1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3.2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1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1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1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1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1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28.8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1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1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3.2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1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1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28.8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1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1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1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1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1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1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1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1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3.2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1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1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3.2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1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1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1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1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3.2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1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1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1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1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1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1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1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1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1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1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1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1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1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1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1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3.2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1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1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1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28.8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1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28.8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1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1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1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1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3.2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1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1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1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1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1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1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1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3.2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1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28.8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1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28.8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1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1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1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28.8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3.2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1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1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43.2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1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1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3.2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1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1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1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28.8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1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28.8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1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1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1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1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1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1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1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28.8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1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1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1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28.8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1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1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1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1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1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1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1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28.8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1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1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1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1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1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1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28.8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1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1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1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28.8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1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1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1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1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28.8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1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1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1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28.8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1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28.8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1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1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1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1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28.8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1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1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1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1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1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1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1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17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1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1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1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1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1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1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28.8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1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1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28.8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1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1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1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28.8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1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43.2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1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1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3.2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1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1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28.8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1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1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1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3.2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1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1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1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1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1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1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1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1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1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1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1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1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1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1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1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1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28.8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1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1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1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28.8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1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28.8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1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1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3.2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1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3.2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1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1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1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28.8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1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1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1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1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28.8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1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1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1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28.8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1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1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3.2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1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1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1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1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1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3.2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1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1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28.8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1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17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1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1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1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1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1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3.2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1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1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1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1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1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1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1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3.2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1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3.2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1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1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1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1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1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1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1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1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1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1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28.8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1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3.2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1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3.2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1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1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1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1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1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28.8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1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1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1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28.8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1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28.8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1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1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28.8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1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3.2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1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3.2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1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1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3.2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1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1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28.8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1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1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1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1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1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1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1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28.8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1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3.2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1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1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1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28.8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1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3.2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1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1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1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1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1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1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1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1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1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17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1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1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1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1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3.2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1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1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1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1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1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1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1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1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1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1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28.8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1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3.2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1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1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1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1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1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1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1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3.2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1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1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1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1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28.8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1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1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28.8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1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1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1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1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3.2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1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1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1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43.2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1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1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1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1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1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1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3.2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1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3.2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1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1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1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28.8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1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1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28.8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1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1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1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1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3.2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1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1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1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1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3.2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1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3.2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1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1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1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28.8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1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1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1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17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3.2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1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1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1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1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1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1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1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28.8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1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1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1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28.8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1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1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1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1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1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1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3.2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1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1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1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28.8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1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1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28.8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1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1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1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1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1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3.2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1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1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1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1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3.2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1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1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1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1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1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1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28.8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1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1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28.8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1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3.2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1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1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1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1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1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1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1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1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3.2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1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28.8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1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3.2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1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1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1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1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1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1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1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1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1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1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1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1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1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3.2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1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28.8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1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1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28.8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1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1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1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28.8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1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28.8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1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1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1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1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3.2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1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1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1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1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1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1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1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1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1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1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1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1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3.2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1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1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3.2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1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1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1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1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1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1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1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1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1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1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3.2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1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1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1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1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1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1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1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3.2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1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1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1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1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1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1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1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43.2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1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3.2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1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1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1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1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3.2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1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1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28.8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1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28.8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1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1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1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1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1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28.8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1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1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17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3.2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1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1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1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1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3.2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1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28.8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1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3.2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1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28.8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1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1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28.8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1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1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1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1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1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1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1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1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28.8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1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28.8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1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1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1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1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1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1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1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57.6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1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1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1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1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28.8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1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1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1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1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1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28.8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1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1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1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1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1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28.8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1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3.2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1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1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1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1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1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1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1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1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1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28.8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1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1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28.8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1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43.2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1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1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1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1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1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28.8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1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1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28.8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1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1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1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28.8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17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1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28.8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1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1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1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3.2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1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1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1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1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28.8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1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1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1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28.8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1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1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28.8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1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1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1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1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1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1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28.8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1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1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1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3.2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1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1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43.2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1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1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1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28.8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1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1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1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28.8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1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28.8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1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1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1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28.8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1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1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1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1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1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43.2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1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3.2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1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28.8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1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1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1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1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1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1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28.8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1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1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1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1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1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1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1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1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1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1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28.8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1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28.8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1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1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1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28.8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1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17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1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1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1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3.2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1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3.2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1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3.2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1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28.8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1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3.2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1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3.2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1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3.2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1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1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1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1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28.8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1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1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1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1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1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3.2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1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43.2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1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1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1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3.2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1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1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1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1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1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28.8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1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3.2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1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1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3.2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1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1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1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1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1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1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28.8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1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3.2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1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1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43.2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1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1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28.8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1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3.2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1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1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1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1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1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1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1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3.2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1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3.2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1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3.2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1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3.2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1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28.8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1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28.8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1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3.2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1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1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1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1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1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1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28.8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1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1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17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1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3.2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1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1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1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1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1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1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1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1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1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1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1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1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1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1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1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1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1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3.2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1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1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28.8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1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1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1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1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3.2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1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1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1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1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1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3.2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1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1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1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1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28.8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28.8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1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1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1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1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1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1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1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28.8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1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1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1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1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1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1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1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1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1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1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1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28.8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1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1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1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1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1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1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1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1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1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1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28.8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1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3.2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1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1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3.2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1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3.2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1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1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1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43.2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1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1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1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1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1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1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28.8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1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1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1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1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1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1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43.2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1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1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3.2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1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1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28.8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1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1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1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1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1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1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1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3.2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1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1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28.8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1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43.2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1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3.2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1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1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28.8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1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3.2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1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1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1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3.2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1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3.2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1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1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3.2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1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1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1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1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1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1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1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1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1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1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1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1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1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1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1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1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1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3.2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1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1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1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1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1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17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1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1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1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1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1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28.8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3.2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1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1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1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1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1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1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1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3.2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1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1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28.8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1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3.2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1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28.8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1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1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1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1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57.6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1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1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28.8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1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57.6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1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1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1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43.2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1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1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1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28.8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1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1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3.2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1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1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1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1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3.2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1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28.8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1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1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3.2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1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1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3.2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1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28.8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1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3.2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1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1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1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1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1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3.2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1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1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1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1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1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28.8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1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1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1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1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1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1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1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28.8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1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1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1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17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1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28.8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1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1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1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1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1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1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1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1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43.2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1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3.2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1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1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1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1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28.8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1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28.8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1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1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3.2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1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1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3.2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1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28.8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1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1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1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1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1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1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1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3.2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1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3.2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1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1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1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1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3.2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1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1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1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1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28.8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1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28.8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1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1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1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1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28.8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1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1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1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3.2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1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28.8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1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1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1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1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28.8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1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1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57.6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1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1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1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1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28.8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1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1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1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1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1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1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1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17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43.2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1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1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3.2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1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1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1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1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43.2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1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28.8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1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28.8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1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1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1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1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43.2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1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28.8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1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28.8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1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28.8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1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1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28.8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1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1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1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1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28.8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1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1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3.2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1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1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1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3.2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1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3.2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1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1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1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1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1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28.8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1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3.2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1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1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1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3.2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1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3.2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1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3.2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1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1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3.2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1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28.8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1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28.8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1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1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43.2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1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28.8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1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28.8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1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1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1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3.2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1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1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3.2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1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28.8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1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1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1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1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1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3.2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1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1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1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3.2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1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28.8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1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3.2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1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17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1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28.8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1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1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1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1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1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1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1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1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1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1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1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1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1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1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1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28.8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1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1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3.2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1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28.8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1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1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3.2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1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1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1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1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1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28.8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1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1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1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1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1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1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1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1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1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1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3.2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1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1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43.2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1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28.8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1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1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1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28.8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1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1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1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1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1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3.2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1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1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28.8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1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28.8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1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1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3.2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1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28.8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1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1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28.8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1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1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28.8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1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1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1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1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1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28.8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1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1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1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1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1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3.2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1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1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1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3.2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1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1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1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1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3.2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1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1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3.2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1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1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1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1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1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1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1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3.2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1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1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1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1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57.6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1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3.2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1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1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3.2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1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1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1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1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1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1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1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28.8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1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1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1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1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1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1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3.2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1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1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1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1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1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1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1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1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1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43.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1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28.8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1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1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1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28.8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1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3.2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1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1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1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28.8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1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1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1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1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1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28.8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17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1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1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1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1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1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1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1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1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1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28.8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1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1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1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28.8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1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28.8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1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1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1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1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3.2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1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1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1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3.2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1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1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1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1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1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1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1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1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1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28.8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1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1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3.2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1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1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1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1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1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1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1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28.8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1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28.8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1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1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1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28.8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1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1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1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1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1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1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1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3.2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1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3.2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1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1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1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1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1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3.2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1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1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3.2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1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3.2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1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1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3.2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1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1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3.2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1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17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1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1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1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1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1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1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1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3.2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1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1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1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3.2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1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1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28.8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1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43.2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1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1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28.8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1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28.8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1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1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1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3.2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1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1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28.8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3.2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1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1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1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43.2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1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28.8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1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1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1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28.8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1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1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1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1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1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1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1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1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1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1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28.8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1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1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1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1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3.2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1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1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1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1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1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1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1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1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28.8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1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1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1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1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1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1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1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1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1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3.2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1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1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1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17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1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1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1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1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28.8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1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1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3.2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1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1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28.8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1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1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28.8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1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3.2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1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1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1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1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1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1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1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1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1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1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1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1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1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1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1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3.2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1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1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1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1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3.2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1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1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1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1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1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1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1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1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3.2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1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3.2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1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3.2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1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1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3.2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1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1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1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1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1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1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1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28.8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1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1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1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3.2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1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28.8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1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1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1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1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1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1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1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28.8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1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28.8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1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3.2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17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1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1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1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1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1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1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1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1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1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1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3.2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1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3.2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1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28.8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1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1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1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1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1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1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3.2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1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1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1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28.8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1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1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1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1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1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1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1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1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1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1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1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1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1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1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3.2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1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1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3.2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1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1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00.8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1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1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1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1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1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1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1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1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1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1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1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1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28.8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1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1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1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1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1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1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1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1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1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28.8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1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1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72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1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1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1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1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1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1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1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1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1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1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1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1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1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1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28.8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1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1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1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28.8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1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3.2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1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1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1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3.2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1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1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1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1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1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1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1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1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28.8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1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28.8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1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1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1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1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1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1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1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1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1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1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3.2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1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1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1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1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3.2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1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1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3.2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1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1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1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1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1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1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43.2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1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1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1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57.6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1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1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43.2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1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1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28.8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1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1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1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1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1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17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1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28.8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1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1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1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3.2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1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3.2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1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1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1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1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28.8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1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3.2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1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1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3.2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1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1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1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1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1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1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1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1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1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1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3.2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1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1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1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1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1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28.8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1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28.8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1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1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28.8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1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43.2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1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1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28.8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1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1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1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28.8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1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1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1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1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1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1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1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1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3.2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1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43.2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1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28.8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1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1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28.8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1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1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1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1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3.2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1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1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1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1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28.8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1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28.8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1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3.2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1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1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1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1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3.2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1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17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1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1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28.8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1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28.8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1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1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1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3.2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1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43.2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1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1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1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1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1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1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28.8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1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1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1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1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28.8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1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28.8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1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3.2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1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1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1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28.8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1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1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1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1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28.8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1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1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1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3.2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1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28.8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1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1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1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1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28.8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1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1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1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1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1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1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1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1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1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1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1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1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3.2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1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1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1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28.8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1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1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28.8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1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1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1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1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1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1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28.8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1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1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3.2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1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1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43.2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1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17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1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1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1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3.2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1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1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28.8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1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1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1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1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1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1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1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1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1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1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1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1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1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1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3.2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1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1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28.8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1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1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1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1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1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1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1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3.2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1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1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1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1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1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1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1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1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1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1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1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1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28.8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1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1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1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3.2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1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1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1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1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1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43.2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1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1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1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28.8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1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3.2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1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1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3.2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1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1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1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28.8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1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1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3.2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1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1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1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17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1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1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1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1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1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1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1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3.2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1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1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1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1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28.8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1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1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3.2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1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3.2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1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1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3.2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1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1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1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1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1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1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1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1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1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1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1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1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3.2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1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1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1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1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3.2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1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1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3.2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1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1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1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1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1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1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1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3.2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1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28.8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1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28.8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1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1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1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1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28.8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1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1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1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3.2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1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3.2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1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1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1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1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1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1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28.8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1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28.8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1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1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1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3.2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1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1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1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1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28.8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1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1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1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1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1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1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1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1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1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1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3.2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1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1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1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1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1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1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1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1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1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1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1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1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1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1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1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1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1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43.2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1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1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1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1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1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1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3.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1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1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28.8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1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3.2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1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1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1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1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1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1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3.2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1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1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1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1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3.2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1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1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1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28.8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1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1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1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1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3.2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1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3.2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1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1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1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1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3.2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1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1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28.8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1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3.2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17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43.2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1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1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28.8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1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1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1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1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1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1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1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1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3.2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1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28.8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1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43.2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1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1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1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1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3.2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1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28.8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1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1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1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1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1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28.8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1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28.8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1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28.8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1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1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1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1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28.8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1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1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1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3.2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1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1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1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1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1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1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1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1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1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1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1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3.2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1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3.2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1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1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1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1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1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1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1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28.8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1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1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28.8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1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1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3.2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1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1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1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1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1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3.2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1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1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1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17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1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1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1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3.2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1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1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28.8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1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1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1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1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28.8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1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1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3.2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1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3.2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1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1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1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1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1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1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43.2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1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1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1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1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1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3.2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1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1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28.8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1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3.2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1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28.8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1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1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1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1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1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3.2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1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1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28.8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1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1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28.8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1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3.2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1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3.2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1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1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1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1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28.8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1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1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1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1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1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28.8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1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1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1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3.2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1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1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1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1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28.8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1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3.2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1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28.8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1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1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1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1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1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28.8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1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1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17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28.8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1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3.2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1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28.8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1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1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28.8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1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1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1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3.2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1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1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1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1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1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1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1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1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1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A58FB34F-86DC-4151-BDEB-6EA99A15C3D0}"/>
  <conditionalFormatting sqref="F1:F4115">
    <cfRule type="cellIs" dxfId="3" priority="7" operator="equal">
      <formula>"failed"</formula>
    </cfRule>
    <cfRule type="cellIs" dxfId="2" priority="6" operator="equal">
      <formula>"successful"</formula>
    </cfRule>
    <cfRule type="cellIs" dxfId="1" priority="5" operator="equal">
      <formula>"canceled"</formula>
    </cfRule>
    <cfRule type="cellIs" dxfId="0" priority="4" operator="equal">
      <formula>"live"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11B1D-1F7B-4664-AD27-3EDA1FCE4A59}">
  <sheetPr codeName="Sheet2"/>
  <dimension ref="A1:F14"/>
  <sheetViews>
    <sheetView zoomScale="85" zoomScaleNormal="85" workbookViewId="0"/>
  </sheetViews>
  <sheetFormatPr defaultRowHeight="14.4" x14ac:dyDescent="0.3"/>
  <cols>
    <col min="1" max="1" width="13.6640625" bestFit="1" customWidth="1"/>
    <col min="2" max="2" width="16.44140625" bestFit="1" customWidth="1"/>
    <col min="3" max="3" width="5.88671875" bestFit="1" customWidth="1"/>
    <col min="4" max="4" width="8.6640625" bestFit="1" customWidth="1"/>
    <col min="5" max="5" width="4" bestFit="1" customWidth="1"/>
    <col min="6" max="6" width="11.44140625" bestFit="1" customWidth="1"/>
  </cols>
  <sheetData>
    <row r="1" spans="1:6" x14ac:dyDescent="0.3">
      <c r="A1" s="7" t="s">
        <v>8223</v>
      </c>
      <c r="B1" t="s">
        <v>8310</v>
      </c>
    </row>
    <row r="3" spans="1:6" x14ac:dyDescent="0.3">
      <c r="A3" s="7" t="s">
        <v>8322</v>
      </c>
      <c r="B3" s="7" t="s">
        <v>8323</v>
      </c>
    </row>
    <row r="4" spans="1:6" x14ac:dyDescent="0.3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8315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277E7-0EA7-4F65-90D2-61975CBB225D}">
  <sheetPr codeName="Sheet3"/>
  <dimension ref="A1:F47"/>
  <sheetViews>
    <sheetView zoomScale="85" zoomScaleNormal="85"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6640625" bestFit="1" customWidth="1"/>
  </cols>
  <sheetData>
    <row r="1" spans="1:6" x14ac:dyDescent="0.3">
      <c r="A1" s="7" t="s">
        <v>8223</v>
      </c>
      <c r="B1" t="s">
        <v>8310</v>
      </c>
    </row>
    <row r="2" spans="1:6" x14ac:dyDescent="0.3">
      <c r="A2" s="7" t="s">
        <v>8308</v>
      </c>
      <c r="B2" t="s">
        <v>8310</v>
      </c>
    </row>
    <row r="4" spans="1:6" x14ac:dyDescent="0.3">
      <c r="A4" s="7" t="s">
        <v>8322</v>
      </c>
      <c r="B4" s="7" t="s">
        <v>8323</v>
      </c>
    </row>
    <row r="5" spans="1:6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6972-0B2E-4AFB-9D5C-25CC667A491A}">
  <sheetPr codeName="Sheet4"/>
  <dimension ref="A1:E18"/>
  <sheetViews>
    <sheetView zoomScale="85" zoomScaleNormal="85" workbookViewId="0"/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6640625" bestFit="1" customWidth="1"/>
  </cols>
  <sheetData>
    <row r="1" spans="1:5" x14ac:dyDescent="0.3">
      <c r="A1" s="7" t="s">
        <v>8308</v>
      </c>
      <c r="B1" t="s">
        <v>8310</v>
      </c>
    </row>
    <row r="2" spans="1:5" x14ac:dyDescent="0.3">
      <c r="A2" s="7" t="s">
        <v>8379</v>
      </c>
      <c r="B2" t="s">
        <v>8310</v>
      </c>
    </row>
    <row r="4" spans="1:5" x14ac:dyDescent="0.3">
      <c r="A4" s="7" t="s">
        <v>8322</v>
      </c>
      <c r="B4" s="7" t="s">
        <v>8323</v>
      </c>
    </row>
    <row r="5" spans="1:5" x14ac:dyDescent="0.3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">
      <c r="A6" s="13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13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13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13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13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13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13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13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13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13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13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13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13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F2E2F-CACE-41C7-8F53-CE25E5A0E965}">
  <sheetPr codeName="Sheet5"/>
  <dimension ref="A1:H13"/>
  <sheetViews>
    <sheetView zoomScale="85" zoomScaleNormal="85" workbookViewId="0">
      <pane ySplit="1" topLeftCell="A2" activePane="bottomLeft" state="frozen"/>
      <selection pane="bottomLeft" activeCell="B2" sqref="B2"/>
    </sheetView>
  </sheetViews>
  <sheetFormatPr defaultRowHeight="14.4" x14ac:dyDescent="0.3"/>
  <cols>
    <col min="1" max="1" width="29.5546875" bestFit="1" customWidth="1"/>
    <col min="2" max="2" width="18.109375" bestFit="1" customWidth="1"/>
    <col min="3" max="3" width="14.33203125" bestFit="1" customWidth="1"/>
    <col min="4" max="4" width="17" bestFit="1" customWidth="1"/>
    <col min="5" max="5" width="13.109375" bestFit="1" customWidth="1"/>
    <col min="6" max="6" width="20.88671875" style="6" bestFit="1" customWidth="1"/>
    <col min="7" max="7" width="17" style="6" bestFit="1" customWidth="1"/>
    <col min="8" max="8" width="19.88671875" style="6" bestFit="1" customWidth="1"/>
  </cols>
  <sheetData>
    <row r="1" spans="1:8" x14ac:dyDescent="0.3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5" t="s">
        <v>8385</v>
      </c>
      <c r="G1" s="15" t="s">
        <v>8386</v>
      </c>
      <c r="H1" s="15" t="s">
        <v>8387</v>
      </c>
    </row>
    <row r="2" spans="1:8" x14ac:dyDescent="0.3">
      <c r="A2" t="s">
        <v>8388</v>
      </c>
      <c r="B2">
        <f>COUNTIFS(Data!F:F,"successful",Data!D:D,"&lt;1000")</f>
        <v>322</v>
      </c>
      <c r="C2">
        <f>COUNTIFS(Data!F:F,"failed",Data!D:D,"&lt;1000")</f>
        <v>113</v>
      </c>
      <c r="D2">
        <f>COUNTIFS(Data!F:F,"canceled",Data!D:D,"&lt;1000")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</row>
    <row r="3" spans="1:8" x14ac:dyDescent="0.3">
      <c r="A3" t="s">
        <v>8389</v>
      </c>
      <c r="B3">
        <f>COUNTIFS(Data!F:F,"successful",Data!D:D,"&gt;=1000",Data!D:D,"&lt;5000")</f>
        <v>932</v>
      </c>
      <c r="C3">
        <f>COUNTIFS(Data!F:F,"failed",Data!D:D,"&gt;=1000",Data!D:D,"&lt;5000")</f>
        <v>420</v>
      </c>
      <c r="D3">
        <f>COUNTIFS(Data!F:F,"canceled",Data!D:D,"&gt;=1000",Data!D:D,"&lt;5000")</f>
        <v>60</v>
      </c>
      <c r="E3">
        <f t="shared" ref="E3:E13" si="0">SUM(B3:D3)</f>
        <v>1412</v>
      </c>
      <c r="F3" s="6">
        <f t="shared" ref="F3:F13" si="1">B3/E3</f>
        <v>0.66005665722379603</v>
      </c>
      <c r="G3" s="6">
        <f t="shared" ref="G3:G13" si="2">C3/E3</f>
        <v>0.29745042492917845</v>
      </c>
      <c r="H3" s="6">
        <f t="shared" ref="H3:H13" si="3">D3/E3</f>
        <v>4.2492917847025496E-2</v>
      </c>
    </row>
    <row r="4" spans="1:8" x14ac:dyDescent="0.3">
      <c r="A4" t="s">
        <v>8390</v>
      </c>
      <c r="B4">
        <f>COUNTIFS(Data!F:F,"successful",Data!D:D,"&gt;=5000",Data!D:D,"&lt;10000")</f>
        <v>381</v>
      </c>
      <c r="C4">
        <f>COUNTIFS(Data!F:F,"failed",Data!D:D,"&gt;=5000",Data!D:D,"&lt;10000")</f>
        <v>283</v>
      </c>
      <c r="D4">
        <f>COUNTIFS(Data!F:F,"canceled",Data!D:D,"&gt;=5000",Data!D:D,"&lt;10000")</f>
        <v>52</v>
      </c>
      <c r="E4">
        <f t="shared" si="0"/>
        <v>716</v>
      </c>
      <c r="F4" s="6">
        <f t="shared" si="1"/>
        <v>0.53212290502793291</v>
      </c>
      <c r="G4" s="6">
        <f t="shared" si="2"/>
        <v>0.39525139664804471</v>
      </c>
      <c r="H4" s="6">
        <f t="shared" si="3"/>
        <v>7.2625698324022353E-2</v>
      </c>
    </row>
    <row r="5" spans="1:8" x14ac:dyDescent="0.3">
      <c r="A5" t="s">
        <v>8391</v>
      </c>
      <c r="B5">
        <f>COUNTIFS(Data!F:F,"successful",Data!D:D,"&gt;=10000",Data!D:D,"&lt;15000")</f>
        <v>168</v>
      </c>
      <c r="C5">
        <f>COUNTIFS(Data!F:F,"failed",Data!D:D,"&gt;=10000",Data!D:D,"&lt;15000")</f>
        <v>144</v>
      </c>
      <c r="D5">
        <f>COUNTIFS(Data!F:F,"canceled",Data!D:D,"&gt;=10000",Data!D:D,"&lt;15000")</f>
        <v>40</v>
      </c>
      <c r="E5">
        <f t="shared" si="0"/>
        <v>352</v>
      </c>
      <c r="F5" s="6">
        <f t="shared" si="1"/>
        <v>0.47727272727272729</v>
      </c>
      <c r="G5" s="6">
        <f t="shared" si="2"/>
        <v>0.40909090909090912</v>
      </c>
      <c r="H5" s="6">
        <f t="shared" si="3"/>
        <v>0.11363636363636363</v>
      </c>
    </row>
    <row r="6" spans="1:8" x14ac:dyDescent="0.3">
      <c r="A6" t="s">
        <v>8392</v>
      </c>
      <c r="B6">
        <f>COUNTIFS(Data!F:F,"successful",Data!D:D,"&gt;=15000",Data!D:D,"&lt;20000")</f>
        <v>94</v>
      </c>
      <c r="C6">
        <f>COUNTIFS(Data!F:F,"failed",Data!D:D,"&gt;=15000",Data!D:D,"&lt;20000")</f>
        <v>90</v>
      </c>
      <c r="D6">
        <f>COUNTIFS(Data!F:F,"canceled",Data!D:D,"&gt;=15000",Data!D:D,"&lt;20000")</f>
        <v>17</v>
      </c>
      <c r="E6">
        <f t="shared" si="0"/>
        <v>201</v>
      </c>
      <c r="F6" s="6">
        <f t="shared" si="1"/>
        <v>0.46766169154228854</v>
      </c>
      <c r="G6" s="6">
        <f t="shared" si="2"/>
        <v>0.44776119402985076</v>
      </c>
      <c r="H6" s="6">
        <f t="shared" si="3"/>
        <v>8.45771144278607E-2</v>
      </c>
    </row>
    <row r="7" spans="1:8" x14ac:dyDescent="0.3">
      <c r="A7" t="s">
        <v>8393</v>
      </c>
      <c r="B7">
        <f>COUNTIFS(Data!F:F,"successful",Data!D:D,"&gt;=20000",Data!D:D,"&lt;25000")</f>
        <v>62</v>
      </c>
      <c r="C7">
        <f>COUNTIFS(Data!F:F,"failed",Data!D:D,"&gt;=20000",Data!D:D,"&lt;25000")</f>
        <v>72</v>
      </c>
      <c r="D7">
        <f>COUNTIFS(Data!F:F,"canceled",Data!D:D,"&gt;=20000",Data!D:D,"&lt;25000")</f>
        <v>14</v>
      </c>
      <c r="E7">
        <f t="shared" si="0"/>
        <v>148</v>
      </c>
      <c r="F7" s="6">
        <f t="shared" si="1"/>
        <v>0.41891891891891891</v>
      </c>
      <c r="G7" s="6">
        <f t="shared" si="2"/>
        <v>0.48648648648648651</v>
      </c>
      <c r="H7" s="6">
        <f t="shared" si="3"/>
        <v>9.45945945945946E-2</v>
      </c>
    </row>
    <row r="8" spans="1:8" x14ac:dyDescent="0.3">
      <c r="A8" t="s">
        <v>8394</v>
      </c>
      <c r="B8">
        <f>COUNTIFS(Data!F:F,"successful",Data!D:D,"&gt;=25000",Data!D:D,"&lt;30000")</f>
        <v>55</v>
      </c>
      <c r="C8">
        <f>COUNTIFS(Data!F:F,"failed",Data!D:D,"&gt;=25000",Data!D:D,"&lt;30000")</f>
        <v>64</v>
      </c>
      <c r="D8">
        <f>COUNTIFS(Data!F:F,"canceled",Data!D:D,"&gt;=25000",Data!D:D,"&lt;30000")</f>
        <v>18</v>
      </c>
      <c r="E8">
        <f t="shared" si="0"/>
        <v>137</v>
      </c>
      <c r="F8" s="6">
        <f t="shared" si="1"/>
        <v>0.40145985401459855</v>
      </c>
      <c r="G8" s="6">
        <f t="shared" si="2"/>
        <v>0.46715328467153283</v>
      </c>
      <c r="H8" s="6">
        <f t="shared" si="3"/>
        <v>0.13138686131386862</v>
      </c>
    </row>
    <row r="9" spans="1:8" x14ac:dyDescent="0.3">
      <c r="A9" t="s">
        <v>8395</v>
      </c>
      <c r="B9">
        <f>COUNTIFS(Data!F:F,"successful",Data!D:D,"&gt;=30000",Data!D:D,"&lt;35000")</f>
        <v>32</v>
      </c>
      <c r="C9">
        <f>COUNTIFS(Data!F:F,"failed",Data!D:D,"&gt;=30000",Data!D:D,"&lt;35000")</f>
        <v>37</v>
      </c>
      <c r="D9">
        <f>COUNTIFS(Data!F:F,"canceled",Data!D:D,"&gt;=30000",Data!D:D,"&lt;35000")</f>
        <v>13</v>
      </c>
      <c r="E9">
        <f t="shared" si="0"/>
        <v>82</v>
      </c>
      <c r="F9" s="6">
        <f t="shared" si="1"/>
        <v>0.3902439024390244</v>
      </c>
      <c r="G9" s="6">
        <f t="shared" si="2"/>
        <v>0.45121951219512196</v>
      </c>
      <c r="H9" s="6">
        <f t="shared" si="3"/>
        <v>0.15853658536585366</v>
      </c>
    </row>
    <row r="10" spans="1:8" x14ac:dyDescent="0.3">
      <c r="A10" t="s">
        <v>8396</v>
      </c>
      <c r="B10">
        <f>COUNTIFS(Data!F:F,"successful",Data!D:D,"&gt;=35000",Data!D:D,"&lt;40000")</f>
        <v>26</v>
      </c>
      <c r="C10">
        <f>COUNTIFS(Data!F:F,"failed",Data!D:D,"&gt;=35000",Data!D:D,"&lt;40000")</f>
        <v>22</v>
      </c>
      <c r="D10">
        <f>COUNTIFS(Data!F:F,"canceled",Data!D:D,"&gt;=35000",Data!D:D,"&lt;40000")</f>
        <v>7</v>
      </c>
      <c r="E10">
        <f t="shared" si="0"/>
        <v>55</v>
      </c>
      <c r="F10" s="6">
        <f t="shared" si="1"/>
        <v>0.47272727272727272</v>
      </c>
      <c r="G10" s="6">
        <f t="shared" si="2"/>
        <v>0.4</v>
      </c>
      <c r="H10" s="6">
        <f t="shared" si="3"/>
        <v>0.12727272727272726</v>
      </c>
    </row>
    <row r="11" spans="1:8" x14ac:dyDescent="0.3">
      <c r="A11" t="s">
        <v>8397</v>
      </c>
      <c r="B11">
        <f>COUNTIFS(Data!F:F,"successful",Data!D:D,"&gt;=40000",Data!D:D,"&lt;45000")</f>
        <v>21</v>
      </c>
      <c r="C11">
        <f>COUNTIFS(Data!F:F,"failed",Data!D:D,"&gt;=40000",Data!D:D,"&lt;45000")</f>
        <v>16</v>
      </c>
      <c r="D11">
        <f>COUNTIFS(Data!F:F,"canceled",Data!D:D,"&gt;=40000",Data!D:D,"&lt;45000")</f>
        <v>6</v>
      </c>
      <c r="E11">
        <f t="shared" si="0"/>
        <v>43</v>
      </c>
      <c r="F11" s="6">
        <f t="shared" si="1"/>
        <v>0.48837209302325579</v>
      </c>
      <c r="G11" s="6">
        <f t="shared" si="2"/>
        <v>0.37209302325581395</v>
      </c>
      <c r="H11" s="6">
        <f t="shared" si="3"/>
        <v>0.13953488372093023</v>
      </c>
    </row>
    <row r="12" spans="1:8" x14ac:dyDescent="0.3">
      <c r="A12" t="s">
        <v>8398</v>
      </c>
      <c r="B12">
        <f>COUNTIFS(Data!F:F,"successful",Data!D:D,"&gt;=45000",Data!D:D,"&lt;50000")</f>
        <v>6</v>
      </c>
      <c r="C12">
        <f>COUNTIFS(Data!F:F,"failed",Data!D:D,"&gt;=45000",Data!D:D,"&lt;50000")</f>
        <v>11</v>
      </c>
      <c r="D12">
        <f>COUNTIFS(Data!F:F,"canceled",Data!D:D,"&gt;=45000",Data!D:D,"&lt;50000")</f>
        <v>4</v>
      </c>
      <c r="E12">
        <f t="shared" si="0"/>
        <v>21</v>
      </c>
      <c r="F12" s="6">
        <f t="shared" si="1"/>
        <v>0.2857142857142857</v>
      </c>
      <c r="G12" s="6">
        <f t="shared" si="2"/>
        <v>0.52380952380952384</v>
      </c>
      <c r="H12" s="6">
        <f t="shared" si="3"/>
        <v>0.19047619047619047</v>
      </c>
    </row>
    <row r="13" spans="1:8" x14ac:dyDescent="0.3">
      <c r="A13" t="s">
        <v>8399</v>
      </c>
      <c r="B13">
        <f>COUNTIFS(Data!F:F,"successful",Data!D:D,"&gt;=50000")</f>
        <v>86</v>
      </c>
      <c r="C13">
        <f>COUNTIFS(Data!F:F,"failed",Data!D:D,"&gt;=50000")</f>
        <v>258</v>
      </c>
      <c r="D13">
        <f>COUNTIFS(Data!F:F,"canceled",Data!D:D,"&gt;=50000")</f>
        <v>100</v>
      </c>
      <c r="E13">
        <f t="shared" si="0"/>
        <v>444</v>
      </c>
      <c r="F13" s="6">
        <f t="shared" si="1"/>
        <v>0.19369369369369369</v>
      </c>
      <c r="G13" s="6">
        <f t="shared" si="2"/>
        <v>0.58108108108108103</v>
      </c>
      <c r="H13" s="6">
        <f t="shared" si="3"/>
        <v>0.22522522522522523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9697744C9BB9440975CBACBC7F7C833" ma:contentTypeVersion="9" ma:contentTypeDescription="Create a new document." ma:contentTypeScope="" ma:versionID="f7c6e7e148051b3a601b30eda79ab8ad">
  <xsd:schema xmlns:xsd="http://www.w3.org/2001/XMLSchema" xmlns:xs="http://www.w3.org/2001/XMLSchema" xmlns:p="http://schemas.microsoft.com/office/2006/metadata/properties" xmlns:ns3="c0d8824d-cf34-40f5-bed8-7b5cd73ee848" targetNamespace="http://schemas.microsoft.com/office/2006/metadata/properties" ma:root="true" ma:fieldsID="af49d637cf087dfe19a8b92f72647f49" ns3:_="">
    <xsd:import namespace="c0d8824d-cf34-40f5-bed8-7b5cd73ee848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AutoKeyPoints" minOccurs="0"/>
                <xsd:element ref="ns3:MediaServiceKeyPoints" minOccurs="0"/>
                <xsd:element ref="ns3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d8824d-cf34-40f5-bed8-7b5cd73ee84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3F7D821-D918-499E-A32F-7811CE148210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6594604-6D57-40ED-9A9C-124984B322A9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0C7D8611-A376-4D3B-A456-D014553198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d8824d-cf34-40f5-bed8-7b5cd73ee84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Category Pivot</vt:lpstr>
      <vt:lpstr>Sub Category Pivot</vt:lpstr>
      <vt:lpstr>Date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Maynard, Brice</cp:lastModifiedBy>
  <dcterms:created xsi:type="dcterms:W3CDTF">2017-04-20T15:17:24Z</dcterms:created>
  <dcterms:modified xsi:type="dcterms:W3CDTF">2019-12-05T02:21:33Z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0x01010099697744C9BB9440975CBACBC7F7C833</vt:lpwstr>
  </property>
</Properties>
</file>