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nbenker\Desktop\"/>
    </mc:Choice>
  </mc:AlternateContent>
  <xr:revisionPtr revIDLastSave="0" documentId="13_ncr:1_{69BC27FC-043F-44E8-95EB-2917A4878F08}" xr6:coauthVersionLast="41" xr6:coauthVersionMax="45" xr10:uidLastSave="{00000000-0000-0000-0000-000000000000}"/>
  <bookViews>
    <workbookView xWindow="2985" yWindow="2700" windowWidth="11355" windowHeight="1138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E16" i="1" l="1"/>
  <c r="E12" i="1" s="1"/>
  <c r="G9" i="1" l="1"/>
  <c r="G17" i="1"/>
  <c r="G25" i="1"/>
  <c r="G12" i="1"/>
  <c r="G20" i="1"/>
  <c r="G21" i="1"/>
  <c r="G6" i="1"/>
  <c r="G14" i="1"/>
  <c r="G22" i="1"/>
  <c r="G15" i="1"/>
  <c r="G23" i="1"/>
  <c r="G8" i="1"/>
  <c r="G24" i="1"/>
  <c r="G26" i="1"/>
  <c r="G11" i="1"/>
  <c r="G13" i="1"/>
  <c r="G7" i="1"/>
  <c r="G16" i="1"/>
  <c r="G10" i="1"/>
  <c r="G18" i="1"/>
  <c r="G19" i="1"/>
  <c r="H13" i="1" l="1"/>
  <c r="H14" i="1"/>
  <c r="H12" i="1"/>
  <c r="H18" i="1"/>
  <c r="H8" i="1"/>
  <c r="H10" i="1"/>
  <c r="H11" i="1"/>
  <c r="H23" i="1"/>
  <c r="H6" i="1"/>
  <c r="H25" i="1"/>
  <c r="H16" i="1"/>
  <c r="H15" i="1"/>
  <c r="H21" i="1"/>
  <c r="H17" i="1"/>
  <c r="H26" i="1"/>
  <c r="H19" i="1"/>
  <c r="H7" i="1"/>
  <c r="H24" i="1"/>
  <c r="H22" i="1"/>
  <c r="H20" i="1"/>
  <c r="H9" i="1"/>
  <c r="H27" i="1" l="1"/>
</calcChain>
</file>

<file path=xl/sharedStrings.xml><?xml version="1.0" encoding="utf-8"?>
<sst xmlns="http://schemas.openxmlformats.org/spreadsheetml/2006/main" count="15" uniqueCount="13">
  <si>
    <t>Atomic Mass (A):</t>
  </si>
  <si>
    <t>Atomic Number (Z):</t>
  </si>
  <si>
    <t>mean charge state</t>
  </si>
  <si>
    <t>(enter values in green)</t>
  </si>
  <si>
    <t>Charge State:</t>
  </si>
  <si>
    <t>particle velocity</t>
  </si>
  <si>
    <t>distribution width</t>
  </si>
  <si>
    <t>Abundance:</t>
  </si>
  <si>
    <t>Percentage:</t>
  </si>
  <si>
    <t>Sum:</t>
  </si>
  <si>
    <t>**(NOT normalized)**</t>
  </si>
  <si>
    <t>Unstripped Energy in MeV (E):</t>
  </si>
  <si>
    <t>% Abundance: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</si>
</sst>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3">
    <dxf>
      <numFmt numFmtId="164" formatCode="0.00000%"/>
    </dxf>
    <dxf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numRef>
              <c:f>Sheet1!$G$6:$G$26</c:f>
              <c:numCache>
                <c:formatCode>General</c:formatCode>
                <c:ptCount val="21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</c:numCache>
            </c:numRef>
          </c:cat>
          <c:val>
            <c:numRef>
              <c:f>Sheet1!$H$6:$H$26</c:f>
              <c:numCache>
                <c:formatCode>0.00000%</c:formatCode>
                <c:ptCount val="21"/>
                <c:pt idx="0">
                  <c:v>4.7169326067387109E-5</c:v>
                </c:pt>
                <c:pt idx="1">
                  <c:v>2.2616587973695769E-4</c:v>
                </c:pt>
                <c:pt idx="2">
                  <c:v>9.173673474135917E-4</c:v>
                </c:pt>
                <c:pt idx="3">
                  <c:v>3.1478080842934548E-3</c:v>
                </c:pt>
                <c:pt idx="4">
                  <c:v>9.1373864231219307E-3</c:v>
                </c:pt>
                <c:pt idx="5">
                  <c:v>2.243801912895704E-2</c:v>
                </c:pt>
                <c:pt idx="6">
                  <c:v>4.6611793409819982E-2</c:v>
                </c:pt>
                <c:pt idx="7">
                  <c:v>8.1913576555793677E-2</c:v>
                </c:pt>
                <c:pt idx="8">
                  <c:v>0.12177685152044404</c:v>
                </c:pt>
                <c:pt idx="9">
                  <c:v>0.15315189359584724</c:v>
                </c:pt>
                <c:pt idx="10">
                  <c:v>0.16294039963963636</c:v>
                </c:pt>
                <c:pt idx="11">
                  <c:v>0.14665063920439056</c:v>
                </c:pt>
                <c:pt idx="12">
                  <c:v>0.11165750524501236</c:v>
                </c:pt>
                <c:pt idx="13">
                  <c:v>7.1918505996955068E-2</c:v>
                </c:pt>
                <c:pt idx="14">
                  <c:v>3.9187013865312009E-2</c:v>
                </c:pt>
                <c:pt idx="15">
                  <c:v>1.8063107267129792E-2</c:v>
                </c:pt>
                <c:pt idx="16">
                  <c:v>7.043548805348368E-3</c:v>
                </c:pt>
                <c:pt idx="17">
                  <c:v>2.3234823205674241E-3</c:v>
                </c:pt>
                <c:pt idx="18">
                  <c:v>6.4838952966667638E-4</c:v>
                </c:pt>
                <c:pt idx="19">
                  <c:v>1.5306693670920295E-4</c:v>
                </c:pt>
                <c:pt idx="20">
                  <c:v>3.0568601147224132E-5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B-4720-ACF8-6CE04C85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313816"/>
        <c:axId val="602319392"/>
      </c:lineChart>
      <c:catAx>
        <c:axId val="60231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Charge 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19392"/>
        <c:crossesAt val="0"/>
        <c:auto val="1"/>
        <c:lblAlgn val="ctr"/>
        <c:lblOffset val="100"/>
        <c:noMultiLvlLbl val="1"/>
      </c:catAx>
      <c:valAx>
        <c:axId val="6023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Abundance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%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13816"/>
        <c:crossesAt val="3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95252</xdr:rowOff>
    </xdr:from>
    <xdr:ext cx="5800725" cy="33337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42875" y="95252"/>
          <a:ext cx="5800725" cy="33337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200"/>
            <a:t>Charge</a:t>
          </a:r>
          <a:r>
            <a:rPr lang="en-US" sz="1200" baseline="0"/>
            <a:t> state distribution predictions using atomic mass, atomic number, and beam energy</a:t>
          </a:r>
          <a:endParaRPr lang="en-US" sz="1200"/>
        </a:p>
      </xdr:txBody>
    </xdr:sp>
    <xdr:clientData/>
  </xdr:oneCellAnchor>
  <xdr:twoCellAnchor>
    <xdr:from>
      <xdr:col>0</xdr:col>
      <xdr:colOff>0</xdr:colOff>
      <xdr:row>16</xdr:row>
      <xdr:rowOff>167640</xdr:rowOff>
    </xdr:from>
    <xdr:to>
      <xdr:col>5</xdr:col>
      <xdr:colOff>638175</xdr:colOff>
      <xdr:row>30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B6:E11" headerRowCount="0" totalsRowShown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 headerRowDxfId="2"/>
    <tableColumn id="4" xr3:uid="{00000000-0010-0000-0000-000004000000}" name="Column4" headerRowDxfId="1"/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e10" displayName="Table10" ref="B12:E16" headerRowCount="0" totalsRowShown="0">
  <tableColumns count="4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e11" displayName="Table11" ref="G4:H27" headerRowCount="0" totalsRowShown="0">
  <tableColumns count="2">
    <tableColumn id="1" xr3:uid="{00000000-0010-0000-0200-000001000000}" name="Column1"/>
    <tableColumn id="2" xr3:uid="{00000000-0010-0000-0200-000002000000}" name="Column2" dataDxfId="0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239"/>
  <sheetViews>
    <sheetView tabSelected="1" workbookViewId="0">
      <selection activeCell="E11" sqref="E11"/>
    </sheetView>
  </sheetViews>
  <sheetFormatPr defaultRowHeight="15" x14ac:dyDescent="0.25"/>
  <cols>
    <col min="2" max="5" width="11" customWidth="1"/>
    <col min="6" max="6" width="10" customWidth="1"/>
    <col min="7" max="7" width="12.5703125" customWidth="1"/>
    <col min="8" max="8" width="13.42578125" customWidth="1"/>
    <col min="9" max="9" width="14" customWidth="1"/>
    <col min="10" max="10" width="17" customWidth="1"/>
    <col min="11" max="12" width="12" customWidth="1"/>
  </cols>
  <sheetData>
    <row r="4" spans="1:14" x14ac:dyDescent="0.25">
      <c r="A4" s="5" t="s">
        <v>3</v>
      </c>
      <c r="G4" t="s">
        <v>4</v>
      </c>
      <c r="H4" t="s">
        <v>12</v>
      </c>
    </row>
    <row r="5" spans="1:14" ht="15.75" thickBot="1" x14ac:dyDescent="0.3"/>
    <row r="6" spans="1:14" ht="15.75" thickBot="1" x14ac:dyDescent="0.3">
      <c r="B6" t="s">
        <v>0</v>
      </c>
      <c r="E6" s="1">
        <v>208</v>
      </c>
      <c r="G6">
        <f>ROUND(E12, 0)-10</f>
        <v>45</v>
      </c>
      <c r="H6" s="2">
        <f>(1/(E14*SQRT(2*PI())))*EXP(-((G6-E12)^2)/(2*(E14^2)))</f>
        <v>4.7169326067387109E-5</v>
      </c>
    </row>
    <row r="7" spans="1:14" ht="15.75" thickBot="1" x14ac:dyDescent="0.3">
      <c r="G7">
        <f>ROUND(E12, 0)-9</f>
        <v>46</v>
      </c>
      <c r="H7" s="2">
        <f>(1/(E14*SQRT(2*PI())))*EXP(-((G7-E12)^2)/(2*(E14^2)))</f>
        <v>2.2616587973695769E-4</v>
      </c>
    </row>
    <row r="8" spans="1:14" ht="15.75" thickBot="1" x14ac:dyDescent="0.3">
      <c r="B8" t="s">
        <v>1</v>
      </c>
      <c r="E8" s="1">
        <v>82</v>
      </c>
      <c r="G8">
        <f>ROUND(E12, 0)-8</f>
        <v>47</v>
      </c>
      <c r="H8" s="2">
        <f>(1/(E14*SQRT(2*PI())))*EXP(-((G8-E12)^2)/(2*(E14^2)))</f>
        <v>9.173673474135917E-4</v>
      </c>
    </row>
    <row r="9" spans="1:14" ht="15" customHeight="1" thickBot="1" x14ac:dyDescent="0.3">
      <c r="G9">
        <f>ROUND(E12, 0)-7</f>
        <v>48</v>
      </c>
      <c r="H9" s="2">
        <f>(1/(E14*SQRT(2*PI())))*EXP(-((G9-E12)^2)/(2*(E14^2)))</f>
        <v>3.1478080842934548E-3</v>
      </c>
      <c r="K9" s="3"/>
      <c r="L9" s="3"/>
      <c r="M9" s="3"/>
      <c r="N9" s="3"/>
    </row>
    <row r="10" spans="1:14" ht="15.75" thickBot="1" x14ac:dyDescent="0.3">
      <c r="B10" t="s">
        <v>11</v>
      </c>
      <c r="E10" s="1">
        <v>934</v>
      </c>
      <c r="G10">
        <f>ROUND(E12, 0)-6</f>
        <v>49</v>
      </c>
      <c r="H10" s="2">
        <f>(1/(E14*SQRT(2*PI())))*EXP(-((G10-E12)^2)/(2*(E14^2)))</f>
        <v>9.1373864231219307E-3</v>
      </c>
      <c r="K10" s="3"/>
      <c r="L10" s="3"/>
      <c r="M10" s="3"/>
      <c r="N10" s="3"/>
    </row>
    <row r="11" spans="1:14" ht="15.75" thickBot="1" x14ac:dyDescent="0.3">
      <c r="G11">
        <f>ROUND(E12, 0)-5</f>
        <v>50</v>
      </c>
      <c r="H11" s="2">
        <f>(1/(E14*SQRT(2*PI())))*EXP(-((G11-E12)^2)/(2*(E14^2)))</f>
        <v>2.243801912895704E-2</v>
      </c>
      <c r="K11" s="3"/>
      <c r="L11" s="3"/>
      <c r="M11" s="3"/>
      <c r="N11" s="3"/>
    </row>
    <row r="12" spans="1:14" ht="15.75" thickBot="1" x14ac:dyDescent="0.3">
      <c r="B12" t="s">
        <v>2</v>
      </c>
      <c r="E12" s="1">
        <f>E8*(1-1.041*EXP(-0.851*(E8^-0.432)*(E16^0.847)))</f>
        <v>54.870350354973112</v>
      </c>
      <c r="G12">
        <f>ROUND(E12, 0)-4</f>
        <v>51</v>
      </c>
      <c r="H12" s="2">
        <f>(1/(E14*SQRT(2*PI())))*EXP(-((G12-E12)^2)/(2*(E14^2)))</f>
        <v>4.6611793409819982E-2</v>
      </c>
      <c r="K12" s="3"/>
      <c r="L12" s="3"/>
      <c r="M12" s="3"/>
      <c r="N12" s="3"/>
    </row>
    <row r="13" spans="1:14" ht="15.75" thickBot="1" x14ac:dyDescent="0.3">
      <c r="G13">
        <f>ROUND(E12, 0)-3</f>
        <v>52</v>
      </c>
      <c r="H13" s="2">
        <f>(1/(E14*SQRT(2*PI())))*EXP(-((G13-E12)^2)/(2*(E14^2)))</f>
        <v>8.1913576555793677E-2</v>
      </c>
      <c r="K13" s="3"/>
      <c r="L13" s="3"/>
      <c r="M13" s="3"/>
      <c r="N13" s="3"/>
    </row>
    <row r="14" spans="1:14" ht="15.75" thickBot="1" x14ac:dyDescent="0.3">
      <c r="B14" t="s">
        <v>6</v>
      </c>
      <c r="E14" s="1">
        <f>0.27*SQRT(E8)</f>
        <v>2.4449539872971027</v>
      </c>
      <c r="G14">
        <f>ROUND(E12, 0)-2</f>
        <v>53</v>
      </c>
      <c r="H14" s="2">
        <f>(1/(E14*SQRT(2*PI())))*EXP(-((G14-E12)^2)/(2*(E14^2)))</f>
        <v>0.12177685152044404</v>
      </c>
    </row>
    <row r="15" spans="1:14" ht="15.75" thickBot="1" x14ac:dyDescent="0.3">
      <c r="G15">
        <f>ROUND(E12, 0)-1</f>
        <v>54</v>
      </c>
      <c r="H15" s="2">
        <f>(1/(E14*SQRT(2*PI())))*EXP(-((G15-E12)^2)/(2*(E14^2)))</f>
        <v>0.15315189359584724</v>
      </c>
    </row>
    <row r="16" spans="1:14" ht="15.75" thickBot="1" x14ac:dyDescent="0.3">
      <c r="B16" t="s">
        <v>5</v>
      </c>
      <c r="E16" s="1">
        <f>(SQRT(2/931.5))*(SQRT(E10/E6))*(299792458/2188000)</f>
        <v>13.45360659653922</v>
      </c>
      <c r="G16">
        <f>ROUND(E12, 0)</f>
        <v>55</v>
      </c>
      <c r="H16" s="2">
        <f>(1/(E14*SQRT(2*PI())))*EXP(-((G16-E12)^2)/(2*(E14^2)))</f>
        <v>0.16294039963963636</v>
      </c>
    </row>
    <row r="17" spans="7:10" x14ac:dyDescent="0.25">
      <c r="G17">
        <f>ROUND(E12, 0)+1</f>
        <v>56</v>
      </c>
      <c r="H17" s="2">
        <f>(1/(E14*SQRT(2*PI())))*EXP(-((G17-E12)^2)/(2*(E14^2)))</f>
        <v>0.14665063920439056</v>
      </c>
    </row>
    <row r="18" spans="7:10" x14ac:dyDescent="0.25">
      <c r="G18">
        <f>ROUND(E12, 0)+2</f>
        <v>57</v>
      </c>
      <c r="H18" s="2">
        <f>(1/(E14*SQRT(2*PI())))*EXP(-((G18-E12)^2)/(2*(E14^2)))</f>
        <v>0.11165750524501236</v>
      </c>
    </row>
    <row r="19" spans="7:10" x14ac:dyDescent="0.25">
      <c r="G19">
        <f>ROUND(E12, 0)+3</f>
        <v>58</v>
      </c>
      <c r="H19" s="2">
        <f>(1/(E14*SQRT(2*PI())))*EXP(-((G19-E12)^2)/(2*(E14^2)))</f>
        <v>7.1918505996955068E-2</v>
      </c>
    </row>
    <row r="20" spans="7:10" x14ac:dyDescent="0.25">
      <c r="G20">
        <f>ROUND(E12, 0)+4</f>
        <v>59</v>
      </c>
      <c r="H20" s="2">
        <f>(1/(E14*SQRT(2*PI())))*EXP(-((G20-E12)^2)/(2*(E14^2)))</f>
        <v>3.9187013865312009E-2</v>
      </c>
    </row>
    <row r="21" spans="7:10" x14ac:dyDescent="0.25">
      <c r="G21">
        <f>ROUND(E12, 0)+5</f>
        <v>60</v>
      </c>
      <c r="H21" s="2">
        <f>(1/(E14*SQRT(2*PI())))*EXP(-((G21-E12)^2)/(2*(E14^2)))</f>
        <v>1.8063107267129792E-2</v>
      </c>
    </row>
    <row r="22" spans="7:10" x14ac:dyDescent="0.25">
      <c r="G22">
        <f>ROUND(E12, 0)+6</f>
        <v>61</v>
      </c>
      <c r="H22" s="2">
        <f>(1/(E14*SQRT(2*PI())))*EXP(-((G22-E12)^2)/(2*(E14^2)))</f>
        <v>7.043548805348368E-3</v>
      </c>
    </row>
    <row r="23" spans="7:10" x14ac:dyDescent="0.25">
      <c r="G23">
        <f>ROUND(E12, 0)+7</f>
        <v>62</v>
      </c>
      <c r="H23" s="2">
        <f>(1/(E14*SQRT(2*PI())))*EXP(-((G23-E12)^2)/(2*(E14^2)))</f>
        <v>2.3234823205674241E-3</v>
      </c>
    </row>
    <row r="24" spans="7:10" x14ac:dyDescent="0.25">
      <c r="G24">
        <f>ROUND(E12, 0)+8</f>
        <v>63</v>
      </c>
      <c r="H24" s="2">
        <f>(1/(E14*SQRT(2*PI())))*EXP(-((G24-E12)^2)/(2*(E14^2)))</f>
        <v>6.4838952966667638E-4</v>
      </c>
    </row>
    <row r="25" spans="7:10" x14ac:dyDescent="0.25">
      <c r="G25">
        <f>ROUND(E12, 0)+9</f>
        <v>64</v>
      </c>
      <c r="H25" s="2">
        <f>(1/(E14*SQRT(2*PI())))*EXP(-((G25-E12)^2)/(2*(E14^2)))</f>
        <v>1.5306693670920295E-4</v>
      </c>
    </row>
    <row r="26" spans="7:10" x14ac:dyDescent="0.25">
      <c r="G26">
        <f>ROUND(E12, 0)+10</f>
        <v>65</v>
      </c>
      <c r="H26" s="2">
        <f>(1/(E14*SQRT(2*PI())))*EXP(-((G26-E12)^2)/(2*(E14^2)))</f>
        <v>3.0568601147224132E-5</v>
      </c>
    </row>
    <row r="27" spans="7:10" x14ac:dyDescent="0.25">
      <c r="G27" t="s">
        <v>9</v>
      </c>
      <c r="H27" s="2">
        <f>SUM(H6:H26)</f>
        <v>0.9999842586833706</v>
      </c>
    </row>
    <row r="29" spans="7:10" x14ac:dyDescent="0.25">
      <c r="I29" s="4"/>
      <c r="J29" s="4"/>
    </row>
    <row r="30" spans="7:10" x14ac:dyDescent="0.25">
      <c r="I30" s="4"/>
      <c r="J30" s="4"/>
    </row>
    <row r="31" spans="7:10" x14ac:dyDescent="0.25">
      <c r="I31" s="4"/>
      <c r="J31" s="4"/>
    </row>
    <row r="32" spans="7:10" x14ac:dyDescent="0.25">
      <c r="I32" s="4"/>
      <c r="J32" s="4"/>
    </row>
    <row r="33" spans="4:10" x14ac:dyDescent="0.25">
      <c r="I33" s="4"/>
      <c r="J33" s="4"/>
    </row>
    <row r="38" spans="4:10" x14ac:dyDescent="0.25">
      <c r="D38" s="2"/>
    </row>
    <row r="39" spans="4:10" x14ac:dyDescent="0.25">
      <c r="D39" s="2"/>
    </row>
    <row r="40" spans="4:10" x14ac:dyDescent="0.25">
      <c r="D40" s="2"/>
    </row>
    <row r="41" spans="4:10" x14ac:dyDescent="0.25">
      <c r="D41" s="2"/>
    </row>
    <row r="42" spans="4:10" x14ac:dyDescent="0.25">
      <c r="D42" s="2"/>
    </row>
    <row r="43" spans="4:10" x14ac:dyDescent="0.25">
      <c r="D43" s="2"/>
    </row>
    <row r="44" spans="4:10" x14ac:dyDescent="0.25">
      <c r="D44" s="2"/>
    </row>
    <row r="45" spans="4:10" x14ac:dyDescent="0.25">
      <c r="D45" s="2"/>
    </row>
    <row r="46" spans="4:10" x14ac:dyDescent="0.25">
      <c r="D46" s="2"/>
    </row>
    <row r="47" spans="4:10" x14ac:dyDescent="0.25">
      <c r="D47" s="2"/>
    </row>
    <row r="48" spans="4:10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4A111-B837-48F7-8BE4-06A4BA3BDCA4}">
  <dimension ref="A1:C24"/>
  <sheetViews>
    <sheetView workbookViewId="0">
      <selection sqref="A1:C24"/>
    </sheetView>
  </sheetViews>
  <sheetFormatPr defaultRowHeight="15" x14ac:dyDescent="0.25"/>
  <cols>
    <col min="3" max="3" width="11.140625" bestFit="1" customWidth="1"/>
  </cols>
  <sheetData>
    <row r="1" spans="1:3" x14ac:dyDescent="0.25">
      <c r="A1" t="s">
        <v>4</v>
      </c>
      <c r="B1" t="s">
        <v>7</v>
      </c>
      <c r="C1" t="s">
        <v>8</v>
      </c>
    </row>
    <row r="2" spans="1:3" x14ac:dyDescent="0.25">
      <c r="B2" t="s">
        <v>10</v>
      </c>
    </row>
    <row r="3" spans="1:3" x14ac:dyDescent="0.25">
      <c r="A3">
        <v>21</v>
      </c>
      <c r="B3">
        <v>1.194011197691731E-51</v>
      </c>
      <c r="C3" s="2">
        <v>3.0491350599630558E-51</v>
      </c>
    </row>
    <row r="4" spans="1:3" x14ac:dyDescent="0.25">
      <c r="A4">
        <v>22</v>
      </c>
      <c r="B4">
        <v>1.2113949908192189E-41</v>
      </c>
      <c r="C4" s="2">
        <v>3.0935278874362307E-41</v>
      </c>
    </row>
    <row r="5" spans="1:3" x14ac:dyDescent="0.25">
      <c r="A5">
        <v>23</v>
      </c>
      <c r="B5">
        <v>9.5821017167545414E-33</v>
      </c>
      <c r="C5" s="2">
        <v>2.4469722184491367E-32</v>
      </c>
    </row>
    <row r="6" spans="1:3" x14ac:dyDescent="0.25">
      <c r="A6">
        <v>24</v>
      </c>
      <c r="B6">
        <v>5.909264225201002E-25</v>
      </c>
      <c r="C6" s="2">
        <v>1.5090431951122882E-24</v>
      </c>
    </row>
    <row r="7" spans="1:3" x14ac:dyDescent="0.25">
      <c r="A7">
        <v>25</v>
      </c>
      <c r="B7">
        <v>2.8412122036062487E-18</v>
      </c>
      <c r="C7" s="2">
        <v>7.2555766307372384E-18</v>
      </c>
    </row>
    <row r="8" spans="1:3" x14ac:dyDescent="0.25">
      <c r="A8">
        <v>26</v>
      </c>
      <c r="B8">
        <v>1.0650538408071117E-12</v>
      </c>
      <c r="C8" s="2">
        <v>2.719817881969069E-12</v>
      </c>
    </row>
    <row r="9" spans="1:3" x14ac:dyDescent="0.25">
      <c r="A9">
        <v>27</v>
      </c>
      <c r="B9">
        <v>3.1126986962013111E-8</v>
      </c>
      <c r="C9" s="2">
        <v>7.9488691094663418E-8</v>
      </c>
    </row>
    <row r="10" spans="1:3" x14ac:dyDescent="0.25">
      <c r="A10">
        <v>28</v>
      </c>
      <c r="B10">
        <v>7.0925145285871485E-5</v>
      </c>
      <c r="C10" s="2">
        <v>1.8112087017458452E-4</v>
      </c>
    </row>
    <row r="11" spans="1:3" x14ac:dyDescent="0.25">
      <c r="A11">
        <v>29</v>
      </c>
      <c r="B11">
        <v>1.2599723476269836E-2</v>
      </c>
      <c r="C11" s="2">
        <v>3.2175794223374403E-2</v>
      </c>
    </row>
    <row r="12" spans="1:3" x14ac:dyDescent="0.25">
      <c r="A12">
        <v>30</v>
      </c>
      <c r="B12">
        <v>0.17450964016641304</v>
      </c>
      <c r="C12" s="2">
        <v>0.44564361135105973</v>
      </c>
    </row>
    <row r="13" spans="1:3" x14ac:dyDescent="0.25">
      <c r="A13">
        <v>31</v>
      </c>
      <c r="B13">
        <v>0.18844102662877679</v>
      </c>
      <c r="C13" s="2">
        <v>0.48122006069961526</v>
      </c>
    </row>
    <row r="14" spans="1:3" x14ac:dyDescent="0.25">
      <c r="A14">
        <v>32</v>
      </c>
      <c r="B14">
        <v>1.5864600112752193E-2</v>
      </c>
      <c r="C14" s="2">
        <v>4.0513278694204964E-2</v>
      </c>
    </row>
    <row r="15" spans="1:3" x14ac:dyDescent="0.25">
      <c r="A15">
        <v>33</v>
      </c>
      <c r="B15">
        <v>1.0413109303406115E-4</v>
      </c>
      <c r="C15" s="2">
        <v>2.6591858369188012E-4</v>
      </c>
    </row>
    <row r="16" spans="1:3" x14ac:dyDescent="0.25">
      <c r="A16">
        <v>34</v>
      </c>
      <c r="B16">
        <v>5.3287991815722898E-8</v>
      </c>
      <c r="C16" s="2">
        <v>1.3608103879968353E-7</v>
      </c>
    </row>
    <row r="17" spans="1:3" x14ac:dyDescent="0.25">
      <c r="A17">
        <v>35</v>
      </c>
      <c r="B17">
        <v>2.126061926651266E-12</v>
      </c>
      <c r="C17" s="2">
        <v>5.4293041578984115E-12</v>
      </c>
    </row>
    <row r="18" spans="1:3" x14ac:dyDescent="0.25">
      <c r="A18">
        <v>36</v>
      </c>
      <c r="B18">
        <v>6.613328503959836E-18</v>
      </c>
      <c r="C18" s="2">
        <v>1.6888394215615327E-17</v>
      </c>
    </row>
    <row r="19" spans="1:3" x14ac:dyDescent="0.25">
      <c r="A19">
        <v>37</v>
      </c>
      <c r="B19">
        <v>1.6038432145694071E-24</v>
      </c>
      <c r="C19" s="2">
        <v>4.0957191906419731E-24</v>
      </c>
    </row>
    <row r="20" spans="1:3" x14ac:dyDescent="0.25">
      <c r="A20">
        <v>38</v>
      </c>
      <c r="B20">
        <v>3.0325038133399562E-32</v>
      </c>
      <c r="C20" s="2">
        <v>7.7440761984493395E-32</v>
      </c>
    </row>
    <row r="21" spans="1:3" x14ac:dyDescent="0.25">
      <c r="A21">
        <v>39</v>
      </c>
      <c r="B21">
        <v>4.4703181183378547E-41</v>
      </c>
      <c r="C21" s="2">
        <v>1.1415808938946961E-40</v>
      </c>
    </row>
    <row r="22" spans="1:3" x14ac:dyDescent="0.25">
      <c r="A22">
        <v>40</v>
      </c>
      <c r="B22">
        <v>5.1377519535915626E-51</v>
      </c>
      <c r="C22" s="2">
        <v>1.3120228387618754E-50</v>
      </c>
    </row>
    <row r="23" spans="1:3" x14ac:dyDescent="0.25">
      <c r="A23">
        <v>41</v>
      </c>
      <c r="B23">
        <v>4.6036835779112848E-62</v>
      </c>
      <c r="C23" s="2">
        <v>1.1756383046928165E-61</v>
      </c>
    </row>
    <row r="24" spans="1:3" x14ac:dyDescent="0.25">
      <c r="A24" t="s">
        <v>9</v>
      </c>
      <c r="B24">
        <v>0.39159013104070173</v>
      </c>
      <c r="C24" s="2">
        <v>0.99999999999999978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Argonne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Benker, Nicole</dc:creator>
  <dc:description>Chris Peters was in no way involved in the production of this tool.</dc:description>
  <cp:lastModifiedBy>Benker, Nicole</cp:lastModifiedBy>
  <cp:lastPrinted>2020-01-24T20:42:02Z</cp:lastPrinted>
  <dcterms:created xsi:type="dcterms:W3CDTF">2019-11-15T07:12:10Z</dcterms:created>
  <dcterms:modified xsi:type="dcterms:W3CDTF">2020-01-24T20:43:19Z</dcterms:modified>
</cp:coreProperties>
</file>