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hlohonoloc\Documents\Projects\NMC Weekly\R studio\Monthly report_rmd folder\Data\"/>
    </mc:Choice>
  </mc:AlternateContent>
  <bookViews>
    <workbookView xWindow="0" yWindow="0" windowWidth="20496" windowHeight="7320" tabRatio="594"/>
  </bookViews>
  <sheets>
    <sheet name="NMC conditions " sheetId="1" r:id="rId1"/>
    <sheet name="NMC deaths" sheetId="6" r:id="rId2"/>
    <sheet name="NDoH June2022" sheetId="5" r:id="rId3"/>
    <sheet name="Crude descriptive 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5" l="1"/>
  <c r="G31" i="5"/>
  <c r="E31" i="5"/>
  <c r="D31" i="5"/>
  <c r="J30" i="5"/>
  <c r="I30" i="5"/>
  <c r="H30" i="5"/>
  <c r="G30" i="5"/>
  <c r="F30" i="5"/>
  <c r="E30" i="5"/>
  <c r="D30" i="5"/>
  <c r="C30" i="5"/>
  <c r="B30" i="5"/>
  <c r="BS48" i="6"/>
  <c r="BS26" i="1"/>
  <c r="K30" i="5" l="1"/>
  <c r="L4" i="5"/>
  <c r="L5" i="5"/>
  <c r="L6" i="5"/>
  <c r="L7" i="5"/>
  <c r="L8" i="5"/>
  <c r="L10" i="5"/>
  <c r="L11" i="5"/>
  <c r="L12" i="5"/>
  <c r="L14" i="5"/>
  <c r="L16" i="5"/>
  <c r="L17" i="5"/>
  <c r="L18" i="5"/>
  <c r="L19" i="5"/>
  <c r="L20" i="5"/>
  <c r="L21" i="5"/>
  <c r="L22" i="5"/>
  <c r="L23" i="5"/>
  <c r="L24" i="5"/>
  <c r="L25" i="5"/>
  <c r="L3" i="5"/>
  <c r="K19" i="5"/>
  <c r="K3" i="5"/>
  <c r="BR48" i="6"/>
  <c r="BR26" i="1"/>
  <c r="F39" i="2" l="1"/>
  <c r="F40" i="2"/>
  <c r="F38" i="2"/>
  <c r="E40" i="2"/>
  <c r="F28" i="2"/>
  <c r="F29" i="2"/>
  <c r="F30" i="2"/>
  <c r="F31" i="2"/>
  <c r="F32" i="2"/>
  <c r="F33" i="2"/>
  <c r="F34" i="2"/>
  <c r="F35" i="2"/>
  <c r="F36" i="2"/>
  <c r="F27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11" i="2"/>
  <c r="F8" i="2"/>
  <c r="F9" i="2"/>
  <c r="F7" i="2"/>
  <c r="F4" i="2"/>
  <c r="F3" i="2"/>
  <c r="L48" i="1"/>
  <c r="M48" i="1"/>
  <c r="N48" i="1"/>
  <c r="O48" i="1"/>
  <c r="P48" i="1"/>
  <c r="Q48" i="1"/>
  <c r="R48" i="1"/>
  <c r="S48" i="1"/>
  <c r="T48" i="1"/>
  <c r="U48" i="1"/>
  <c r="V48" i="1"/>
  <c r="K48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27" i="1"/>
  <c r="L48" i="6"/>
  <c r="M48" i="6"/>
  <c r="N48" i="6"/>
  <c r="O48" i="6"/>
  <c r="P48" i="6"/>
  <c r="Q48" i="6"/>
  <c r="R48" i="6"/>
  <c r="S48" i="6"/>
  <c r="T48" i="6"/>
  <c r="U48" i="6"/>
  <c r="V48" i="6"/>
  <c r="K48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32" i="6"/>
  <c r="L26" i="6"/>
  <c r="M26" i="6"/>
  <c r="N26" i="6"/>
  <c r="O26" i="6"/>
  <c r="P26" i="6"/>
  <c r="Q26" i="6"/>
  <c r="R26" i="6"/>
  <c r="S26" i="6"/>
  <c r="T26" i="6"/>
  <c r="U26" i="6"/>
  <c r="V26" i="6"/>
  <c r="K26" i="6"/>
  <c r="W28" i="6"/>
  <c r="W29" i="6"/>
  <c r="W30" i="6"/>
  <c r="W31" i="6"/>
  <c r="W27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8" i="6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L26" i="1"/>
  <c r="M26" i="1"/>
  <c r="N26" i="1"/>
  <c r="O26" i="1"/>
  <c r="P26" i="1"/>
  <c r="Q26" i="1"/>
  <c r="R26" i="1"/>
  <c r="S26" i="1"/>
  <c r="T26" i="1"/>
  <c r="U26" i="1"/>
  <c r="V26" i="1"/>
  <c r="K26" i="1"/>
  <c r="W3" i="1"/>
  <c r="W48" i="1" l="1"/>
  <c r="W48" i="6"/>
  <c r="W26" i="6"/>
  <c r="W26" i="1"/>
  <c r="D39" i="2" l="1"/>
  <c r="D40" i="2"/>
  <c r="D38" i="2"/>
  <c r="C40" i="2"/>
  <c r="D28" i="2"/>
  <c r="D29" i="2"/>
  <c r="D30" i="2"/>
  <c r="D31" i="2"/>
  <c r="D32" i="2"/>
  <c r="D33" i="2"/>
  <c r="D34" i="2"/>
  <c r="D35" i="2"/>
  <c r="D36" i="2"/>
  <c r="D27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8" i="2"/>
  <c r="D9" i="2"/>
  <c r="D7" i="2"/>
  <c r="D4" i="2"/>
  <c r="D3" i="2"/>
  <c r="I25" i="6"/>
  <c r="F48" i="6"/>
  <c r="G48" i="6"/>
  <c r="H48" i="6"/>
  <c r="E48" i="6"/>
  <c r="D48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11" i="6"/>
  <c r="I12" i="6"/>
  <c r="I13" i="6"/>
  <c r="I14" i="6"/>
  <c r="I26" i="6" s="1"/>
  <c r="I15" i="6"/>
  <c r="I16" i="6"/>
  <c r="I17" i="6"/>
  <c r="I18" i="6"/>
  <c r="I19" i="6"/>
  <c r="I20" i="6"/>
  <c r="I21" i="6"/>
  <c r="I22" i="6"/>
  <c r="I23" i="6"/>
  <c r="I24" i="6"/>
  <c r="I10" i="6"/>
  <c r="I27" i="6"/>
  <c r="I48" i="6" s="1"/>
  <c r="J48" i="1"/>
  <c r="D48" i="1"/>
  <c r="E48" i="1"/>
  <c r="F48" i="1"/>
  <c r="G48" i="1"/>
  <c r="H48" i="1"/>
  <c r="C48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7" i="1"/>
  <c r="D26" i="1"/>
  <c r="E26" i="1"/>
  <c r="F26" i="1"/>
  <c r="G26" i="1"/>
  <c r="H26" i="1"/>
  <c r="C26" i="1"/>
  <c r="I13" i="1"/>
  <c r="I48" i="1" l="1"/>
  <c r="I4" i="1"/>
  <c r="I5" i="1"/>
  <c r="I6" i="1"/>
  <c r="I7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4" i="1"/>
  <c r="I25" i="1"/>
  <c r="I3" i="1"/>
  <c r="I26" i="1" l="1"/>
  <c r="J26" i="1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20" i="5"/>
  <c r="K21" i="5"/>
  <c r="K22" i="5"/>
  <c r="K23" i="5"/>
  <c r="K24" i="5"/>
  <c r="K25" i="5"/>
  <c r="BQ48" i="6"/>
  <c r="BQ26" i="1"/>
  <c r="BZ47" i="6" l="1"/>
  <c r="BP48" i="6"/>
  <c r="BZ34" i="1"/>
  <c r="BP26" i="1"/>
  <c r="BO48" i="6" l="1"/>
  <c r="BP48" i="1" l="1"/>
  <c r="BQ48" i="1"/>
  <c r="BR48" i="1"/>
  <c r="BS48" i="1"/>
  <c r="BT48" i="1"/>
  <c r="BU48" i="1"/>
  <c r="BV48" i="1"/>
  <c r="BW48" i="1"/>
  <c r="BX48" i="1"/>
  <c r="BY48" i="1"/>
  <c r="BO48" i="1"/>
  <c r="K31" i="5" l="1"/>
  <c r="BO26" i="1" l="1"/>
  <c r="C27" i="5" l="1"/>
  <c r="D27" i="5"/>
  <c r="E27" i="5"/>
  <c r="F27" i="5"/>
  <c r="G27" i="5"/>
  <c r="H27" i="5"/>
  <c r="I27" i="5"/>
  <c r="J27" i="5"/>
  <c r="B27" i="5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27" i="6"/>
  <c r="BN48" i="6"/>
  <c r="BZ48" i="6" s="1"/>
  <c r="BZ4" i="6"/>
  <c r="N4" i="5" s="1"/>
  <c r="BZ5" i="6"/>
  <c r="N5" i="5" s="1"/>
  <c r="BZ6" i="6"/>
  <c r="N6" i="5" s="1"/>
  <c r="BZ7" i="6"/>
  <c r="N7" i="5" s="1"/>
  <c r="BZ8" i="6"/>
  <c r="N8" i="5" s="1"/>
  <c r="BZ9" i="6"/>
  <c r="N9" i="5" s="1"/>
  <c r="BZ10" i="6"/>
  <c r="N10" i="5" s="1"/>
  <c r="BZ11" i="6"/>
  <c r="N11" i="5" s="1"/>
  <c r="BZ12" i="6"/>
  <c r="N12" i="5" s="1"/>
  <c r="BZ13" i="6"/>
  <c r="N13" i="5" s="1"/>
  <c r="BZ14" i="6"/>
  <c r="N14" i="5" s="1"/>
  <c r="BZ15" i="6"/>
  <c r="N15" i="5" s="1"/>
  <c r="BZ16" i="6"/>
  <c r="N16" i="5" s="1"/>
  <c r="BZ17" i="6"/>
  <c r="N17" i="5" s="1"/>
  <c r="BZ18" i="6"/>
  <c r="N18" i="5" s="1"/>
  <c r="BZ19" i="6"/>
  <c r="N19" i="5" s="1"/>
  <c r="BZ20" i="6"/>
  <c r="N20" i="5" s="1"/>
  <c r="BZ21" i="6"/>
  <c r="N21" i="5" s="1"/>
  <c r="BZ22" i="6"/>
  <c r="N22" i="5" s="1"/>
  <c r="BZ23" i="6"/>
  <c r="N23" i="5" s="1"/>
  <c r="BZ24" i="6"/>
  <c r="N24" i="5" s="1"/>
  <c r="BZ25" i="6"/>
  <c r="N25" i="5" s="1"/>
  <c r="BO26" i="6"/>
  <c r="BP26" i="6"/>
  <c r="BQ26" i="6"/>
  <c r="BR26" i="6"/>
  <c r="BS26" i="6"/>
  <c r="BT26" i="6"/>
  <c r="BU26" i="6"/>
  <c r="BV26" i="6"/>
  <c r="BW26" i="6"/>
  <c r="BX26" i="6"/>
  <c r="BY26" i="6"/>
  <c r="BN26" i="6"/>
  <c r="BZ3" i="6"/>
  <c r="N3" i="5" s="1"/>
  <c r="BZ28" i="1"/>
  <c r="BZ29" i="1"/>
  <c r="BZ30" i="1"/>
  <c r="BZ31" i="1"/>
  <c r="BZ32" i="1"/>
  <c r="BZ33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27" i="1"/>
  <c r="BN48" i="1"/>
  <c r="BN26" i="1"/>
  <c r="BZ26" i="1" s="1"/>
  <c r="BZ4" i="1"/>
  <c r="M4" i="5" s="1"/>
  <c r="BZ5" i="1"/>
  <c r="M5" i="5" s="1"/>
  <c r="BZ6" i="1"/>
  <c r="M6" i="5" s="1"/>
  <c r="BZ7" i="1"/>
  <c r="M7" i="5" s="1"/>
  <c r="BZ8" i="1"/>
  <c r="M8" i="5" s="1"/>
  <c r="BZ9" i="1"/>
  <c r="M9" i="5" s="1"/>
  <c r="BZ10" i="1"/>
  <c r="M10" i="5" s="1"/>
  <c r="BZ11" i="1"/>
  <c r="M11" i="5" s="1"/>
  <c r="BZ12" i="1"/>
  <c r="M12" i="5" s="1"/>
  <c r="BZ13" i="1"/>
  <c r="M13" i="5" s="1"/>
  <c r="BZ14" i="1"/>
  <c r="M14" i="5" s="1"/>
  <c r="BZ15" i="1"/>
  <c r="M15" i="5" s="1"/>
  <c r="BZ16" i="1"/>
  <c r="M16" i="5" s="1"/>
  <c r="BZ17" i="1"/>
  <c r="M17" i="5" s="1"/>
  <c r="BZ18" i="1"/>
  <c r="M18" i="5" s="1"/>
  <c r="BZ19" i="1"/>
  <c r="M19" i="5" s="1"/>
  <c r="BZ20" i="1"/>
  <c r="M20" i="5" s="1"/>
  <c r="BZ21" i="1"/>
  <c r="M21" i="5" s="1"/>
  <c r="BZ22" i="1"/>
  <c r="M22" i="5" s="1"/>
  <c r="BZ23" i="1"/>
  <c r="M23" i="5" s="1"/>
  <c r="BZ24" i="1"/>
  <c r="M24" i="5" s="1"/>
  <c r="BZ25" i="1"/>
  <c r="M25" i="5" s="1"/>
  <c r="BZ3" i="1"/>
  <c r="M3" i="5" s="1"/>
  <c r="BM3" i="1"/>
  <c r="BZ48" i="1" l="1"/>
  <c r="L28" i="5"/>
  <c r="BZ26" i="6"/>
  <c r="K27" i="5"/>
  <c r="AK3" i="6" l="1"/>
  <c r="Z48" i="6"/>
  <c r="AA48" i="6"/>
  <c r="AB48" i="6"/>
  <c r="AC48" i="6"/>
  <c r="AD48" i="6"/>
  <c r="AE48" i="6"/>
  <c r="AF48" i="6"/>
  <c r="AG48" i="6"/>
  <c r="AH48" i="6"/>
  <c r="AI48" i="6"/>
  <c r="AJ48" i="6"/>
  <c r="Y48" i="6"/>
  <c r="Z26" i="6"/>
  <c r="AA26" i="6"/>
  <c r="AB26" i="6"/>
  <c r="AC26" i="6"/>
  <c r="AD26" i="6"/>
  <c r="AE26" i="6"/>
  <c r="AF26" i="6"/>
  <c r="AG26" i="6"/>
  <c r="AH26" i="6"/>
  <c r="AI26" i="6"/>
  <c r="AJ26" i="6"/>
  <c r="Y26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BM47" i="6"/>
  <c r="AY47" i="6"/>
  <c r="AK47" i="6"/>
  <c r="BM46" i="6"/>
  <c r="AY46" i="6"/>
  <c r="AK46" i="6"/>
  <c r="BM45" i="6"/>
  <c r="AY45" i="6"/>
  <c r="AK45" i="6"/>
  <c r="BM44" i="6"/>
  <c r="AY44" i="6"/>
  <c r="AK44" i="6"/>
  <c r="BM43" i="6"/>
  <c r="AY43" i="6"/>
  <c r="AK43" i="6"/>
  <c r="BM42" i="6"/>
  <c r="AY42" i="6"/>
  <c r="AK42" i="6"/>
  <c r="BM41" i="6"/>
  <c r="AY41" i="6"/>
  <c r="AK41" i="6"/>
  <c r="BM40" i="6"/>
  <c r="AY40" i="6"/>
  <c r="AK40" i="6"/>
  <c r="BM39" i="6"/>
  <c r="AY39" i="6"/>
  <c r="AK39" i="6"/>
  <c r="BM38" i="6"/>
  <c r="AY38" i="6"/>
  <c r="AK38" i="6"/>
  <c r="BM37" i="6"/>
  <c r="AY37" i="6"/>
  <c r="AK37" i="6"/>
  <c r="BM36" i="6"/>
  <c r="AY36" i="6"/>
  <c r="AK36" i="6"/>
  <c r="BM35" i="6"/>
  <c r="AY35" i="6"/>
  <c r="AK35" i="6"/>
  <c r="BM34" i="6"/>
  <c r="AY34" i="6"/>
  <c r="AK34" i="6"/>
  <c r="BM33" i="6"/>
  <c r="AY33" i="6"/>
  <c r="AK33" i="6"/>
  <c r="BM32" i="6"/>
  <c r="AY32" i="6"/>
  <c r="AK32" i="6"/>
  <c r="BM31" i="6"/>
  <c r="AY31" i="6"/>
  <c r="AK31" i="6"/>
  <c r="BM30" i="6"/>
  <c r="AY30" i="6"/>
  <c r="AK30" i="6"/>
  <c r="BM29" i="6"/>
  <c r="AY29" i="6"/>
  <c r="AK29" i="6"/>
  <c r="BM28" i="6"/>
  <c r="AY28" i="6"/>
  <c r="AK28" i="6"/>
  <c r="BM27" i="6"/>
  <c r="AY27" i="6"/>
  <c r="AK27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BM25" i="6"/>
  <c r="AY25" i="6"/>
  <c r="AK25" i="6"/>
  <c r="BM24" i="6"/>
  <c r="AY24" i="6"/>
  <c r="AK24" i="6"/>
  <c r="BM23" i="6"/>
  <c r="AY23" i="6"/>
  <c r="AK23" i="6"/>
  <c r="BM22" i="6"/>
  <c r="AY22" i="6"/>
  <c r="AK22" i="6"/>
  <c r="BM21" i="6"/>
  <c r="AY21" i="6"/>
  <c r="AK21" i="6"/>
  <c r="BM20" i="6"/>
  <c r="AY20" i="6"/>
  <c r="AK20" i="6"/>
  <c r="BM19" i="6"/>
  <c r="AY19" i="6"/>
  <c r="AK19" i="6"/>
  <c r="BM18" i="6"/>
  <c r="AY18" i="6"/>
  <c r="AK18" i="6"/>
  <c r="BM17" i="6"/>
  <c r="AY17" i="6"/>
  <c r="AK17" i="6"/>
  <c r="BM16" i="6"/>
  <c r="AY16" i="6"/>
  <c r="AK16" i="6"/>
  <c r="BM15" i="6"/>
  <c r="AY15" i="6"/>
  <c r="AK15" i="6"/>
  <c r="BM14" i="6"/>
  <c r="AY14" i="6"/>
  <c r="AK14" i="6"/>
  <c r="BM13" i="6"/>
  <c r="AY13" i="6"/>
  <c r="AK13" i="6"/>
  <c r="BM12" i="6"/>
  <c r="AY12" i="6"/>
  <c r="AK12" i="6"/>
  <c r="BM11" i="6"/>
  <c r="AY11" i="6"/>
  <c r="AK11" i="6"/>
  <c r="BM10" i="6"/>
  <c r="AY10" i="6"/>
  <c r="AK10" i="6"/>
  <c r="BM9" i="6"/>
  <c r="AY9" i="6"/>
  <c r="AK9" i="6"/>
  <c r="BM8" i="6"/>
  <c r="AY8" i="6"/>
  <c r="AK8" i="6"/>
  <c r="BM7" i="6"/>
  <c r="AY7" i="6"/>
  <c r="AK7" i="6"/>
  <c r="BM6" i="6"/>
  <c r="AY6" i="6"/>
  <c r="AK6" i="6"/>
  <c r="BM5" i="6"/>
  <c r="AY5" i="6"/>
  <c r="AK5" i="6"/>
  <c r="BM4" i="6"/>
  <c r="AY4" i="6"/>
  <c r="AK4" i="6"/>
  <c r="BM3" i="6"/>
  <c r="AY3" i="6"/>
  <c r="BM48" i="6" l="1"/>
  <c r="AK48" i="6"/>
  <c r="BM26" i="6"/>
  <c r="AY48" i="6"/>
  <c r="AY26" i="6"/>
  <c r="AK26" i="6"/>
  <c r="BG48" i="1"/>
  <c r="BH48" i="1"/>
  <c r="BI48" i="1"/>
  <c r="BJ48" i="1"/>
  <c r="BK48" i="1"/>
  <c r="BL48" i="1"/>
  <c r="BG26" i="1"/>
  <c r="BH26" i="1"/>
  <c r="BI26" i="1"/>
  <c r="BJ26" i="1"/>
  <c r="BK26" i="1"/>
  <c r="BL26" i="1"/>
  <c r="N27" i="5" l="1"/>
  <c r="BM49" i="6"/>
  <c r="AK49" i="6"/>
  <c r="AY49" i="6"/>
  <c r="R39" i="2"/>
  <c r="Q40" i="2"/>
  <c r="R40" i="2" s="1"/>
  <c r="R38" i="2"/>
  <c r="R36" i="2"/>
  <c r="R35" i="2"/>
  <c r="R34" i="2"/>
  <c r="R33" i="2"/>
  <c r="R32" i="2"/>
  <c r="R31" i="2"/>
  <c r="R30" i="2"/>
  <c r="R29" i="2"/>
  <c r="R28" i="2"/>
  <c r="R27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9" i="2"/>
  <c r="R8" i="2"/>
  <c r="R7" i="2"/>
  <c r="R4" i="2"/>
  <c r="R3" i="2"/>
  <c r="P39" i="2"/>
  <c r="O40" i="2"/>
  <c r="P40" i="2" s="1"/>
  <c r="P38" i="2"/>
  <c r="U40" i="2"/>
  <c r="V40" i="2" s="1"/>
  <c r="V39" i="2"/>
  <c r="V38" i="2"/>
  <c r="V36" i="2"/>
  <c r="V35" i="2"/>
  <c r="V34" i="2"/>
  <c r="V33" i="2"/>
  <c r="V32" i="2"/>
  <c r="V31" i="2"/>
  <c r="V30" i="2"/>
  <c r="V29" i="2"/>
  <c r="V28" i="2"/>
  <c r="V27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9" i="2"/>
  <c r="V8" i="2"/>
  <c r="V7" i="2"/>
  <c r="V4" i="2"/>
  <c r="V3" i="2"/>
  <c r="P36" i="2"/>
  <c r="P35" i="2"/>
  <c r="P34" i="2"/>
  <c r="P33" i="2"/>
  <c r="P32" i="2"/>
  <c r="P31" i="2"/>
  <c r="P30" i="2"/>
  <c r="P29" i="2"/>
  <c r="P28" i="2"/>
  <c r="P27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4" i="2"/>
  <c r="P3" i="2"/>
  <c r="L39" i="2"/>
  <c r="K40" i="2"/>
  <c r="L40" i="2" s="1"/>
  <c r="L38" i="2"/>
  <c r="L36" i="2"/>
  <c r="L35" i="2"/>
  <c r="L34" i="2"/>
  <c r="L33" i="2"/>
  <c r="L32" i="2"/>
  <c r="L31" i="2"/>
  <c r="L30" i="2"/>
  <c r="L29" i="2"/>
  <c r="L28" i="2"/>
  <c r="L27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9" i="2"/>
  <c r="L8" i="2"/>
  <c r="L7" i="2"/>
  <c r="L4" i="2"/>
  <c r="L3" i="2"/>
  <c r="J39" i="2"/>
  <c r="I40" i="2"/>
  <c r="J40" i="2"/>
  <c r="J38" i="2"/>
  <c r="J9" i="2"/>
  <c r="J36" i="2"/>
  <c r="J35" i="2"/>
  <c r="J34" i="2"/>
  <c r="J33" i="2"/>
  <c r="J32" i="2"/>
  <c r="J31" i="2"/>
  <c r="J30" i="2"/>
  <c r="J29" i="2"/>
  <c r="J28" i="2"/>
  <c r="J27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11" i="2"/>
  <c r="J8" i="2"/>
  <c r="J7" i="2"/>
  <c r="J4" i="2"/>
  <c r="J3" i="2"/>
  <c r="T39" i="2"/>
  <c r="T38" i="2"/>
  <c r="S40" i="2"/>
  <c r="T40" i="2" s="1"/>
  <c r="T3" i="2"/>
  <c r="T36" i="2"/>
  <c r="T35" i="2"/>
  <c r="T34" i="2"/>
  <c r="T33" i="2"/>
  <c r="T32" i="2"/>
  <c r="T31" i="2"/>
  <c r="T30" i="2"/>
  <c r="T29" i="2"/>
  <c r="T28" i="2"/>
  <c r="T27" i="2"/>
  <c r="T12" i="2"/>
  <c r="T11" i="2"/>
  <c r="T8" i="2"/>
  <c r="T7" i="2"/>
  <c r="T4" i="2"/>
  <c r="BB48" i="1"/>
  <c r="BC48" i="1"/>
  <c r="BD48" i="1"/>
  <c r="BE48" i="1"/>
  <c r="BF48" i="1"/>
  <c r="BA48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27" i="1"/>
  <c r="BB26" i="1"/>
  <c r="BC26" i="1"/>
  <c r="BD26" i="1"/>
  <c r="BE26" i="1"/>
  <c r="BF26" i="1"/>
  <c r="BA26" i="1"/>
  <c r="BM25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AL48" i="1"/>
  <c r="AL26" i="1"/>
  <c r="AZ48" i="1"/>
  <c r="AZ26" i="1"/>
  <c r="N39" i="2"/>
  <c r="N38" i="2"/>
  <c r="M40" i="2"/>
  <c r="N40" i="2" s="1"/>
  <c r="N36" i="2"/>
  <c r="N35" i="2"/>
  <c r="N34" i="2"/>
  <c r="N33" i="2"/>
  <c r="N32" i="2"/>
  <c r="N31" i="2"/>
  <c r="N30" i="2"/>
  <c r="N29" i="2"/>
  <c r="N28" i="2"/>
  <c r="N27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9" i="2"/>
  <c r="N8" i="2"/>
  <c r="N7" i="2"/>
  <c r="N4" i="2"/>
  <c r="N3" i="2"/>
  <c r="AX48" i="1"/>
  <c r="AW48" i="1"/>
  <c r="AV48" i="1"/>
  <c r="AU48" i="1"/>
  <c r="AT48" i="1"/>
  <c r="AS48" i="1"/>
  <c r="AR48" i="1"/>
  <c r="AQ48" i="1"/>
  <c r="AP48" i="1"/>
  <c r="AO48" i="1"/>
  <c r="AN48" i="1"/>
  <c r="AM48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27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3" i="1"/>
  <c r="AN26" i="1"/>
  <c r="AO26" i="1"/>
  <c r="AP26" i="1"/>
  <c r="AQ26" i="1"/>
  <c r="AR26" i="1"/>
  <c r="AS26" i="1"/>
  <c r="AT26" i="1"/>
  <c r="AU26" i="1"/>
  <c r="AV26" i="1"/>
  <c r="AW26" i="1"/>
  <c r="AX26" i="1"/>
  <c r="AM26" i="1"/>
  <c r="H39" i="2"/>
  <c r="G40" i="2"/>
  <c r="H40" i="2" s="1"/>
  <c r="H38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9" i="2"/>
  <c r="H36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11" i="2"/>
  <c r="H8" i="2"/>
  <c r="H9" i="2"/>
  <c r="H7" i="2"/>
  <c r="H28" i="2"/>
  <c r="H29" i="2"/>
  <c r="H30" i="2"/>
  <c r="H31" i="2"/>
  <c r="H32" i="2"/>
  <c r="H33" i="2"/>
  <c r="H34" i="2"/>
  <c r="H35" i="2"/>
  <c r="H27" i="2"/>
  <c r="H4" i="2"/>
  <c r="H3" i="2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27" i="1"/>
  <c r="Z48" i="1"/>
  <c r="AA48" i="1"/>
  <c r="AB48" i="1"/>
  <c r="AC48" i="1"/>
  <c r="AD48" i="1"/>
  <c r="AE48" i="1"/>
  <c r="AF48" i="1"/>
  <c r="AG48" i="1"/>
  <c r="AH48" i="1"/>
  <c r="AI48" i="1"/>
  <c r="AJ48" i="1"/>
  <c r="Y48" i="1"/>
  <c r="AB3" i="1"/>
  <c r="AK3" i="1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A26" i="1"/>
  <c r="AC26" i="1"/>
  <c r="AD26" i="1"/>
  <c r="AE26" i="1"/>
  <c r="AF26" i="1"/>
  <c r="AG26" i="1"/>
  <c r="AH26" i="1"/>
  <c r="AI26" i="1"/>
  <c r="AJ26" i="1"/>
  <c r="Z26" i="1"/>
  <c r="Y26" i="1"/>
  <c r="AL49" i="1" l="1"/>
  <c r="AZ49" i="1"/>
  <c r="AY26" i="1"/>
  <c r="AB26" i="1"/>
  <c r="BM48" i="1"/>
  <c r="AK26" i="1"/>
  <c r="M27" i="5"/>
  <c r="AK48" i="1"/>
  <c r="AY48" i="1"/>
  <c r="BM26" i="1"/>
  <c r="AY49" i="1" l="1"/>
  <c r="AK49" i="1"/>
  <c r="BM49" i="1"/>
</calcChain>
</file>

<file path=xl/sharedStrings.xml><?xml version="1.0" encoding="utf-8"?>
<sst xmlns="http://schemas.openxmlformats.org/spreadsheetml/2006/main" count="365" uniqueCount="144">
  <si>
    <t xml:space="preserve">Year of Notification </t>
  </si>
  <si>
    <t xml:space="preserve">Category </t>
  </si>
  <si>
    <t>Disease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</si>
  <si>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</si>
  <si>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</si>
  <si>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</si>
  <si>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</si>
  <si>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</si>
  <si>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</si>
  <si>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</si>
  <si>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</si>
  <si>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</si>
  <si>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 xml:space="preserve">October </t>
  </si>
  <si>
    <t>November</t>
  </si>
  <si>
    <t>December</t>
  </si>
  <si>
    <t xml:space="preserve">November </t>
  </si>
  <si>
    <t>Acute flaccid paralysis/Poliomyelitis</t>
  </si>
  <si>
    <t>Acute rheumatic fever</t>
  </si>
  <si>
    <t>Anthrax</t>
  </si>
  <si>
    <t>Botulism</t>
  </si>
  <si>
    <t>Cholera</t>
  </si>
  <si>
    <t>Diptheria</t>
  </si>
  <si>
    <t>Enteric fever (typhoid or paratyphoid fever)</t>
  </si>
  <si>
    <t>Food borne disease outbreak</t>
  </si>
  <si>
    <t>Haemolytic uraemic syndrome (HUS)</t>
  </si>
  <si>
    <t>Listeriosis</t>
  </si>
  <si>
    <t>Malaria</t>
  </si>
  <si>
    <t>Measles</t>
  </si>
  <si>
    <t>Meningococcal disease</t>
  </si>
  <si>
    <t>Pertussis</t>
  </si>
  <si>
    <t>Plague</t>
  </si>
  <si>
    <t>Poliomyelitis</t>
  </si>
  <si>
    <t>Rabies (Human)</t>
  </si>
  <si>
    <t>Respiratory Diseases-novel respiratory pathogen</t>
  </si>
  <si>
    <t>Rift valley fever</t>
  </si>
  <si>
    <t>Smallpox</t>
  </si>
  <si>
    <t>Viral Haemorrhagic fever diseases</t>
  </si>
  <si>
    <t>Yellow fever</t>
  </si>
  <si>
    <t xml:space="preserve">Waterborne illness outbreak-UNDEFINED </t>
  </si>
  <si>
    <t xml:space="preserve">Total </t>
  </si>
  <si>
    <t>Agricultural or stock remedy poisoning</t>
  </si>
  <si>
    <t>Bilharzia (Schistosomiasis)</t>
  </si>
  <si>
    <t>Brucellosis</t>
  </si>
  <si>
    <t>Congenital Rubella Syndrome</t>
  </si>
  <si>
    <t>Congenital Syphilis</t>
  </si>
  <si>
    <t>Haemophilus influenzae type B</t>
  </si>
  <si>
    <t>Hepatitis A</t>
  </si>
  <si>
    <t>Hepatitis B</t>
  </si>
  <si>
    <t>Hepatitis C</t>
  </si>
  <si>
    <t>Hepatitis E</t>
  </si>
  <si>
    <t>Lead Poisoning</t>
  </si>
  <si>
    <t>Legionellosis</t>
  </si>
  <si>
    <t>Leprosy</t>
  </si>
  <si>
    <t>Maternal death (Pregnancy, Childbirth, puerperium)</t>
  </si>
  <si>
    <t>Mercury poisoning</t>
  </si>
  <si>
    <t>Soil Transmitted Helminths</t>
  </si>
  <si>
    <t>Tetanus</t>
  </si>
  <si>
    <t>Tuberculosis: extensively drug-resistant (XDR-TB)</t>
  </si>
  <si>
    <t>Tuberculosis: multi-drug resistant (MDR-TB)</t>
  </si>
  <si>
    <t>Tuberculosis: extra-pulmonary</t>
  </si>
  <si>
    <t>Tuberculosis: pulmonary</t>
  </si>
  <si>
    <t>Jan-Jun 2019</t>
  </si>
  <si>
    <t>Jul-Dec 2019</t>
  </si>
  <si>
    <t>Jan-Jun 2020</t>
  </si>
  <si>
    <t>Jul -Dec 2020</t>
  </si>
  <si>
    <t>**2021</t>
  </si>
  <si>
    <t>Jan-Jun 2021</t>
  </si>
  <si>
    <t xml:space="preserve">Variable </t>
  </si>
  <si>
    <t xml:space="preserve"> (N=86 121)</t>
  </si>
  <si>
    <t>%</t>
  </si>
  <si>
    <t>(N= 42 829)</t>
  </si>
  <si>
    <t>(N= 43 292)</t>
  </si>
  <si>
    <t xml:space="preserve"> (N=42 783)</t>
  </si>
  <si>
    <t xml:space="preserve"> (N=24 364)</t>
  </si>
  <si>
    <t xml:space="preserve"> (N=18 419)</t>
  </si>
  <si>
    <t>(N=16 856)</t>
  </si>
  <si>
    <t>Category</t>
  </si>
  <si>
    <t>Sex</t>
  </si>
  <si>
    <t>Male</t>
  </si>
  <si>
    <t>Female</t>
  </si>
  <si>
    <t>Unknown</t>
  </si>
  <si>
    <t xml:space="preserve">Age groups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</si>
  <si>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</si>
  <si>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</si>
  <si>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</si>
  <si>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</si>
  <si>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</si>
  <si>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</si>
  <si>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</si>
  <si>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</si>
  <si>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</si>
  <si>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</si>
  <si>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</si>
  <si>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</si>
  <si>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</si>
  <si>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≥ 65</t>
  </si>
  <si>
    <t>Province</t>
  </si>
  <si>
    <t>Eastern Cape</t>
  </si>
  <si>
    <t>Free State</t>
  </si>
  <si>
    <t>Gauteng</t>
  </si>
  <si>
    <t>KwaZulu Natal</t>
  </si>
  <si>
    <t>Limpopo</t>
  </si>
  <si>
    <t>Mpumalanga</t>
  </si>
  <si>
    <t>North West</t>
  </si>
  <si>
    <t>Northern Cape</t>
  </si>
  <si>
    <t>Western Cape</t>
  </si>
  <si>
    <t xml:space="preserve">Unallocated </t>
  </si>
  <si>
    <t>Patient vital status*</t>
  </si>
  <si>
    <t xml:space="preserve">Alive </t>
  </si>
  <si>
    <t>Deceased</t>
  </si>
  <si>
    <t xml:space="preserve">*from notifications with clinical details </t>
  </si>
  <si>
    <t>**data until June 2021</t>
  </si>
  <si>
    <t>Missing DOB, clinical &amp;merge case (n=3910) and Lab notification (n=8584)</t>
  </si>
  <si>
    <t>Priority Conditions (Catergory 1 NMCs)</t>
  </si>
  <si>
    <t>EC</t>
  </si>
  <si>
    <t>FS</t>
  </si>
  <si>
    <t>GP</t>
  </si>
  <si>
    <t>KZN</t>
  </si>
  <si>
    <t>LP</t>
  </si>
  <si>
    <t>MP</t>
  </si>
  <si>
    <t>NW</t>
  </si>
  <si>
    <t>NC</t>
  </si>
  <si>
    <t>WC</t>
  </si>
  <si>
    <t xml:space="preserve">No. cases </t>
  </si>
  <si>
    <t xml:space="preserve">No. deaths </t>
  </si>
  <si>
    <t xml:space="preserve">No.  cases </t>
  </si>
  <si>
    <t xml:space="preserve">No.  deaths </t>
  </si>
  <si>
    <t xml:space="preserve">No. of deaths </t>
  </si>
  <si>
    <t>No. cases</t>
  </si>
  <si>
    <t>Total cases</t>
  </si>
  <si>
    <t>NMC 1</t>
  </si>
  <si>
    <t>NMC 2</t>
  </si>
  <si>
    <t>Acute flaccid paralysis</t>
  </si>
  <si>
    <t>Total deaths</t>
  </si>
  <si>
    <t xml:space="preserve">Total deaths </t>
  </si>
  <si>
    <t xml:space="preserve">Total cases </t>
  </si>
  <si>
    <t>October</t>
  </si>
  <si>
    <t xml:space="preserve"> </t>
  </si>
  <si>
    <t>(N=47 996)</t>
  </si>
  <si>
    <t>(N=89 265)</t>
  </si>
  <si>
    <t>Accumalative (Jan- June 2022)</t>
  </si>
  <si>
    <t>Total  (Current month-June 2022)</t>
  </si>
  <si>
    <t>Total  (Accumulative- Jan-June 2022)</t>
  </si>
  <si>
    <t>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</si>
</sst>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26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left"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0" fillId="0" borderId="5" xfId="0" applyBorder="1"/>
    <xf numFmtId="164" fontId="5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19" xfId="0" applyFont="1" applyBorder="1"/>
    <xf numFmtId="0" fontId="1" fillId="0" borderId="16" xfId="0" applyFont="1" applyBorder="1"/>
    <xf numFmtId="0" fontId="5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6" borderId="18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5" xfId="0" applyNumberFormat="1" applyBorder="1"/>
    <xf numFmtId="2" fontId="0" fillId="0" borderId="5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/>
    </xf>
    <xf numFmtId="0" fontId="2" fillId="0" borderId="5" xfId="0" applyFont="1" applyBorder="1"/>
    <xf numFmtId="0" fontId="2" fillId="0" borderId="20" xfId="0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9" borderId="0" xfId="0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/>
    </xf>
    <xf numFmtId="164" fontId="4" fillId="6" borderId="15" xfId="0" applyNumberFormat="1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4" fillId="6" borderId="9" xfId="0" applyNumberFormat="1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9" borderId="0" xfId="0" applyFill="1"/>
    <xf numFmtId="2" fontId="0" fillId="0" borderId="0" xfId="0" applyNumberFormat="1"/>
    <xf numFmtId="2" fontId="0" fillId="0" borderId="0" xfId="0" applyNumberFormat="1" applyAlignment="1">
      <alignment vertical="center"/>
    </xf>
    <xf numFmtId="2" fontId="1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0" borderId="9" xfId="0" applyFont="1" applyBorder="1"/>
    <xf numFmtId="0" fontId="1" fillId="6" borderId="9" xfId="0" applyFont="1" applyFill="1" applyBorder="1"/>
    <xf numFmtId="0" fontId="4" fillId="6" borderId="9" xfId="0" applyFont="1" applyFill="1" applyBorder="1"/>
    <xf numFmtId="0" fontId="5" fillId="6" borderId="9" xfId="0" applyFont="1" applyFill="1" applyBorder="1"/>
    <xf numFmtId="0" fontId="1" fillId="10" borderId="9" xfId="0" applyFont="1" applyFill="1" applyBorder="1"/>
    <xf numFmtId="0" fontId="5" fillId="10" borderId="9" xfId="0" applyFont="1" applyFill="1" applyBorder="1"/>
    <xf numFmtId="0" fontId="4" fillId="10" borderId="9" xfId="0" applyFont="1" applyFill="1" applyBorder="1"/>
    <xf numFmtId="0" fontId="1" fillId="0" borderId="6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4" fontId="1" fillId="6" borderId="16" xfId="0" applyNumberFormat="1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/>
    </xf>
    <xf numFmtId="164" fontId="4" fillId="8" borderId="0" xfId="0" applyNumberFormat="1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164" fontId="1" fillId="8" borderId="16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vertical="center"/>
    </xf>
    <xf numFmtId="0" fontId="0" fillId="2" borderId="0" xfId="0" applyFill="1"/>
    <xf numFmtId="0" fontId="0" fillId="0" borderId="23" xfId="0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1" fillId="0" borderId="17" xfId="0" applyFont="1" applyBorder="1"/>
    <xf numFmtId="0" fontId="3" fillId="2" borderId="1" xfId="0" applyFont="1" applyFill="1" applyBorder="1" applyAlignment="1"/>
    <xf numFmtId="0" fontId="0" fillId="2" borderId="1" xfId="0" applyFill="1" applyBorder="1"/>
    <xf numFmtId="0" fontId="0" fillId="2" borderId="23" xfId="0" applyFill="1" applyBorder="1"/>
    <xf numFmtId="0" fontId="1" fillId="2" borderId="1" xfId="0" applyFont="1" applyFill="1" applyBorder="1"/>
    <xf numFmtId="0" fontId="0" fillId="2" borderId="17" xfId="0" applyFill="1" applyBorder="1"/>
    <xf numFmtId="0" fontId="2" fillId="0" borderId="1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2" borderId="24" xfId="0" applyFill="1" applyBorder="1"/>
    <xf numFmtId="0" fontId="5" fillId="0" borderId="1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 vertical="center"/>
    </xf>
    <xf numFmtId="0" fontId="0" fillId="0" borderId="16" xfId="0" applyBorder="1"/>
    <xf numFmtId="0" fontId="0" fillId="2" borderId="16" xfId="0" applyFill="1" applyBorder="1"/>
    <xf numFmtId="0" fontId="2" fillId="0" borderId="9" xfId="0" applyFont="1" applyBorder="1" applyAlignment="1">
      <alignment horizontal="center" vertical="top"/>
    </xf>
    <xf numFmtId="0" fontId="5" fillId="6" borderId="9" xfId="0" applyFont="1" applyFill="1" applyBorder="1" applyAlignment="1">
      <alignment horizontal="center" vertical="top"/>
    </xf>
    <xf numFmtId="0" fontId="5" fillId="10" borderId="9" xfId="0" applyFont="1" applyFill="1" applyBorder="1" applyAlignment="1">
      <alignment horizontal="center" vertical="top"/>
    </xf>
    <xf numFmtId="0" fontId="0" fillId="6" borderId="9" xfId="0" applyFill="1" applyBorder="1" applyAlignment="1">
      <alignment vertical="top"/>
    </xf>
    <xf numFmtId="0" fontId="9" fillId="6" borderId="9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top"/>
    </xf>
    <xf numFmtId="0" fontId="0" fillId="10" borderId="9" xfId="0" applyFill="1" applyBorder="1" applyAlignment="1">
      <alignment vertical="top"/>
    </xf>
    <xf numFmtId="0" fontId="1" fillId="10" borderId="9" xfId="0" applyFont="1" applyFill="1" applyBorder="1" applyAlignment="1">
      <alignment horizontal="center" vertical="top"/>
    </xf>
    <xf numFmtId="0" fontId="9" fillId="10" borderId="9" xfId="0" applyFont="1" applyFill="1" applyBorder="1" applyAlignment="1">
      <alignment horizontal="center" vertical="top"/>
    </xf>
    <xf numFmtId="0" fontId="0" fillId="10" borderId="9" xfId="0" applyFill="1" applyBorder="1" applyAlignment="1">
      <alignment horizontal="center" vertical="top"/>
    </xf>
    <xf numFmtId="0" fontId="11" fillId="10" borderId="9" xfId="0" applyFont="1" applyFill="1" applyBorder="1" applyAlignment="1">
      <alignment vertical="top"/>
    </xf>
    <xf numFmtId="0" fontId="1" fillId="8" borderId="5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NumberFormat="1"/>
    <xf numFmtId="164" fontId="4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" fillId="6" borderId="16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4" fillId="8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1" fillId="6" borderId="1" xfId="0" applyFont="1" applyFill="1" applyBorder="1" applyAlignment="1"/>
    <xf numFmtId="0" fontId="1" fillId="6" borderId="5" xfId="0" applyFont="1" applyFill="1" applyBorder="1" applyAlignment="1"/>
    <xf numFmtId="2" fontId="0" fillId="0" borderId="0" xfId="0" applyNumberFormat="1" applyBorder="1" applyAlignment="1">
      <alignment horizontal="left" vertical="center"/>
    </xf>
    <xf numFmtId="0" fontId="1" fillId="0" borderId="0" xfId="0" applyFont="1" applyBorder="1"/>
    <xf numFmtId="2" fontId="0" fillId="0" borderId="0" xfId="0" applyNumberForma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3" fillId="7" borderId="11" xfId="0" applyFont="1" applyFill="1" applyBorder="1" applyAlignment="1"/>
    <xf numFmtId="0" fontId="3" fillId="7" borderId="12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0" fontId="2" fillId="0" borderId="25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0" fillId="0" borderId="29" xfId="0" applyBorder="1"/>
    <xf numFmtId="0" fontId="2" fillId="0" borderId="23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3" fillId="7" borderId="9" xfId="0" applyFont="1" applyFill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842"/>
  <sheetViews>
    <sheetView tabSelected="1" zoomScaleNormal="100" workbookViewId="0">
      <pane xSplit="2" ySplit="1" topLeftCell="BA2" activePane="bottomRight" state="frozen"/>
      <selection pane="topRight" activeCell="C1" sqref="C1"/>
      <selection pane="bottomLeft" activeCell="A2" sqref="A2"/>
      <selection pane="bottomRight" activeCell="BV43" sqref="BV43"/>
    </sheetView>
  </sheetViews>
  <sheetFormatPr defaultRowHeight="14.4" x14ac:dyDescent="0.3"/>
  <cols>
    <col min="1" max="1" width="9.109375" style="22"/>
    <col min="2" max="2" width="43.109375" customWidth="1"/>
    <col min="3" max="3" width="6.5546875" customWidth="1"/>
    <col min="4" max="5" width="9.109375" customWidth="1"/>
    <col min="6" max="6" width="7.6640625" customWidth="1"/>
    <col min="7" max="7" width="9.44140625" customWidth="1"/>
    <col min="8" max="8" width="9.33203125" customWidth="1"/>
    <col min="9" max="9" width="10.5546875" customWidth="1"/>
    <col min="10" max="10" width="10.33203125" customWidth="1"/>
    <col min="11" max="11" width="9.109375" style="59" customWidth="1"/>
    <col min="12" max="24" width="9.109375" style="227" customWidth="1"/>
    <col min="25" max="25" width="9.109375" style="208" hidden="1" customWidth="1"/>
    <col min="26" max="26" width="9.109375" style="22" hidden="1" customWidth="1"/>
    <col min="27" max="36" width="9.109375" hidden="1" customWidth="1"/>
    <col min="37" max="37" width="10.44140625" hidden="1" customWidth="1"/>
    <col min="38" max="38" width="11" hidden="1" customWidth="1"/>
    <col min="39" max="40" width="9.109375" style="22" hidden="1" customWidth="1"/>
    <col min="41" max="41" width="9.109375" style="60" hidden="1" customWidth="1"/>
    <col min="42" max="42" width="9.109375" style="59" hidden="1" customWidth="1"/>
    <col min="43" max="45" width="9.109375" style="22" hidden="1" customWidth="1"/>
    <col min="46" max="46" width="9.109375" style="60" hidden="1" customWidth="1"/>
    <col min="47" max="51" width="9.109375" style="22" hidden="1" customWidth="1"/>
    <col min="52" max="52" width="11" hidden="1" customWidth="1"/>
    <col min="53" max="58" width="9.109375" style="22" customWidth="1"/>
    <col min="59" max="64" width="9.109375" customWidth="1"/>
    <col min="65" max="65" width="9.109375" style="22" customWidth="1"/>
    <col min="66" max="66" width="9.109375" customWidth="1"/>
    <col min="67" max="77" width="9.109375" style="21" customWidth="1"/>
    <col min="78" max="78" width="9.109375" style="157" customWidth="1"/>
  </cols>
  <sheetData>
    <row r="1" spans="1:89" s="25" customFormat="1" ht="15.6" x14ac:dyDescent="0.3">
      <c r="A1" s="23"/>
      <c r="B1" s="27" t="s">
        <v>0</v>
      </c>
      <c r="C1" s="250">
        <v>2017</v>
      </c>
      <c r="D1" s="250"/>
      <c r="E1" s="250"/>
      <c r="F1" s="250"/>
      <c r="G1" s="250"/>
      <c r="H1" s="250"/>
      <c r="I1" s="250"/>
      <c r="J1" s="251"/>
      <c r="K1" s="249">
        <v>2018</v>
      </c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18">
        <v>2019</v>
      </c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9"/>
      <c r="AK1" s="24"/>
      <c r="AL1" s="75"/>
      <c r="AM1" s="249">
        <v>2020</v>
      </c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1"/>
      <c r="AY1" s="70"/>
      <c r="AZ1" s="89"/>
      <c r="BA1" s="27">
        <v>2021</v>
      </c>
      <c r="BB1" s="93"/>
      <c r="BC1" s="93"/>
      <c r="BD1" s="93"/>
      <c r="BE1" s="93"/>
      <c r="BF1" s="94"/>
      <c r="BG1" s="23"/>
      <c r="BH1" s="23"/>
      <c r="BI1" s="23"/>
      <c r="BJ1" s="23"/>
      <c r="BK1" s="23"/>
      <c r="BL1" s="23"/>
      <c r="BM1" s="50"/>
      <c r="BN1" s="254">
        <v>2022</v>
      </c>
      <c r="BO1" s="255"/>
      <c r="BP1" s="255"/>
      <c r="BQ1" s="255"/>
      <c r="BR1" s="255"/>
      <c r="BS1" s="255"/>
      <c r="BT1" s="255"/>
      <c r="BU1" s="255"/>
      <c r="BV1" s="255"/>
      <c r="BW1" s="255"/>
      <c r="BX1" s="255"/>
      <c r="BY1" s="255"/>
      <c r="BZ1" s="156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</row>
    <row r="2" spans="1:89" ht="15.75" customHeight="1" x14ac:dyDescent="0.3">
      <c r="A2" s="83" t="s">
        <v>1</v>
      </c>
      <c r="B2" s="63" t="s">
        <v>2</v>
      </c>
      <c r="C2" s="193" t="s">
        <v>9</v>
      </c>
      <c r="D2" s="81" t="s">
        <v>10</v>
      </c>
      <c r="E2" s="82" t="s">
        <v>11</v>
      </c>
      <c r="F2" s="82" t="s">
        <v>12</v>
      </c>
      <c r="G2" s="83" t="s">
        <v>13</v>
      </c>
      <c r="H2" s="194" t="s">
        <v>14</v>
      </c>
      <c r="I2" s="188" t="s">
        <v>129</v>
      </c>
      <c r="J2" s="190" t="s">
        <v>134</v>
      </c>
      <c r="K2" s="220" t="s">
        <v>3</v>
      </c>
      <c r="L2" s="220" t="s">
        <v>4</v>
      </c>
      <c r="M2" s="220" t="s">
        <v>5</v>
      </c>
      <c r="N2" s="220" t="s">
        <v>6</v>
      </c>
      <c r="O2" s="220" t="s">
        <v>7</v>
      </c>
      <c r="P2" s="220" t="s">
        <v>8</v>
      </c>
      <c r="Q2" s="193" t="s">
        <v>9</v>
      </c>
      <c r="R2" s="81" t="s">
        <v>10</v>
      </c>
      <c r="S2" s="82" t="s">
        <v>11</v>
      </c>
      <c r="T2" s="82" t="s">
        <v>12</v>
      </c>
      <c r="U2" s="83" t="s">
        <v>13</v>
      </c>
      <c r="V2" s="194" t="s">
        <v>14</v>
      </c>
      <c r="W2" s="188" t="s">
        <v>129</v>
      </c>
      <c r="X2" s="221" t="s">
        <v>134</v>
      </c>
      <c r="Y2" s="7" t="s">
        <v>3</v>
      </c>
      <c r="Z2" s="62" t="s">
        <v>4</v>
      </c>
      <c r="AA2" s="7" t="s">
        <v>5</v>
      </c>
      <c r="AB2" s="7" t="s">
        <v>6</v>
      </c>
      <c r="AC2" s="7" t="s">
        <v>7</v>
      </c>
      <c r="AD2" s="7" t="s">
        <v>8</v>
      </c>
      <c r="AE2" s="8" t="s">
        <v>9</v>
      </c>
      <c r="AF2" s="9" t="s">
        <v>10</v>
      </c>
      <c r="AG2" s="10" t="s">
        <v>11</v>
      </c>
      <c r="AH2" s="10" t="s">
        <v>12</v>
      </c>
      <c r="AI2" s="5" t="s">
        <v>13</v>
      </c>
      <c r="AJ2" s="11" t="s">
        <v>14</v>
      </c>
      <c r="AK2" s="12" t="s">
        <v>129</v>
      </c>
      <c r="AL2" s="76" t="s">
        <v>133</v>
      </c>
      <c r="AM2" s="78" t="s">
        <v>3</v>
      </c>
      <c r="AN2" s="79" t="s">
        <v>4</v>
      </c>
      <c r="AO2" s="80" t="s">
        <v>5</v>
      </c>
      <c r="AP2" s="79" t="s">
        <v>6</v>
      </c>
      <c r="AQ2" s="79" t="s">
        <v>7</v>
      </c>
      <c r="AR2" s="79" t="s">
        <v>8</v>
      </c>
      <c r="AS2" s="79" t="s">
        <v>9</v>
      </c>
      <c r="AT2" s="81" t="s">
        <v>10</v>
      </c>
      <c r="AU2" s="14" t="s">
        <v>11</v>
      </c>
      <c r="AV2" s="82" t="s">
        <v>12</v>
      </c>
      <c r="AW2" s="83" t="s">
        <v>15</v>
      </c>
      <c r="AX2" s="86" t="s">
        <v>14</v>
      </c>
      <c r="AY2" s="85" t="s">
        <v>135</v>
      </c>
      <c r="AZ2" s="84" t="s">
        <v>133</v>
      </c>
      <c r="BA2" s="78" t="s">
        <v>3</v>
      </c>
      <c r="BB2" s="79" t="s">
        <v>4</v>
      </c>
      <c r="BC2" s="79" t="s">
        <v>5</v>
      </c>
      <c r="BD2" s="79" t="s">
        <v>6</v>
      </c>
      <c r="BE2" s="79" t="s">
        <v>7</v>
      </c>
      <c r="BF2" s="79" t="s">
        <v>8</v>
      </c>
      <c r="BG2" s="13" t="s">
        <v>9</v>
      </c>
      <c r="BH2" s="9" t="s">
        <v>10</v>
      </c>
      <c r="BI2" s="14" t="s">
        <v>11</v>
      </c>
      <c r="BJ2" s="10" t="s">
        <v>12</v>
      </c>
      <c r="BK2" s="5" t="s">
        <v>15</v>
      </c>
      <c r="BL2" s="11" t="s">
        <v>14</v>
      </c>
      <c r="BM2" s="91" t="s">
        <v>129</v>
      </c>
      <c r="BN2" s="11" t="s">
        <v>3</v>
      </c>
      <c r="BO2" s="11" t="s">
        <v>4</v>
      </c>
      <c r="BP2" s="11" t="s">
        <v>5</v>
      </c>
      <c r="BQ2" s="11" t="s">
        <v>6</v>
      </c>
      <c r="BR2" s="11" t="s">
        <v>7</v>
      </c>
      <c r="BS2" s="11" t="s">
        <v>8</v>
      </c>
      <c r="BT2" s="11" t="s">
        <v>9</v>
      </c>
      <c r="BU2" s="11" t="s">
        <v>10</v>
      </c>
      <c r="BV2" s="11" t="s">
        <v>11</v>
      </c>
      <c r="BW2" s="11" t="s">
        <v>136</v>
      </c>
      <c r="BX2" s="11" t="s">
        <v>13</v>
      </c>
      <c r="BY2" s="11" t="s">
        <v>14</v>
      </c>
      <c r="BZ2" s="150" t="s">
        <v>129</v>
      </c>
    </row>
    <row r="3" spans="1:89" x14ac:dyDescent="0.3">
      <c r="A3" s="252" t="s">
        <v>130</v>
      </c>
      <c r="B3" s="64" t="s">
        <v>16</v>
      </c>
      <c r="C3" s="195">
        <v>1</v>
      </c>
      <c r="D3" s="30">
        <v>2</v>
      </c>
      <c r="E3" s="30">
        <v>5</v>
      </c>
      <c r="F3" s="30">
        <v>6</v>
      </c>
      <c r="G3" s="30">
        <v>5</v>
      </c>
      <c r="H3" s="37">
        <v>2</v>
      </c>
      <c r="I3" s="189">
        <f>SUM(C3:H3)</f>
        <v>21</v>
      </c>
      <c r="J3" s="192">
        <v>0</v>
      </c>
      <c r="K3" s="17">
        <v>14</v>
      </c>
      <c r="L3" s="17">
        <v>15</v>
      </c>
      <c r="M3" s="17">
        <v>10</v>
      </c>
      <c r="N3" s="17">
        <v>18</v>
      </c>
      <c r="O3" s="17">
        <v>18</v>
      </c>
      <c r="P3" s="17">
        <v>16</v>
      </c>
      <c r="Q3" s="17">
        <v>37</v>
      </c>
      <c r="R3" s="17">
        <v>33</v>
      </c>
      <c r="S3" s="17">
        <v>28</v>
      </c>
      <c r="T3" s="17">
        <v>29</v>
      </c>
      <c r="U3" s="17">
        <v>34</v>
      </c>
      <c r="V3" s="17">
        <v>18</v>
      </c>
      <c r="W3" s="222">
        <f>SUM(K3:V3)</f>
        <v>270</v>
      </c>
      <c r="X3" s="223"/>
      <c r="Y3" s="15">
        <v>14</v>
      </c>
      <c r="Z3" s="15">
        <v>16</v>
      </c>
      <c r="AA3" s="15">
        <v>20</v>
      </c>
      <c r="AB3" s="15">
        <f>22+1</f>
        <v>23</v>
      </c>
      <c r="AC3" s="15">
        <v>31</v>
      </c>
      <c r="AD3" s="15">
        <v>20</v>
      </c>
      <c r="AE3" s="30">
        <v>24</v>
      </c>
      <c r="AF3" s="37">
        <v>21</v>
      </c>
      <c r="AG3" s="31">
        <v>20</v>
      </c>
      <c r="AH3" s="38">
        <v>27</v>
      </c>
      <c r="AI3" s="39">
        <v>25</v>
      </c>
      <c r="AJ3" s="40">
        <v>12</v>
      </c>
      <c r="AK3" s="26">
        <f t="shared" ref="AK3:AK25" si="0">SUM(Y3:AJ3)</f>
        <v>253</v>
      </c>
      <c r="AL3" s="77">
        <v>6</v>
      </c>
      <c r="AM3" s="19">
        <v>23</v>
      </c>
      <c r="AN3" s="17">
        <v>27</v>
      </c>
      <c r="AO3" s="30">
        <v>14</v>
      </c>
      <c r="AP3" s="17">
        <v>14</v>
      </c>
      <c r="AQ3" s="17">
        <v>17</v>
      </c>
      <c r="AR3" s="17">
        <v>27</v>
      </c>
      <c r="AS3" s="17">
        <v>36</v>
      </c>
      <c r="AT3" s="30">
        <v>19</v>
      </c>
      <c r="AU3" s="37">
        <v>14</v>
      </c>
      <c r="AV3" s="37">
        <v>26</v>
      </c>
      <c r="AW3" s="19">
        <v>17</v>
      </c>
      <c r="AX3" s="30">
        <v>10</v>
      </c>
      <c r="AY3" s="36">
        <f>SUM(AM3:AX3)</f>
        <v>244</v>
      </c>
      <c r="AZ3" s="77">
        <v>1</v>
      </c>
      <c r="BA3" s="19">
        <v>18</v>
      </c>
      <c r="BB3" s="17">
        <v>4</v>
      </c>
      <c r="BC3" s="17">
        <v>5</v>
      </c>
      <c r="BD3" s="17">
        <v>3</v>
      </c>
      <c r="BE3" s="17">
        <v>8</v>
      </c>
      <c r="BF3" s="17">
        <v>4</v>
      </c>
      <c r="BG3" s="17">
        <v>6</v>
      </c>
      <c r="BH3" s="30">
        <v>1</v>
      </c>
      <c r="BI3" s="37">
        <v>3</v>
      </c>
      <c r="BJ3" s="37">
        <v>0</v>
      </c>
      <c r="BK3" s="19">
        <v>4</v>
      </c>
      <c r="BL3" s="17">
        <v>0</v>
      </c>
      <c r="BM3" s="16">
        <f>SUM(BA3:BL3)</f>
        <v>56</v>
      </c>
      <c r="BN3" s="17">
        <v>6</v>
      </c>
      <c r="BO3" s="17">
        <v>2</v>
      </c>
      <c r="BP3" s="17">
        <v>1</v>
      </c>
      <c r="BQ3" s="17">
        <v>2</v>
      </c>
      <c r="BR3" s="17">
        <v>1</v>
      </c>
      <c r="BS3" s="17">
        <v>9</v>
      </c>
      <c r="BT3" s="17"/>
      <c r="BU3" s="17"/>
      <c r="BV3" s="17"/>
      <c r="BW3" s="17"/>
      <c r="BX3" s="17"/>
      <c r="BY3" s="17"/>
      <c r="BZ3" s="157">
        <f>SUM(BN3:BY3)</f>
        <v>21</v>
      </c>
    </row>
    <row r="4" spans="1:89" x14ac:dyDescent="0.3">
      <c r="A4" s="252"/>
      <c r="B4" s="64" t="s">
        <v>17</v>
      </c>
      <c r="C4" s="17">
        <v>0</v>
      </c>
      <c r="D4" s="30">
        <v>0</v>
      </c>
      <c r="E4" s="30">
        <v>1</v>
      </c>
      <c r="F4" s="30">
        <v>0</v>
      </c>
      <c r="G4" s="30">
        <v>0</v>
      </c>
      <c r="H4" s="37">
        <v>1</v>
      </c>
      <c r="I4" s="189">
        <f t="shared" ref="I4:I25" si="1">SUM(C4:H4)</f>
        <v>2</v>
      </c>
      <c r="J4" s="192">
        <v>0</v>
      </c>
      <c r="K4" s="17">
        <v>4</v>
      </c>
      <c r="L4" s="17">
        <v>2</v>
      </c>
      <c r="M4" s="17">
        <v>0</v>
      </c>
      <c r="N4" s="17">
        <v>1</v>
      </c>
      <c r="O4" s="17">
        <v>0</v>
      </c>
      <c r="P4" s="17">
        <v>0</v>
      </c>
      <c r="Q4" s="17">
        <v>2</v>
      </c>
      <c r="R4" s="17">
        <v>0</v>
      </c>
      <c r="S4" s="17">
        <v>1</v>
      </c>
      <c r="T4" s="17">
        <v>4</v>
      </c>
      <c r="U4" s="17">
        <v>1</v>
      </c>
      <c r="V4" s="17">
        <v>1</v>
      </c>
      <c r="W4" s="222">
        <f t="shared" ref="W4:W25" si="2">SUM(K4:V4)</f>
        <v>16</v>
      </c>
      <c r="X4" s="223"/>
      <c r="Y4" s="31">
        <v>1</v>
      </c>
      <c r="Z4" s="22">
        <v>0</v>
      </c>
      <c r="AA4" s="15">
        <v>2</v>
      </c>
      <c r="AB4" s="15">
        <v>2</v>
      </c>
      <c r="AC4" s="15">
        <v>0</v>
      </c>
      <c r="AD4" s="15">
        <v>2</v>
      </c>
      <c r="AE4" s="15">
        <v>1</v>
      </c>
      <c r="AF4" s="30">
        <v>3</v>
      </c>
      <c r="AG4" s="37">
        <v>1</v>
      </c>
      <c r="AH4" s="37">
        <v>0</v>
      </c>
      <c r="AI4" s="19">
        <v>2</v>
      </c>
      <c r="AJ4" s="17">
        <v>0</v>
      </c>
      <c r="AK4" s="26">
        <f t="shared" si="0"/>
        <v>14</v>
      </c>
      <c r="AL4" s="77">
        <v>0</v>
      </c>
      <c r="AM4" s="19">
        <v>0</v>
      </c>
      <c r="AN4" s="17">
        <v>1</v>
      </c>
      <c r="AO4" s="30">
        <v>0</v>
      </c>
      <c r="AP4" s="17">
        <v>1</v>
      </c>
      <c r="AQ4" s="17">
        <v>1</v>
      </c>
      <c r="AR4" s="17">
        <v>2</v>
      </c>
      <c r="AS4" s="17">
        <v>0</v>
      </c>
      <c r="AT4" s="30">
        <v>0</v>
      </c>
      <c r="AU4" s="37">
        <v>1</v>
      </c>
      <c r="AV4" s="37">
        <v>0</v>
      </c>
      <c r="AW4" s="19">
        <v>0</v>
      </c>
      <c r="AX4" s="30">
        <v>0</v>
      </c>
      <c r="AY4" s="36">
        <f t="shared" ref="AY4:AY26" si="3">SUM(AM4:AX4)</f>
        <v>6</v>
      </c>
      <c r="AZ4" s="77">
        <v>0</v>
      </c>
      <c r="BA4" s="19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30">
        <v>0</v>
      </c>
      <c r="BI4" s="37">
        <v>0</v>
      </c>
      <c r="BJ4" s="37">
        <v>0</v>
      </c>
      <c r="BK4" s="19">
        <v>0</v>
      </c>
      <c r="BL4" s="17">
        <v>0</v>
      </c>
      <c r="BM4" s="16">
        <f t="shared" ref="BM4:BM24" si="4">SUM(BA4:BL4)</f>
        <v>0</v>
      </c>
      <c r="BN4" s="17">
        <v>0</v>
      </c>
      <c r="BO4" s="17">
        <v>0</v>
      </c>
      <c r="BP4" s="17">
        <v>0</v>
      </c>
      <c r="BQ4" s="17">
        <v>0</v>
      </c>
      <c r="BR4" s="17">
        <v>2</v>
      </c>
      <c r="BS4" s="17">
        <v>0</v>
      </c>
      <c r="BT4" s="17"/>
      <c r="BU4" s="17"/>
      <c r="BV4" s="17"/>
      <c r="BW4" s="17"/>
      <c r="BX4" s="17"/>
      <c r="BY4" s="17"/>
      <c r="BZ4" s="157">
        <f t="shared" ref="BZ4:BZ25" si="5">SUM(BN4:BY4)</f>
        <v>2</v>
      </c>
    </row>
    <row r="5" spans="1:89" x14ac:dyDescent="0.3">
      <c r="A5" s="252"/>
      <c r="B5" s="64" t="s">
        <v>18</v>
      </c>
      <c r="C5" s="17">
        <v>0</v>
      </c>
      <c r="D5" s="30">
        <v>0</v>
      </c>
      <c r="E5" s="30">
        <v>0</v>
      </c>
      <c r="F5" s="30">
        <v>0</v>
      </c>
      <c r="G5" s="30">
        <v>0</v>
      </c>
      <c r="H5" s="37">
        <v>0</v>
      </c>
      <c r="I5" s="189">
        <f t="shared" si="1"/>
        <v>0</v>
      </c>
      <c r="J5" s="192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222">
        <f t="shared" si="2"/>
        <v>0</v>
      </c>
      <c r="X5" s="223"/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</v>
      </c>
      <c r="AF5" s="30">
        <v>0</v>
      </c>
      <c r="AG5" s="37">
        <v>0</v>
      </c>
      <c r="AH5" s="37">
        <v>0</v>
      </c>
      <c r="AI5" s="19">
        <v>0</v>
      </c>
      <c r="AJ5" s="17">
        <v>0</v>
      </c>
      <c r="AK5" s="26">
        <f t="shared" si="0"/>
        <v>1</v>
      </c>
      <c r="AL5" s="77">
        <v>1</v>
      </c>
      <c r="AM5" s="19">
        <v>0</v>
      </c>
      <c r="AN5" s="17">
        <v>0</v>
      </c>
      <c r="AO5" s="30">
        <v>0</v>
      </c>
      <c r="AP5" s="17">
        <v>0</v>
      </c>
      <c r="AQ5" s="17">
        <v>0</v>
      </c>
      <c r="AR5" s="17">
        <v>0</v>
      </c>
      <c r="AS5" s="17">
        <v>0</v>
      </c>
      <c r="AT5" s="30">
        <v>0</v>
      </c>
      <c r="AU5" s="37">
        <v>0</v>
      </c>
      <c r="AV5" s="37">
        <v>0</v>
      </c>
      <c r="AW5" s="19">
        <v>0</v>
      </c>
      <c r="AX5" s="30">
        <v>0</v>
      </c>
      <c r="AY5" s="36">
        <f t="shared" si="3"/>
        <v>0</v>
      </c>
      <c r="AZ5" s="77">
        <v>0</v>
      </c>
      <c r="BA5" s="19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30">
        <v>0</v>
      </c>
      <c r="BI5" s="37">
        <v>0</v>
      </c>
      <c r="BJ5" s="37">
        <v>0</v>
      </c>
      <c r="BK5" s="19">
        <v>0</v>
      </c>
      <c r="BL5" s="17">
        <v>0</v>
      </c>
      <c r="BM5" s="16">
        <f t="shared" si="4"/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/>
      <c r="BU5" s="17"/>
      <c r="BV5" s="17"/>
      <c r="BW5" s="17"/>
      <c r="BX5" s="17"/>
      <c r="BY5" s="17"/>
      <c r="BZ5" s="157">
        <f t="shared" si="5"/>
        <v>0</v>
      </c>
    </row>
    <row r="6" spans="1:89" x14ac:dyDescent="0.3">
      <c r="A6" s="252"/>
      <c r="B6" s="64" t="s">
        <v>19</v>
      </c>
      <c r="C6" s="17">
        <v>0</v>
      </c>
      <c r="D6" s="30">
        <v>0</v>
      </c>
      <c r="E6" s="30">
        <v>0</v>
      </c>
      <c r="F6" s="30">
        <v>0</v>
      </c>
      <c r="G6" s="30">
        <v>0</v>
      </c>
      <c r="H6" s="37">
        <v>0</v>
      </c>
      <c r="I6" s="189">
        <f t="shared" si="1"/>
        <v>0</v>
      </c>
      <c r="J6" s="192">
        <v>0</v>
      </c>
      <c r="K6" s="17">
        <v>0</v>
      </c>
      <c r="L6" s="17">
        <v>2</v>
      </c>
      <c r="M6" s="17">
        <v>0</v>
      </c>
      <c r="N6" s="17">
        <v>1</v>
      </c>
      <c r="O6" s="17">
        <v>0</v>
      </c>
      <c r="P6" s="17">
        <v>0</v>
      </c>
      <c r="Q6" s="17">
        <v>0</v>
      </c>
      <c r="R6" s="17">
        <v>2</v>
      </c>
      <c r="S6" s="17">
        <v>0</v>
      </c>
      <c r="T6" s="17">
        <v>1</v>
      </c>
      <c r="U6" s="17">
        <v>0</v>
      </c>
      <c r="V6" s="17">
        <v>0</v>
      </c>
      <c r="W6" s="222">
        <f t="shared" si="2"/>
        <v>6</v>
      </c>
      <c r="X6" s="223"/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30">
        <v>0</v>
      </c>
      <c r="AG6" s="37">
        <v>2</v>
      </c>
      <c r="AH6" s="37">
        <v>0</v>
      </c>
      <c r="AI6" s="19">
        <v>0</v>
      </c>
      <c r="AJ6" s="17">
        <v>0</v>
      </c>
      <c r="AK6" s="26">
        <f t="shared" si="0"/>
        <v>2</v>
      </c>
      <c r="AL6" s="77">
        <v>0</v>
      </c>
      <c r="AM6" s="19">
        <v>1</v>
      </c>
      <c r="AN6" s="17">
        <v>0</v>
      </c>
      <c r="AO6" s="30">
        <v>0</v>
      </c>
      <c r="AP6" s="17">
        <v>0</v>
      </c>
      <c r="AQ6" s="17">
        <v>0</v>
      </c>
      <c r="AR6" s="17">
        <v>0</v>
      </c>
      <c r="AS6" s="17">
        <v>1</v>
      </c>
      <c r="AT6" s="30">
        <v>0</v>
      </c>
      <c r="AU6" s="37">
        <v>0</v>
      </c>
      <c r="AV6" s="37">
        <v>0</v>
      </c>
      <c r="AW6" s="19">
        <v>0</v>
      </c>
      <c r="AX6" s="30">
        <v>0</v>
      </c>
      <c r="AY6" s="36">
        <f t="shared" si="3"/>
        <v>2</v>
      </c>
      <c r="AZ6" s="77">
        <v>0</v>
      </c>
      <c r="BA6" s="19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30">
        <v>0</v>
      </c>
      <c r="BI6" s="37">
        <v>0</v>
      </c>
      <c r="BJ6" s="37">
        <v>0</v>
      </c>
      <c r="BK6" s="19">
        <v>0</v>
      </c>
      <c r="BL6" s="17">
        <v>0</v>
      </c>
      <c r="BM6" s="16">
        <f t="shared" si="4"/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/>
      <c r="BU6" s="17"/>
      <c r="BV6" s="17"/>
      <c r="BW6" s="17"/>
      <c r="BX6" s="17"/>
      <c r="BY6" s="17"/>
      <c r="BZ6" s="157">
        <f t="shared" si="5"/>
        <v>0</v>
      </c>
    </row>
    <row r="7" spans="1:89" x14ac:dyDescent="0.3">
      <c r="A7" s="252"/>
      <c r="B7" s="64" t="s">
        <v>20</v>
      </c>
      <c r="C7" s="215">
        <v>0</v>
      </c>
      <c r="D7" s="216">
        <v>1</v>
      </c>
      <c r="E7" s="216">
        <v>0</v>
      </c>
      <c r="F7" s="216">
        <v>3</v>
      </c>
      <c r="G7" s="216">
        <v>0</v>
      </c>
      <c r="H7" s="217">
        <v>0</v>
      </c>
      <c r="I7" s="189">
        <f t="shared" si="1"/>
        <v>4</v>
      </c>
      <c r="J7" s="192">
        <v>0</v>
      </c>
      <c r="K7" s="17">
        <v>0</v>
      </c>
      <c r="L7" s="17">
        <v>4</v>
      </c>
      <c r="M7" s="17">
        <v>2</v>
      </c>
      <c r="N7" s="17">
        <v>0</v>
      </c>
      <c r="O7" s="17">
        <v>2</v>
      </c>
      <c r="P7" s="17">
        <v>0</v>
      </c>
      <c r="Q7" s="17">
        <v>0</v>
      </c>
      <c r="R7" s="17">
        <v>1</v>
      </c>
      <c r="S7" s="17">
        <v>0</v>
      </c>
      <c r="T7" s="17">
        <v>5</v>
      </c>
      <c r="U7" s="17">
        <v>8</v>
      </c>
      <c r="V7" s="17">
        <v>1</v>
      </c>
      <c r="W7" s="222">
        <f t="shared" si="2"/>
        <v>23</v>
      </c>
      <c r="X7" s="223"/>
      <c r="Y7" s="15">
        <v>1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30">
        <v>0</v>
      </c>
      <c r="AG7" s="37">
        <v>1</v>
      </c>
      <c r="AH7" s="37">
        <v>2</v>
      </c>
      <c r="AI7" s="19">
        <v>0</v>
      </c>
      <c r="AJ7" s="17">
        <v>0</v>
      </c>
      <c r="AK7" s="26">
        <f t="shared" si="0"/>
        <v>4</v>
      </c>
      <c r="AL7" s="77">
        <v>0</v>
      </c>
      <c r="AM7" s="19">
        <v>3</v>
      </c>
      <c r="AN7" s="17">
        <v>0</v>
      </c>
      <c r="AO7" s="30">
        <v>1</v>
      </c>
      <c r="AP7" s="17">
        <v>0</v>
      </c>
      <c r="AQ7" s="17">
        <v>0</v>
      </c>
      <c r="AR7" s="17">
        <v>1</v>
      </c>
      <c r="AS7" s="17">
        <v>1</v>
      </c>
      <c r="AT7" s="30">
        <v>0</v>
      </c>
      <c r="AU7" s="37">
        <v>0</v>
      </c>
      <c r="AV7" s="37">
        <v>0</v>
      </c>
      <c r="AW7" s="19">
        <v>0</v>
      </c>
      <c r="AX7" s="30">
        <v>0</v>
      </c>
      <c r="AY7" s="36">
        <f t="shared" si="3"/>
        <v>6</v>
      </c>
      <c r="AZ7" s="77">
        <v>0</v>
      </c>
      <c r="BA7" s="19">
        <v>0</v>
      </c>
      <c r="BB7" s="17">
        <v>0</v>
      </c>
      <c r="BC7" s="17">
        <v>1</v>
      </c>
      <c r="BD7" s="17">
        <v>1</v>
      </c>
      <c r="BE7" s="17">
        <v>0</v>
      </c>
      <c r="BF7" s="17">
        <v>0</v>
      </c>
      <c r="BG7" s="17">
        <v>0</v>
      </c>
      <c r="BH7" s="30">
        <v>0</v>
      </c>
      <c r="BI7" s="37">
        <v>0</v>
      </c>
      <c r="BJ7" s="37">
        <v>0</v>
      </c>
      <c r="BK7" s="19">
        <v>0</v>
      </c>
      <c r="BL7" s="17">
        <v>0</v>
      </c>
      <c r="BM7" s="16">
        <f t="shared" si="4"/>
        <v>2</v>
      </c>
      <c r="BN7" s="17">
        <v>0</v>
      </c>
      <c r="BO7" s="17">
        <v>1</v>
      </c>
      <c r="BP7" s="17">
        <v>0</v>
      </c>
      <c r="BQ7" s="17">
        <v>0</v>
      </c>
      <c r="BR7" s="17">
        <v>0</v>
      </c>
      <c r="BS7" s="17">
        <v>0</v>
      </c>
      <c r="BT7" s="17"/>
      <c r="BU7" s="17"/>
      <c r="BV7" s="17"/>
      <c r="BW7" s="17"/>
      <c r="BX7" s="17"/>
      <c r="BY7" s="17"/>
      <c r="BZ7" s="157">
        <f t="shared" si="5"/>
        <v>1</v>
      </c>
    </row>
    <row r="8" spans="1:89" x14ac:dyDescent="0.3">
      <c r="A8" s="252"/>
      <c r="B8" s="64" t="s">
        <v>21</v>
      </c>
      <c r="C8" s="17">
        <v>4</v>
      </c>
      <c r="D8" s="30">
        <v>6</v>
      </c>
      <c r="E8" s="30">
        <v>5</v>
      </c>
      <c r="F8" s="30">
        <v>3</v>
      </c>
      <c r="G8" s="30">
        <v>2</v>
      </c>
      <c r="H8" s="37">
        <v>3</v>
      </c>
      <c r="I8" s="189">
        <v>23</v>
      </c>
      <c r="J8" s="192">
        <v>0</v>
      </c>
      <c r="K8" s="17">
        <v>3</v>
      </c>
      <c r="L8" s="17">
        <v>2</v>
      </c>
      <c r="M8" s="17">
        <v>3</v>
      </c>
      <c r="N8" s="17">
        <v>3</v>
      </c>
      <c r="O8" s="17">
        <v>6</v>
      </c>
      <c r="P8" s="17">
        <v>2</v>
      </c>
      <c r="Q8" s="17">
        <v>1</v>
      </c>
      <c r="R8" s="17">
        <v>0</v>
      </c>
      <c r="S8" s="17">
        <v>0</v>
      </c>
      <c r="T8" s="17">
        <v>1</v>
      </c>
      <c r="U8" s="17">
        <v>3</v>
      </c>
      <c r="V8" s="17">
        <v>3</v>
      </c>
      <c r="W8" s="222">
        <f t="shared" si="2"/>
        <v>27</v>
      </c>
      <c r="X8" s="223">
        <v>2</v>
      </c>
      <c r="Y8" s="15">
        <v>1</v>
      </c>
      <c r="Z8" s="15">
        <v>0</v>
      </c>
      <c r="AA8" s="15">
        <v>0</v>
      </c>
      <c r="AB8" s="15">
        <v>0</v>
      </c>
      <c r="AC8" s="15">
        <v>0</v>
      </c>
      <c r="AD8" s="15">
        <v>1</v>
      </c>
      <c r="AE8" s="15">
        <v>0</v>
      </c>
      <c r="AF8" s="30">
        <v>1</v>
      </c>
      <c r="AG8" s="37">
        <v>0</v>
      </c>
      <c r="AH8" s="37">
        <v>1</v>
      </c>
      <c r="AI8" s="19">
        <v>1</v>
      </c>
      <c r="AJ8" s="17">
        <v>0</v>
      </c>
      <c r="AK8" s="26">
        <f t="shared" si="0"/>
        <v>5</v>
      </c>
      <c r="AL8" s="77">
        <v>0</v>
      </c>
      <c r="AM8" s="19">
        <v>2</v>
      </c>
      <c r="AN8" s="17">
        <v>3</v>
      </c>
      <c r="AO8" s="30">
        <v>3</v>
      </c>
      <c r="AP8" s="17">
        <v>0</v>
      </c>
      <c r="AQ8" s="17">
        <v>1</v>
      </c>
      <c r="AR8" s="17">
        <v>0</v>
      </c>
      <c r="AS8" s="17">
        <v>0</v>
      </c>
      <c r="AT8" s="30">
        <v>0</v>
      </c>
      <c r="AU8" s="37">
        <v>0</v>
      </c>
      <c r="AV8" s="37">
        <v>1</v>
      </c>
      <c r="AW8" s="19">
        <v>1</v>
      </c>
      <c r="AX8" s="30">
        <v>2</v>
      </c>
      <c r="AY8" s="36">
        <f t="shared" si="3"/>
        <v>13</v>
      </c>
      <c r="AZ8" s="77">
        <v>1</v>
      </c>
      <c r="BA8" s="19">
        <v>1</v>
      </c>
      <c r="BB8" s="17">
        <v>0</v>
      </c>
      <c r="BC8" s="17">
        <v>0</v>
      </c>
      <c r="BD8" s="17">
        <v>2</v>
      </c>
      <c r="BE8" s="17">
        <v>2</v>
      </c>
      <c r="BF8" s="17">
        <v>6</v>
      </c>
      <c r="BG8" s="17">
        <v>2</v>
      </c>
      <c r="BH8" s="30">
        <v>0</v>
      </c>
      <c r="BI8" s="37">
        <v>0</v>
      </c>
      <c r="BJ8" s="37">
        <v>1</v>
      </c>
      <c r="BK8" s="19">
        <v>0</v>
      </c>
      <c r="BL8" s="17">
        <v>0</v>
      </c>
      <c r="BM8" s="16">
        <f t="shared" si="4"/>
        <v>14</v>
      </c>
      <c r="BN8" s="17">
        <v>1</v>
      </c>
      <c r="BO8" s="17">
        <v>0</v>
      </c>
      <c r="BP8" s="17">
        <v>0</v>
      </c>
      <c r="BQ8" s="17">
        <v>0</v>
      </c>
      <c r="BR8" s="17">
        <v>0</v>
      </c>
      <c r="BS8" s="17">
        <v>1</v>
      </c>
      <c r="BT8" s="17"/>
      <c r="BU8" s="17"/>
      <c r="BV8" s="17"/>
      <c r="BW8" s="17"/>
      <c r="BX8" s="17"/>
      <c r="BY8" s="17"/>
      <c r="BZ8" s="157">
        <f t="shared" si="5"/>
        <v>2</v>
      </c>
    </row>
    <row r="9" spans="1:89" x14ac:dyDescent="0.3">
      <c r="A9" s="252"/>
      <c r="B9" s="64" t="s">
        <v>22</v>
      </c>
      <c r="C9" s="17">
        <v>6</v>
      </c>
      <c r="D9" s="30">
        <v>11</v>
      </c>
      <c r="E9" s="30">
        <v>12</v>
      </c>
      <c r="F9" s="30">
        <v>5</v>
      </c>
      <c r="G9" s="30">
        <v>9</v>
      </c>
      <c r="H9" s="37">
        <v>6</v>
      </c>
      <c r="I9" s="189">
        <f t="shared" si="1"/>
        <v>49</v>
      </c>
      <c r="J9" s="192">
        <v>0</v>
      </c>
      <c r="K9" s="17">
        <v>21</v>
      </c>
      <c r="L9" s="17">
        <v>19</v>
      </c>
      <c r="M9" s="17">
        <v>20</v>
      </c>
      <c r="N9" s="17">
        <v>11</v>
      </c>
      <c r="O9" s="17">
        <v>10</v>
      </c>
      <c r="P9" s="17">
        <v>7</v>
      </c>
      <c r="Q9" s="17">
        <v>9</v>
      </c>
      <c r="R9" s="17">
        <v>6</v>
      </c>
      <c r="S9" s="17">
        <v>10</v>
      </c>
      <c r="T9" s="17">
        <v>5</v>
      </c>
      <c r="U9" s="17">
        <v>8</v>
      </c>
      <c r="V9" s="17">
        <v>9</v>
      </c>
      <c r="W9" s="222">
        <f t="shared" si="2"/>
        <v>135</v>
      </c>
      <c r="X9" s="223">
        <v>3</v>
      </c>
      <c r="Y9" s="15">
        <v>17</v>
      </c>
      <c r="Z9" s="15">
        <v>23</v>
      </c>
      <c r="AA9" s="15">
        <v>16</v>
      </c>
      <c r="AB9" s="15">
        <v>10</v>
      </c>
      <c r="AC9" s="15">
        <v>11</v>
      </c>
      <c r="AD9" s="15">
        <v>15</v>
      </c>
      <c r="AE9" s="15">
        <v>11</v>
      </c>
      <c r="AF9" s="30">
        <v>7</v>
      </c>
      <c r="AG9" s="37">
        <v>11</v>
      </c>
      <c r="AH9" s="37">
        <v>13</v>
      </c>
      <c r="AI9" s="19">
        <v>17</v>
      </c>
      <c r="AJ9" s="17">
        <v>13</v>
      </c>
      <c r="AK9" s="26">
        <f t="shared" si="0"/>
        <v>164</v>
      </c>
      <c r="AL9" s="77">
        <v>2</v>
      </c>
      <c r="AM9" s="19">
        <v>16</v>
      </c>
      <c r="AN9" s="17">
        <v>13</v>
      </c>
      <c r="AO9" s="30">
        <v>16</v>
      </c>
      <c r="AP9" s="17">
        <v>11</v>
      </c>
      <c r="AQ9" s="17">
        <v>5</v>
      </c>
      <c r="AR9" s="17">
        <v>5</v>
      </c>
      <c r="AS9" s="17">
        <v>5</v>
      </c>
      <c r="AT9" s="30">
        <v>5</v>
      </c>
      <c r="AU9" s="37">
        <v>4</v>
      </c>
      <c r="AV9" s="37">
        <v>10</v>
      </c>
      <c r="AW9" s="19">
        <v>12</v>
      </c>
      <c r="AX9" s="30">
        <v>10</v>
      </c>
      <c r="AY9" s="36">
        <f t="shared" si="3"/>
        <v>112</v>
      </c>
      <c r="AZ9" s="77">
        <v>2</v>
      </c>
      <c r="BA9" s="19">
        <v>8</v>
      </c>
      <c r="BB9" s="17">
        <v>5</v>
      </c>
      <c r="BC9" s="17">
        <v>15</v>
      </c>
      <c r="BD9" s="17">
        <v>8</v>
      </c>
      <c r="BE9" s="17">
        <v>12</v>
      </c>
      <c r="BF9" s="17">
        <v>10</v>
      </c>
      <c r="BG9" s="17">
        <v>8</v>
      </c>
      <c r="BH9" s="30">
        <v>13</v>
      </c>
      <c r="BI9" s="37">
        <v>13</v>
      </c>
      <c r="BJ9" s="37">
        <v>17</v>
      </c>
      <c r="BK9" s="19">
        <v>15</v>
      </c>
      <c r="BL9" s="17">
        <v>12</v>
      </c>
      <c r="BM9" s="16">
        <f t="shared" si="4"/>
        <v>136</v>
      </c>
      <c r="BN9" s="17">
        <v>19</v>
      </c>
      <c r="BO9" s="17">
        <v>23</v>
      </c>
      <c r="BP9" s="17">
        <v>19</v>
      </c>
      <c r="BQ9" s="17">
        <v>20</v>
      </c>
      <c r="BR9" s="17">
        <v>21</v>
      </c>
      <c r="BS9" s="17">
        <v>27</v>
      </c>
      <c r="BT9" s="17"/>
      <c r="BU9" s="17"/>
      <c r="BV9" s="17"/>
      <c r="BW9" s="17"/>
      <c r="BX9" s="17"/>
      <c r="BY9" s="17"/>
      <c r="BZ9" s="157">
        <f t="shared" si="5"/>
        <v>129</v>
      </c>
    </row>
    <row r="10" spans="1:89" x14ac:dyDescent="0.3">
      <c r="A10" s="252"/>
      <c r="B10" s="64" t="s">
        <v>23</v>
      </c>
      <c r="C10" s="17">
        <v>0</v>
      </c>
      <c r="D10" s="30">
        <v>0</v>
      </c>
      <c r="E10" s="30">
        <v>1</v>
      </c>
      <c r="F10" s="30">
        <v>50</v>
      </c>
      <c r="G10" s="30">
        <v>39</v>
      </c>
      <c r="H10" s="37">
        <v>70</v>
      </c>
      <c r="I10" s="189">
        <f t="shared" si="1"/>
        <v>160</v>
      </c>
      <c r="J10" s="192">
        <v>2</v>
      </c>
      <c r="K10" s="17">
        <v>46</v>
      </c>
      <c r="L10" s="17">
        <v>94</v>
      </c>
      <c r="M10" s="17">
        <v>90</v>
      </c>
      <c r="N10" s="17">
        <v>22</v>
      </c>
      <c r="O10" s="17">
        <v>18</v>
      </c>
      <c r="P10" s="17">
        <v>46</v>
      </c>
      <c r="Q10" s="17">
        <v>75</v>
      </c>
      <c r="R10" s="17">
        <v>33</v>
      </c>
      <c r="S10" s="17">
        <v>51</v>
      </c>
      <c r="T10" s="17">
        <v>42</v>
      </c>
      <c r="U10" s="17">
        <v>32</v>
      </c>
      <c r="V10" s="17">
        <v>17</v>
      </c>
      <c r="W10" s="222">
        <f t="shared" si="2"/>
        <v>566</v>
      </c>
      <c r="X10" s="223">
        <v>2</v>
      </c>
      <c r="Y10" s="15">
        <v>12</v>
      </c>
      <c r="Z10" s="15">
        <v>50</v>
      </c>
      <c r="AA10" s="15">
        <v>88</v>
      </c>
      <c r="AB10" s="15">
        <v>12</v>
      </c>
      <c r="AC10" s="15">
        <v>27</v>
      </c>
      <c r="AD10" s="15">
        <v>29</v>
      </c>
      <c r="AE10" s="15">
        <v>37</v>
      </c>
      <c r="AF10" s="30">
        <v>38</v>
      </c>
      <c r="AG10" s="37">
        <v>39</v>
      </c>
      <c r="AH10" s="37">
        <v>71</v>
      </c>
      <c r="AI10" s="19">
        <v>28</v>
      </c>
      <c r="AJ10" s="17">
        <v>17</v>
      </c>
      <c r="AK10" s="26">
        <f t="shared" si="0"/>
        <v>448</v>
      </c>
      <c r="AL10" s="77">
        <v>5</v>
      </c>
      <c r="AM10" s="19">
        <v>39</v>
      </c>
      <c r="AN10" s="17">
        <v>69</v>
      </c>
      <c r="AO10" s="30">
        <v>36</v>
      </c>
      <c r="AP10" s="17">
        <v>7</v>
      </c>
      <c r="AQ10" s="17">
        <v>2</v>
      </c>
      <c r="AR10" s="17">
        <v>16</v>
      </c>
      <c r="AS10" s="17">
        <v>5</v>
      </c>
      <c r="AT10" s="30">
        <v>14</v>
      </c>
      <c r="AU10" s="37">
        <v>25</v>
      </c>
      <c r="AV10" s="37">
        <v>76</v>
      </c>
      <c r="AW10" s="19">
        <v>30</v>
      </c>
      <c r="AX10" s="30">
        <v>7</v>
      </c>
      <c r="AY10" s="36">
        <f t="shared" si="3"/>
        <v>326</v>
      </c>
      <c r="AZ10" s="77">
        <v>3</v>
      </c>
      <c r="BA10" s="19">
        <v>2</v>
      </c>
      <c r="BB10" s="17">
        <v>2</v>
      </c>
      <c r="BC10" s="17">
        <v>17</v>
      </c>
      <c r="BD10" s="17">
        <v>7</v>
      </c>
      <c r="BE10" s="17">
        <v>3</v>
      </c>
      <c r="BF10" s="17">
        <v>0</v>
      </c>
      <c r="BG10" s="17">
        <v>0</v>
      </c>
      <c r="BH10" s="30">
        <v>0</v>
      </c>
      <c r="BI10" s="37">
        <v>2</v>
      </c>
      <c r="BJ10" s="37">
        <v>2</v>
      </c>
      <c r="BK10" s="19">
        <v>28</v>
      </c>
      <c r="BL10" s="17">
        <v>2</v>
      </c>
      <c r="BM10" s="16">
        <f t="shared" si="4"/>
        <v>65</v>
      </c>
      <c r="BN10" s="17">
        <v>3</v>
      </c>
      <c r="BO10" s="17">
        <v>1</v>
      </c>
      <c r="BP10" s="17">
        <v>0</v>
      </c>
      <c r="BQ10" s="17">
        <v>0</v>
      </c>
      <c r="BR10" s="17">
        <v>0</v>
      </c>
      <c r="BS10" s="17">
        <v>5</v>
      </c>
      <c r="BT10" s="17"/>
      <c r="BU10" s="17"/>
      <c r="BV10" s="17"/>
      <c r="BW10" s="17"/>
      <c r="BX10" s="17"/>
      <c r="BY10" s="17"/>
      <c r="BZ10" s="157">
        <f t="shared" si="5"/>
        <v>9</v>
      </c>
    </row>
    <row r="11" spans="1:89" x14ac:dyDescent="0.3">
      <c r="A11" s="252"/>
      <c r="B11" s="64" t="s">
        <v>24</v>
      </c>
      <c r="C11" s="17">
        <v>0</v>
      </c>
      <c r="D11" s="30">
        <v>0</v>
      </c>
      <c r="E11" s="30">
        <v>0</v>
      </c>
      <c r="F11" s="30">
        <v>0</v>
      </c>
      <c r="G11" s="30">
        <v>0</v>
      </c>
      <c r="H11" s="37">
        <v>0</v>
      </c>
      <c r="I11" s="189">
        <f t="shared" si="1"/>
        <v>0</v>
      </c>
      <c r="J11" s="192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222">
        <f t="shared" si="2"/>
        <v>0</v>
      </c>
      <c r="X11" s="223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30">
        <v>0</v>
      </c>
      <c r="AG11" s="37">
        <v>0</v>
      </c>
      <c r="AH11" s="37">
        <v>0</v>
      </c>
      <c r="AI11" s="19">
        <v>0</v>
      </c>
      <c r="AJ11" s="17">
        <v>0</v>
      </c>
      <c r="AK11" s="26">
        <f t="shared" si="0"/>
        <v>0</v>
      </c>
      <c r="AL11" s="77">
        <v>0</v>
      </c>
      <c r="AM11" s="19">
        <v>0</v>
      </c>
      <c r="AN11" s="17">
        <v>0</v>
      </c>
      <c r="AO11" s="30">
        <v>0</v>
      </c>
      <c r="AP11" s="17">
        <v>0</v>
      </c>
      <c r="AQ11" s="17">
        <v>0</v>
      </c>
      <c r="AR11" s="17">
        <v>0</v>
      </c>
      <c r="AS11" s="17">
        <v>0</v>
      </c>
      <c r="AT11" s="30">
        <v>0</v>
      </c>
      <c r="AU11" s="37">
        <v>0</v>
      </c>
      <c r="AV11" s="37">
        <v>0</v>
      </c>
      <c r="AW11" s="19">
        <v>0</v>
      </c>
      <c r="AX11" s="30">
        <v>0</v>
      </c>
      <c r="AY11" s="36">
        <f t="shared" si="3"/>
        <v>0</v>
      </c>
      <c r="AZ11" s="77">
        <v>0</v>
      </c>
      <c r="BA11" s="19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30">
        <v>0</v>
      </c>
      <c r="BI11" s="37">
        <v>0</v>
      </c>
      <c r="BJ11" s="37">
        <v>0</v>
      </c>
      <c r="BK11" s="19">
        <v>0</v>
      </c>
      <c r="BL11" s="17">
        <v>0</v>
      </c>
      <c r="BM11" s="16">
        <f t="shared" si="4"/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  <c r="BT11" s="17"/>
      <c r="BU11" s="17"/>
      <c r="BV11" s="17"/>
      <c r="BW11" s="17"/>
      <c r="BX11" s="17"/>
      <c r="BY11" s="17"/>
      <c r="BZ11" s="157">
        <f t="shared" si="5"/>
        <v>0</v>
      </c>
    </row>
    <row r="12" spans="1:89" x14ac:dyDescent="0.3">
      <c r="A12" s="252"/>
      <c r="B12" s="64" t="s">
        <v>25</v>
      </c>
      <c r="C12" s="17">
        <v>31</v>
      </c>
      <c r="D12" s="30">
        <v>54</v>
      </c>
      <c r="E12" s="30">
        <v>63</v>
      </c>
      <c r="F12" s="30">
        <v>92</v>
      </c>
      <c r="G12" s="30">
        <v>122</v>
      </c>
      <c r="H12" s="37">
        <v>120</v>
      </c>
      <c r="I12" s="189">
        <f t="shared" si="1"/>
        <v>482</v>
      </c>
      <c r="J12" s="192">
        <v>2</v>
      </c>
      <c r="K12" s="17">
        <v>111</v>
      </c>
      <c r="L12" s="17">
        <v>112</v>
      </c>
      <c r="M12" s="17">
        <v>89</v>
      </c>
      <c r="N12" s="17">
        <v>112</v>
      </c>
      <c r="O12" s="17">
        <v>50</v>
      </c>
      <c r="P12" s="17">
        <v>52</v>
      </c>
      <c r="Q12" s="17">
        <v>16</v>
      </c>
      <c r="R12" s="17">
        <v>6</v>
      </c>
      <c r="S12" s="17">
        <v>8</v>
      </c>
      <c r="T12" s="17">
        <v>8</v>
      </c>
      <c r="U12" s="17">
        <v>13</v>
      </c>
      <c r="V12" s="17">
        <v>5</v>
      </c>
      <c r="W12" s="222">
        <f t="shared" si="2"/>
        <v>582</v>
      </c>
      <c r="X12" s="223">
        <v>20</v>
      </c>
      <c r="Y12" s="15">
        <v>9</v>
      </c>
      <c r="Z12" s="15">
        <v>6</v>
      </c>
      <c r="AA12" s="15">
        <v>9</v>
      </c>
      <c r="AB12" s="15">
        <v>4</v>
      </c>
      <c r="AC12" s="15">
        <v>6</v>
      </c>
      <c r="AD12" s="15">
        <v>13</v>
      </c>
      <c r="AE12" s="15">
        <v>10</v>
      </c>
      <c r="AF12" s="30">
        <v>6</v>
      </c>
      <c r="AG12" s="37">
        <v>12</v>
      </c>
      <c r="AH12" s="37">
        <v>6</v>
      </c>
      <c r="AI12" s="19">
        <v>6</v>
      </c>
      <c r="AJ12" s="17">
        <v>5</v>
      </c>
      <c r="AK12" s="26">
        <f t="shared" si="0"/>
        <v>92</v>
      </c>
      <c r="AL12" s="77">
        <v>10</v>
      </c>
      <c r="AM12" s="19">
        <v>10</v>
      </c>
      <c r="AN12" s="17">
        <v>13</v>
      </c>
      <c r="AO12" s="30">
        <v>10</v>
      </c>
      <c r="AP12" s="17">
        <v>5</v>
      </c>
      <c r="AQ12" s="17">
        <v>6</v>
      </c>
      <c r="AR12" s="17">
        <v>4</v>
      </c>
      <c r="AS12" s="17">
        <v>8</v>
      </c>
      <c r="AT12" s="30">
        <v>21</v>
      </c>
      <c r="AU12" s="37">
        <v>17</v>
      </c>
      <c r="AV12" s="37">
        <v>10</v>
      </c>
      <c r="AW12" s="19">
        <v>13</v>
      </c>
      <c r="AX12" s="30">
        <v>8</v>
      </c>
      <c r="AY12" s="36">
        <f t="shared" si="3"/>
        <v>125</v>
      </c>
      <c r="AZ12" s="77">
        <v>4</v>
      </c>
      <c r="BA12" s="19">
        <v>7</v>
      </c>
      <c r="BB12" s="17">
        <v>12</v>
      </c>
      <c r="BC12" s="17">
        <v>8</v>
      </c>
      <c r="BD12" s="17">
        <v>6</v>
      </c>
      <c r="BE12" s="17">
        <v>8</v>
      </c>
      <c r="BF12" s="17">
        <v>2</v>
      </c>
      <c r="BG12" s="17">
        <v>3</v>
      </c>
      <c r="BH12" s="30">
        <v>7</v>
      </c>
      <c r="BI12" s="37">
        <v>5</v>
      </c>
      <c r="BJ12" s="37">
        <v>7</v>
      </c>
      <c r="BK12" s="19">
        <v>4</v>
      </c>
      <c r="BL12" s="17">
        <v>3</v>
      </c>
      <c r="BM12" s="16">
        <f t="shared" si="4"/>
        <v>72</v>
      </c>
      <c r="BN12" s="17">
        <v>11</v>
      </c>
      <c r="BO12" s="17">
        <v>6</v>
      </c>
      <c r="BP12" s="17">
        <v>7</v>
      </c>
      <c r="BQ12" s="17">
        <v>5</v>
      </c>
      <c r="BR12" s="17">
        <v>3</v>
      </c>
      <c r="BS12" s="17">
        <v>1</v>
      </c>
      <c r="BT12" s="17"/>
      <c r="BU12" s="17"/>
      <c r="BV12" s="17"/>
      <c r="BW12" s="17"/>
      <c r="BX12" s="17"/>
      <c r="BY12" s="17"/>
      <c r="BZ12" s="157">
        <f t="shared" si="5"/>
        <v>33</v>
      </c>
    </row>
    <row r="13" spans="1:89" x14ac:dyDescent="0.3">
      <c r="A13" s="252"/>
      <c r="B13" s="64" t="s">
        <v>26</v>
      </c>
      <c r="C13" s="17">
        <v>451</v>
      </c>
      <c r="D13" s="30">
        <v>735</v>
      </c>
      <c r="E13" s="30">
        <v>1878</v>
      </c>
      <c r="F13" s="30">
        <v>3408</v>
      </c>
      <c r="G13" s="30">
        <v>1613</v>
      </c>
      <c r="H13" s="37">
        <v>3338</v>
      </c>
      <c r="I13" s="189">
        <f t="shared" si="1"/>
        <v>11423</v>
      </c>
      <c r="J13" s="192">
        <v>9</v>
      </c>
      <c r="K13" s="17">
        <v>3537</v>
      </c>
      <c r="L13" s="17">
        <v>1793</v>
      </c>
      <c r="M13" s="17">
        <v>2004</v>
      </c>
      <c r="N13" s="17">
        <v>2196</v>
      </c>
      <c r="O13" s="17">
        <v>1267</v>
      </c>
      <c r="P13" s="17">
        <v>440</v>
      </c>
      <c r="Q13" s="17">
        <v>502</v>
      </c>
      <c r="R13" s="17">
        <v>290</v>
      </c>
      <c r="S13" s="17">
        <v>813</v>
      </c>
      <c r="T13" s="17">
        <v>582</v>
      </c>
      <c r="U13" s="17">
        <v>443</v>
      </c>
      <c r="V13" s="17">
        <v>398</v>
      </c>
      <c r="W13" s="222">
        <f t="shared" si="2"/>
        <v>14265</v>
      </c>
      <c r="X13" s="223">
        <v>34</v>
      </c>
      <c r="Y13" s="15">
        <v>1946</v>
      </c>
      <c r="Z13" s="15">
        <v>906</v>
      </c>
      <c r="AA13" s="15">
        <v>1233</v>
      </c>
      <c r="AB13" s="15">
        <v>561</v>
      </c>
      <c r="AC13" s="15">
        <v>811</v>
      </c>
      <c r="AD13" s="15">
        <v>461</v>
      </c>
      <c r="AE13" s="15">
        <v>381</v>
      </c>
      <c r="AF13" s="30">
        <v>430</v>
      </c>
      <c r="AG13" s="37">
        <v>710</v>
      </c>
      <c r="AH13" s="37">
        <v>579</v>
      </c>
      <c r="AI13" s="19">
        <v>309</v>
      </c>
      <c r="AJ13" s="17">
        <v>416</v>
      </c>
      <c r="AK13" s="26">
        <f t="shared" si="0"/>
        <v>8743</v>
      </c>
      <c r="AL13" s="77">
        <v>30</v>
      </c>
      <c r="AM13" s="20">
        <v>907</v>
      </c>
      <c r="AN13" s="15">
        <v>654</v>
      </c>
      <c r="AO13" s="31">
        <v>756</v>
      </c>
      <c r="AP13" s="15">
        <v>1316</v>
      </c>
      <c r="AQ13" s="15">
        <v>273</v>
      </c>
      <c r="AR13" s="15">
        <v>82</v>
      </c>
      <c r="AS13" s="15">
        <v>43</v>
      </c>
      <c r="AT13" s="30">
        <v>40</v>
      </c>
      <c r="AU13" s="37">
        <v>87</v>
      </c>
      <c r="AV13" s="37">
        <v>187</v>
      </c>
      <c r="AW13" s="19">
        <v>322</v>
      </c>
      <c r="AX13" s="30">
        <v>258</v>
      </c>
      <c r="AY13" s="36">
        <f t="shared" si="3"/>
        <v>4925</v>
      </c>
      <c r="AZ13" s="77">
        <v>20</v>
      </c>
      <c r="BA13" s="20">
        <v>612</v>
      </c>
      <c r="BB13" s="15">
        <v>193</v>
      </c>
      <c r="BC13" s="15">
        <v>327</v>
      </c>
      <c r="BD13" s="15">
        <v>511</v>
      </c>
      <c r="BE13" s="15">
        <v>381</v>
      </c>
      <c r="BF13" s="15">
        <v>134</v>
      </c>
      <c r="BG13" s="15">
        <v>101</v>
      </c>
      <c r="BH13" s="30">
        <v>124</v>
      </c>
      <c r="BI13" s="37">
        <v>255</v>
      </c>
      <c r="BJ13" s="37">
        <v>469</v>
      </c>
      <c r="BK13" s="19">
        <v>273</v>
      </c>
      <c r="BL13" s="17">
        <v>160</v>
      </c>
      <c r="BM13" s="16">
        <f t="shared" si="4"/>
        <v>3540</v>
      </c>
      <c r="BN13" s="17">
        <v>645</v>
      </c>
      <c r="BO13" s="17">
        <v>403</v>
      </c>
      <c r="BP13" s="17">
        <v>348</v>
      </c>
      <c r="BQ13" s="17">
        <v>256</v>
      </c>
      <c r="BR13" s="17">
        <v>284</v>
      </c>
      <c r="BS13" s="17">
        <v>257</v>
      </c>
      <c r="BT13" s="17"/>
      <c r="BU13" s="17"/>
      <c r="BV13" s="17"/>
      <c r="BW13" s="17"/>
      <c r="BX13" s="17"/>
      <c r="BY13" s="17"/>
      <c r="BZ13" s="157">
        <f t="shared" si="5"/>
        <v>2193</v>
      </c>
    </row>
    <row r="14" spans="1:89" x14ac:dyDescent="0.3">
      <c r="A14" s="252"/>
      <c r="B14" s="64" t="s">
        <v>27</v>
      </c>
      <c r="C14" s="17">
        <v>21</v>
      </c>
      <c r="D14" s="30">
        <v>45</v>
      </c>
      <c r="E14" s="30">
        <v>93</v>
      </c>
      <c r="F14" s="30">
        <v>115</v>
      </c>
      <c r="G14" s="30">
        <v>133</v>
      </c>
      <c r="H14" s="37">
        <v>42</v>
      </c>
      <c r="I14" s="189">
        <f t="shared" si="1"/>
        <v>449</v>
      </c>
      <c r="J14" s="192">
        <v>0</v>
      </c>
      <c r="K14" s="17">
        <v>49</v>
      </c>
      <c r="L14" s="17">
        <v>55</v>
      </c>
      <c r="M14" s="17">
        <v>60</v>
      </c>
      <c r="N14" s="17">
        <v>33</v>
      </c>
      <c r="O14" s="17">
        <v>61</v>
      </c>
      <c r="P14" s="17">
        <v>88</v>
      </c>
      <c r="Q14" s="17">
        <v>81</v>
      </c>
      <c r="R14" s="17">
        <v>119</v>
      </c>
      <c r="S14" s="17">
        <v>109</v>
      </c>
      <c r="T14" s="17">
        <v>115</v>
      </c>
      <c r="U14" s="17">
        <v>111</v>
      </c>
      <c r="V14" s="17">
        <v>53</v>
      </c>
      <c r="W14" s="222">
        <f t="shared" si="2"/>
        <v>934</v>
      </c>
      <c r="X14" s="223">
        <v>1</v>
      </c>
      <c r="Y14" s="15">
        <v>44</v>
      </c>
      <c r="Z14" s="15">
        <v>50</v>
      </c>
      <c r="AA14" s="15">
        <v>63</v>
      </c>
      <c r="AB14" s="15">
        <v>43</v>
      </c>
      <c r="AC14" s="15">
        <v>49</v>
      </c>
      <c r="AD14" s="15">
        <v>58</v>
      </c>
      <c r="AE14" s="15">
        <v>74</v>
      </c>
      <c r="AF14" s="30">
        <v>85</v>
      </c>
      <c r="AG14" s="37">
        <v>285</v>
      </c>
      <c r="AH14" s="37">
        <v>269</v>
      </c>
      <c r="AI14" s="19">
        <v>162</v>
      </c>
      <c r="AJ14" s="17">
        <v>69</v>
      </c>
      <c r="AK14" s="26">
        <f t="shared" si="0"/>
        <v>1251</v>
      </c>
      <c r="AL14" s="77">
        <v>4</v>
      </c>
      <c r="AM14" s="19">
        <v>63</v>
      </c>
      <c r="AN14" s="17">
        <v>53</v>
      </c>
      <c r="AO14" s="30">
        <v>48</v>
      </c>
      <c r="AP14" s="17">
        <v>14</v>
      </c>
      <c r="AQ14" s="17">
        <v>11</v>
      </c>
      <c r="AR14" s="17">
        <v>7</v>
      </c>
      <c r="AS14" s="17">
        <v>1</v>
      </c>
      <c r="AT14" s="30">
        <v>3</v>
      </c>
      <c r="AU14" s="37">
        <v>10</v>
      </c>
      <c r="AV14" s="37">
        <v>6</v>
      </c>
      <c r="AW14" s="19">
        <v>12</v>
      </c>
      <c r="AX14" s="30">
        <v>13</v>
      </c>
      <c r="AY14" s="36">
        <f t="shared" si="3"/>
        <v>241</v>
      </c>
      <c r="AZ14" s="77">
        <v>0</v>
      </c>
      <c r="BA14" s="19">
        <v>1</v>
      </c>
      <c r="BB14" s="17">
        <v>1</v>
      </c>
      <c r="BC14" s="17">
        <v>8</v>
      </c>
      <c r="BD14" s="17">
        <v>7</v>
      </c>
      <c r="BE14" s="17">
        <v>10</v>
      </c>
      <c r="BF14" s="17">
        <v>3</v>
      </c>
      <c r="BG14" s="17">
        <v>4</v>
      </c>
      <c r="BH14" s="30">
        <v>5</v>
      </c>
      <c r="BI14" s="37">
        <v>3</v>
      </c>
      <c r="BJ14" s="37">
        <v>2</v>
      </c>
      <c r="BK14" s="19">
        <v>1</v>
      </c>
      <c r="BL14" s="17">
        <v>3</v>
      </c>
      <c r="BM14" s="16">
        <f t="shared" si="4"/>
        <v>48</v>
      </c>
      <c r="BN14" s="17">
        <v>2</v>
      </c>
      <c r="BO14" s="17">
        <v>5</v>
      </c>
      <c r="BP14" s="17">
        <v>6</v>
      </c>
      <c r="BQ14" s="17">
        <v>4</v>
      </c>
      <c r="BR14" s="17">
        <v>11</v>
      </c>
      <c r="BS14" s="17">
        <v>38</v>
      </c>
      <c r="BT14" s="17"/>
      <c r="BU14" s="17"/>
      <c r="BV14" s="17"/>
      <c r="BW14" s="17"/>
      <c r="BX14" s="17"/>
      <c r="BY14" s="17"/>
      <c r="BZ14" s="157">
        <f t="shared" si="5"/>
        <v>66</v>
      </c>
    </row>
    <row r="15" spans="1:89" x14ac:dyDescent="0.3">
      <c r="A15" s="252"/>
      <c r="B15" s="64" t="s">
        <v>28</v>
      </c>
      <c r="C15" s="17">
        <v>11</v>
      </c>
      <c r="D15" s="30">
        <v>4</v>
      </c>
      <c r="E15" s="30">
        <v>14</v>
      </c>
      <c r="F15" s="30">
        <v>22</v>
      </c>
      <c r="G15" s="30">
        <v>21</v>
      </c>
      <c r="H15" s="37">
        <v>16</v>
      </c>
      <c r="I15" s="189">
        <f t="shared" si="1"/>
        <v>88</v>
      </c>
      <c r="J15" s="192">
        <v>4</v>
      </c>
      <c r="K15" s="17">
        <v>11</v>
      </c>
      <c r="L15" s="17">
        <v>10</v>
      </c>
      <c r="M15" s="17">
        <v>13</v>
      </c>
      <c r="N15" s="17">
        <v>7</v>
      </c>
      <c r="O15" s="17">
        <v>22</v>
      </c>
      <c r="P15" s="17">
        <v>15</v>
      </c>
      <c r="Q15" s="17">
        <v>16</v>
      </c>
      <c r="R15" s="17">
        <v>20</v>
      </c>
      <c r="S15" s="17">
        <v>29</v>
      </c>
      <c r="T15" s="17">
        <v>14</v>
      </c>
      <c r="U15" s="17">
        <v>12</v>
      </c>
      <c r="V15" s="17">
        <v>18</v>
      </c>
      <c r="W15" s="222">
        <f t="shared" si="2"/>
        <v>187</v>
      </c>
      <c r="X15" s="223">
        <v>7</v>
      </c>
      <c r="Y15" s="15">
        <v>27</v>
      </c>
      <c r="Z15" s="15">
        <v>23</v>
      </c>
      <c r="AA15" s="15">
        <v>12</v>
      </c>
      <c r="AB15" s="15">
        <v>18</v>
      </c>
      <c r="AC15" s="15">
        <v>15</v>
      </c>
      <c r="AD15" s="15">
        <v>23</v>
      </c>
      <c r="AE15" s="15">
        <v>16</v>
      </c>
      <c r="AF15" s="30">
        <v>24</v>
      </c>
      <c r="AG15" s="37">
        <v>24</v>
      </c>
      <c r="AH15" s="37">
        <v>23</v>
      </c>
      <c r="AI15" s="19">
        <v>18</v>
      </c>
      <c r="AJ15" s="17">
        <v>21</v>
      </c>
      <c r="AK15" s="26">
        <f t="shared" si="0"/>
        <v>244</v>
      </c>
      <c r="AL15" s="77">
        <v>21</v>
      </c>
      <c r="AM15" s="19">
        <v>22</v>
      </c>
      <c r="AN15" s="17">
        <v>14</v>
      </c>
      <c r="AO15" s="30">
        <v>14</v>
      </c>
      <c r="AP15" s="17">
        <v>4</v>
      </c>
      <c r="AQ15" s="17">
        <v>1</v>
      </c>
      <c r="AR15" s="17">
        <v>1</v>
      </c>
      <c r="AS15" s="17">
        <v>4</v>
      </c>
      <c r="AT15" s="30">
        <v>4</v>
      </c>
      <c r="AU15" s="37">
        <v>6</v>
      </c>
      <c r="AV15" s="37">
        <v>5</v>
      </c>
      <c r="AW15" s="19">
        <v>7</v>
      </c>
      <c r="AX15" s="30">
        <v>3</v>
      </c>
      <c r="AY15" s="36">
        <f t="shared" si="3"/>
        <v>85</v>
      </c>
      <c r="AZ15" s="77">
        <v>3</v>
      </c>
      <c r="BA15" s="19">
        <v>5</v>
      </c>
      <c r="BB15" s="17">
        <v>3</v>
      </c>
      <c r="BC15" s="17">
        <v>5</v>
      </c>
      <c r="BD15" s="17">
        <v>1</v>
      </c>
      <c r="BE15" s="17">
        <v>5</v>
      </c>
      <c r="BF15" s="17">
        <v>6</v>
      </c>
      <c r="BG15" s="17">
        <v>2</v>
      </c>
      <c r="BH15" s="30">
        <v>1</v>
      </c>
      <c r="BI15" s="37">
        <v>1</v>
      </c>
      <c r="BJ15" s="37">
        <v>3</v>
      </c>
      <c r="BK15" s="19">
        <v>4</v>
      </c>
      <c r="BL15" s="17">
        <v>1</v>
      </c>
      <c r="BM15" s="16">
        <f t="shared" si="4"/>
        <v>37</v>
      </c>
      <c r="BN15" s="17">
        <v>5</v>
      </c>
      <c r="BO15" s="17">
        <v>4</v>
      </c>
      <c r="BP15" s="17">
        <v>4</v>
      </c>
      <c r="BQ15" s="17">
        <v>3</v>
      </c>
      <c r="BR15" s="17">
        <v>3</v>
      </c>
      <c r="BS15" s="17">
        <v>14</v>
      </c>
      <c r="BT15" s="17"/>
      <c r="BU15" s="17"/>
      <c r="BV15" s="17"/>
      <c r="BW15" s="17"/>
      <c r="BX15" s="17"/>
      <c r="BY15" s="17"/>
      <c r="BZ15" s="157">
        <f t="shared" si="5"/>
        <v>33</v>
      </c>
    </row>
    <row r="16" spans="1:89" x14ac:dyDescent="0.3">
      <c r="A16" s="252"/>
      <c r="B16" s="64" t="s">
        <v>29</v>
      </c>
      <c r="C16" s="17">
        <v>24</v>
      </c>
      <c r="D16" s="30">
        <v>24</v>
      </c>
      <c r="E16" s="30">
        <v>35</v>
      </c>
      <c r="F16" s="30">
        <v>28</v>
      </c>
      <c r="G16" s="30">
        <v>51</v>
      </c>
      <c r="H16" s="37">
        <v>43</v>
      </c>
      <c r="I16" s="189">
        <f t="shared" si="1"/>
        <v>205</v>
      </c>
      <c r="J16" s="192">
        <v>0</v>
      </c>
      <c r="K16" s="17">
        <v>65</v>
      </c>
      <c r="L16" s="17">
        <v>47</v>
      </c>
      <c r="M16" s="17">
        <v>33</v>
      </c>
      <c r="N16" s="17">
        <v>32</v>
      </c>
      <c r="O16" s="17">
        <v>50</v>
      </c>
      <c r="P16" s="17">
        <v>59</v>
      </c>
      <c r="Q16" s="17">
        <v>55</v>
      </c>
      <c r="R16" s="17">
        <v>91</v>
      </c>
      <c r="S16" s="17">
        <v>107</v>
      </c>
      <c r="T16" s="17">
        <v>137</v>
      </c>
      <c r="U16" s="17">
        <v>140</v>
      </c>
      <c r="V16" s="17">
        <v>79</v>
      </c>
      <c r="W16" s="222">
        <f t="shared" si="2"/>
        <v>895</v>
      </c>
      <c r="X16" s="223">
        <v>6</v>
      </c>
      <c r="Y16" s="15">
        <v>87</v>
      </c>
      <c r="Z16" s="15">
        <v>78</v>
      </c>
      <c r="AA16" s="15">
        <v>59</v>
      </c>
      <c r="AB16" s="15">
        <v>58</v>
      </c>
      <c r="AC16" s="15">
        <v>47</v>
      </c>
      <c r="AD16" s="15">
        <v>74</v>
      </c>
      <c r="AE16" s="15">
        <v>88</v>
      </c>
      <c r="AF16" s="30">
        <v>67</v>
      </c>
      <c r="AG16" s="37">
        <v>58</v>
      </c>
      <c r="AH16" s="37">
        <v>59</v>
      </c>
      <c r="AI16" s="19">
        <v>51</v>
      </c>
      <c r="AJ16" s="17">
        <v>20</v>
      </c>
      <c r="AK16" s="26">
        <f t="shared" si="0"/>
        <v>746</v>
      </c>
      <c r="AL16" s="77">
        <v>4</v>
      </c>
      <c r="AM16" s="19">
        <v>37</v>
      </c>
      <c r="AN16" s="17">
        <v>32</v>
      </c>
      <c r="AO16" s="30">
        <v>36</v>
      </c>
      <c r="AP16" s="17">
        <v>19</v>
      </c>
      <c r="AQ16" s="17">
        <v>7</v>
      </c>
      <c r="AR16" s="17">
        <v>10</v>
      </c>
      <c r="AS16" s="17">
        <v>3</v>
      </c>
      <c r="AT16" s="30">
        <v>5</v>
      </c>
      <c r="AU16" s="37">
        <v>4</v>
      </c>
      <c r="AV16" s="37">
        <v>6</v>
      </c>
      <c r="AW16" s="19">
        <v>3</v>
      </c>
      <c r="AX16" s="30">
        <v>5</v>
      </c>
      <c r="AY16" s="36">
        <f t="shared" si="3"/>
        <v>167</v>
      </c>
      <c r="AZ16" s="77">
        <v>1</v>
      </c>
      <c r="BA16" s="19">
        <v>1</v>
      </c>
      <c r="BB16" s="17">
        <v>1</v>
      </c>
      <c r="BC16" s="17">
        <v>0</v>
      </c>
      <c r="BD16" s="17">
        <v>0</v>
      </c>
      <c r="BE16" s="17">
        <v>1</v>
      </c>
      <c r="BF16" s="17">
        <v>0</v>
      </c>
      <c r="BG16" s="17">
        <v>1</v>
      </c>
      <c r="BH16" s="30">
        <v>1</v>
      </c>
      <c r="BI16" s="37">
        <v>1</v>
      </c>
      <c r="BJ16" s="37">
        <v>2</v>
      </c>
      <c r="BK16" s="19">
        <v>2</v>
      </c>
      <c r="BL16" s="17">
        <v>0</v>
      </c>
      <c r="BM16" s="16">
        <f t="shared" si="4"/>
        <v>10</v>
      </c>
      <c r="BN16" s="17">
        <v>1</v>
      </c>
      <c r="BO16" s="17">
        <v>0</v>
      </c>
      <c r="BP16" s="17">
        <v>2</v>
      </c>
      <c r="BQ16" s="17">
        <v>1</v>
      </c>
      <c r="BR16" s="17">
        <v>3</v>
      </c>
      <c r="BS16" s="17">
        <v>22</v>
      </c>
      <c r="BT16" s="17"/>
      <c r="BU16" s="17"/>
      <c r="BV16" s="17"/>
      <c r="BW16" s="17"/>
      <c r="BX16" s="17"/>
      <c r="BY16" s="17"/>
      <c r="BZ16" s="157">
        <f t="shared" si="5"/>
        <v>29</v>
      </c>
    </row>
    <row r="17" spans="1:78" x14ac:dyDescent="0.3">
      <c r="A17" s="252"/>
      <c r="B17" s="64" t="s">
        <v>30</v>
      </c>
      <c r="C17" s="17">
        <v>0</v>
      </c>
      <c r="D17" s="30">
        <v>0</v>
      </c>
      <c r="E17" s="30">
        <v>0</v>
      </c>
      <c r="F17" s="30">
        <v>0</v>
      </c>
      <c r="G17" s="30">
        <v>0</v>
      </c>
      <c r="H17" s="37">
        <v>0</v>
      </c>
      <c r="I17" s="189">
        <f t="shared" si="1"/>
        <v>0</v>
      </c>
      <c r="J17" s="192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222">
        <f t="shared" si="2"/>
        <v>0</v>
      </c>
      <c r="X17" s="223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33">
        <v>0</v>
      </c>
      <c r="AG17" s="37">
        <v>0</v>
      </c>
      <c r="AH17" s="37">
        <v>0</v>
      </c>
      <c r="AI17" s="19">
        <v>0</v>
      </c>
      <c r="AJ17" s="17">
        <v>0</v>
      </c>
      <c r="AK17" s="26">
        <f t="shared" si="0"/>
        <v>0</v>
      </c>
      <c r="AL17" s="77">
        <v>0</v>
      </c>
      <c r="AM17" s="19">
        <v>0</v>
      </c>
      <c r="AN17" s="17">
        <v>0</v>
      </c>
      <c r="AO17" s="30">
        <v>0</v>
      </c>
      <c r="AP17" s="17">
        <v>0</v>
      </c>
      <c r="AQ17" s="17">
        <v>0</v>
      </c>
      <c r="AR17" s="17">
        <v>1</v>
      </c>
      <c r="AS17" s="17">
        <v>0</v>
      </c>
      <c r="AT17" s="30">
        <v>0</v>
      </c>
      <c r="AU17" s="37">
        <v>0</v>
      </c>
      <c r="AV17" s="37">
        <v>0</v>
      </c>
      <c r="AW17" s="19">
        <v>0</v>
      </c>
      <c r="AX17" s="30">
        <v>0</v>
      </c>
      <c r="AY17" s="36">
        <f t="shared" si="3"/>
        <v>1</v>
      </c>
      <c r="AZ17" s="77">
        <v>0</v>
      </c>
      <c r="BA17" s="19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30">
        <v>0</v>
      </c>
      <c r="BI17" s="37">
        <v>0</v>
      </c>
      <c r="BJ17" s="37">
        <v>0</v>
      </c>
      <c r="BK17" s="19">
        <v>0</v>
      </c>
      <c r="BL17" s="17">
        <v>0</v>
      </c>
      <c r="BM17" s="16">
        <f t="shared" si="4"/>
        <v>0</v>
      </c>
      <c r="BN17" s="17">
        <v>0</v>
      </c>
      <c r="BO17" s="17">
        <v>0</v>
      </c>
      <c r="BP17" s="17">
        <v>0</v>
      </c>
      <c r="BQ17" s="17">
        <v>0</v>
      </c>
      <c r="BR17" s="17">
        <v>0</v>
      </c>
      <c r="BS17" s="17">
        <v>0</v>
      </c>
      <c r="BT17" s="17"/>
      <c r="BU17" s="17"/>
      <c r="BV17" s="17"/>
      <c r="BW17" s="17"/>
      <c r="BX17" s="17"/>
      <c r="BY17" s="17"/>
      <c r="BZ17" s="157">
        <f t="shared" si="5"/>
        <v>0</v>
      </c>
    </row>
    <row r="18" spans="1:78" x14ac:dyDescent="0.3">
      <c r="A18" s="252"/>
      <c r="B18" s="64" t="s">
        <v>31</v>
      </c>
      <c r="C18" s="17">
        <v>0</v>
      </c>
      <c r="D18" s="30">
        <v>0</v>
      </c>
      <c r="E18" s="30">
        <v>0</v>
      </c>
      <c r="F18" s="30">
        <v>0</v>
      </c>
      <c r="G18" s="30">
        <v>0</v>
      </c>
      <c r="H18" s="37">
        <v>0</v>
      </c>
      <c r="I18" s="189">
        <f t="shared" si="1"/>
        <v>0</v>
      </c>
      <c r="J18" s="192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222">
        <f t="shared" si="2"/>
        <v>0</v>
      </c>
      <c r="X18" s="223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33">
        <v>0</v>
      </c>
      <c r="AG18" s="37">
        <v>0</v>
      </c>
      <c r="AH18" s="37">
        <v>0</v>
      </c>
      <c r="AI18" s="19">
        <v>0</v>
      </c>
      <c r="AJ18" s="17">
        <v>0</v>
      </c>
      <c r="AK18" s="26">
        <f t="shared" si="0"/>
        <v>0</v>
      </c>
      <c r="AL18" s="77">
        <v>0</v>
      </c>
      <c r="AM18" s="19">
        <v>0</v>
      </c>
      <c r="AN18" s="17">
        <v>0</v>
      </c>
      <c r="AO18" s="30">
        <v>0</v>
      </c>
      <c r="AP18" s="17">
        <v>0</v>
      </c>
      <c r="AQ18" s="17">
        <v>0</v>
      </c>
      <c r="AR18" s="17">
        <v>0</v>
      </c>
      <c r="AS18" s="17">
        <v>0</v>
      </c>
      <c r="AT18" s="30">
        <v>0</v>
      </c>
      <c r="AU18" s="37">
        <v>0</v>
      </c>
      <c r="AV18" s="37">
        <v>0</v>
      </c>
      <c r="AW18" s="19">
        <v>0</v>
      </c>
      <c r="AX18" s="30">
        <v>0</v>
      </c>
      <c r="AY18" s="36">
        <f t="shared" si="3"/>
        <v>0</v>
      </c>
      <c r="AZ18" s="77">
        <v>0</v>
      </c>
      <c r="BA18" s="19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30">
        <v>0</v>
      </c>
      <c r="BI18" s="37">
        <v>0</v>
      </c>
      <c r="BJ18" s="37">
        <v>0</v>
      </c>
      <c r="BK18" s="19">
        <v>0</v>
      </c>
      <c r="BL18" s="17">
        <v>0</v>
      </c>
      <c r="BM18" s="16">
        <f t="shared" si="4"/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/>
      <c r="BU18" s="17"/>
      <c r="BV18" s="17"/>
      <c r="BW18" s="17"/>
      <c r="BX18" s="17"/>
      <c r="BY18" s="17"/>
      <c r="BZ18" s="157">
        <f t="shared" si="5"/>
        <v>0</v>
      </c>
    </row>
    <row r="19" spans="1:78" x14ac:dyDescent="0.3">
      <c r="A19" s="252"/>
      <c r="B19" s="64" t="s">
        <v>32</v>
      </c>
      <c r="C19" s="17">
        <v>1</v>
      </c>
      <c r="D19" s="30">
        <v>2</v>
      </c>
      <c r="E19" s="30">
        <v>2</v>
      </c>
      <c r="F19" s="30">
        <v>3</v>
      </c>
      <c r="G19" s="30">
        <v>5</v>
      </c>
      <c r="H19" s="37">
        <v>7</v>
      </c>
      <c r="I19" s="189">
        <f t="shared" si="1"/>
        <v>20</v>
      </c>
      <c r="J19" s="192">
        <v>0</v>
      </c>
      <c r="K19" s="17">
        <v>2</v>
      </c>
      <c r="L19" s="17">
        <v>3</v>
      </c>
      <c r="M19" s="17">
        <v>12</v>
      </c>
      <c r="N19" s="17">
        <v>5</v>
      </c>
      <c r="O19" s="17">
        <v>4</v>
      </c>
      <c r="P19" s="17">
        <v>3</v>
      </c>
      <c r="Q19" s="17">
        <v>4</v>
      </c>
      <c r="R19" s="17">
        <v>3</v>
      </c>
      <c r="S19" s="17">
        <v>4</v>
      </c>
      <c r="T19" s="17">
        <v>2</v>
      </c>
      <c r="U19" s="17">
        <v>3</v>
      </c>
      <c r="V19" s="17">
        <v>1</v>
      </c>
      <c r="W19" s="222">
        <f t="shared" si="2"/>
        <v>46</v>
      </c>
      <c r="X19" s="223">
        <v>8</v>
      </c>
      <c r="Y19" s="15">
        <v>2</v>
      </c>
      <c r="Z19" s="15">
        <v>2</v>
      </c>
      <c r="AA19" s="15">
        <v>3</v>
      </c>
      <c r="AB19" s="15">
        <v>0</v>
      </c>
      <c r="AC19" s="15">
        <v>2</v>
      </c>
      <c r="AD19" s="15">
        <v>2</v>
      </c>
      <c r="AE19" s="15">
        <v>6</v>
      </c>
      <c r="AF19" s="30">
        <v>0</v>
      </c>
      <c r="AG19" s="37">
        <v>6</v>
      </c>
      <c r="AH19" s="37">
        <v>1</v>
      </c>
      <c r="AI19" s="19">
        <v>7</v>
      </c>
      <c r="AJ19" s="17">
        <v>0</v>
      </c>
      <c r="AK19" s="26">
        <f t="shared" si="0"/>
        <v>31</v>
      </c>
      <c r="AL19" s="77">
        <v>5</v>
      </c>
      <c r="AM19" s="19">
        <v>1</v>
      </c>
      <c r="AN19" s="17">
        <v>0</v>
      </c>
      <c r="AO19" s="30">
        <v>0</v>
      </c>
      <c r="AP19" s="17">
        <v>0</v>
      </c>
      <c r="AQ19" s="17">
        <v>1</v>
      </c>
      <c r="AR19" s="17">
        <v>0</v>
      </c>
      <c r="AS19" s="17">
        <v>2</v>
      </c>
      <c r="AT19" s="30">
        <v>4</v>
      </c>
      <c r="AU19" s="37">
        <v>2</v>
      </c>
      <c r="AV19" s="37">
        <v>1</v>
      </c>
      <c r="AW19" s="19">
        <v>2</v>
      </c>
      <c r="AX19" s="30">
        <v>2</v>
      </c>
      <c r="AY19" s="36">
        <f t="shared" si="3"/>
        <v>15</v>
      </c>
      <c r="AZ19" s="77">
        <v>3</v>
      </c>
      <c r="BA19" s="19">
        <v>2</v>
      </c>
      <c r="BB19" s="17">
        <v>3</v>
      </c>
      <c r="BC19" s="17">
        <v>1</v>
      </c>
      <c r="BD19" s="17">
        <v>1</v>
      </c>
      <c r="BE19" s="17">
        <v>4</v>
      </c>
      <c r="BF19" s="17">
        <v>2</v>
      </c>
      <c r="BG19" s="17">
        <v>2</v>
      </c>
      <c r="BH19" s="30">
        <v>1</v>
      </c>
      <c r="BI19" s="37">
        <v>2</v>
      </c>
      <c r="BJ19" s="37">
        <v>4</v>
      </c>
      <c r="BK19" s="19">
        <v>6</v>
      </c>
      <c r="BL19" s="17">
        <v>0</v>
      </c>
      <c r="BM19" s="16">
        <f t="shared" si="4"/>
        <v>28</v>
      </c>
      <c r="BN19" s="17">
        <v>3</v>
      </c>
      <c r="BO19" s="17">
        <v>2</v>
      </c>
      <c r="BP19" s="17">
        <v>2</v>
      </c>
      <c r="BQ19" s="17">
        <v>2</v>
      </c>
      <c r="BR19" s="17">
        <v>3</v>
      </c>
      <c r="BS19" s="17">
        <v>2</v>
      </c>
      <c r="BT19" s="17"/>
      <c r="BU19" s="17"/>
      <c r="BV19" s="17"/>
      <c r="BW19" s="17"/>
      <c r="BX19" s="17"/>
      <c r="BY19" s="17"/>
      <c r="BZ19" s="157">
        <f t="shared" si="5"/>
        <v>14</v>
      </c>
    </row>
    <row r="20" spans="1:78" x14ac:dyDescent="0.3">
      <c r="A20" s="252"/>
      <c r="B20" s="64" t="s">
        <v>33</v>
      </c>
      <c r="C20" s="17">
        <v>0</v>
      </c>
      <c r="D20" s="30">
        <v>0</v>
      </c>
      <c r="E20" s="30">
        <v>0</v>
      </c>
      <c r="F20" s="30">
        <v>0</v>
      </c>
      <c r="G20" s="30">
        <v>0</v>
      </c>
      <c r="H20" s="37">
        <v>0</v>
      </c>
      <c r="I20" s="189">
        <f t="shared" si="1"/>
        <v>0</v>
      </c>
      <c r="J20" s="192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222">
        <f t="shared" si="2"/>
        <v>0</v>
      </c>
      <c r="X20" s="223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31">
        <v>0</v>
      </c>
      <c r="AG20" s="37">
        <v>0</v>
      </c>
      <c r="AH20" s="37">
        <v>0</v>
      </c>
      <c r="AI20" s="19">
        <v>0</v>
      </c>
      <c r="AJ20" s="17">
        <v>0</v>
      </c>
      <c r="AK20" s="26">
        <f t="shared" si="0"/>
        <v>0</v>
      </c>
      <c r="AL20" s="77">
        <v>0</v>
      </c>
      <c r="AM20" s="19">
        <v>0</v>
      </c>
      <c r="AN20" s="17">
        <v>0</v>
      </c>
      <c r="AO20" s="30">
        <v>0</v>
      </c>
      <c r="AP20" s="17">
        <v>0</v>
      </c>
      <c r="AQ20" s="17">
        <v>0</v>
      </c>
      <c r="AR20" s="17">
        <v>0</v>
      </c>
      <c r="AS20" s="17">
        <v>0</v>
      </c>
      <c r="AT20" s="30">
        <v>0</v>
      </c>
      <c r="AU20" s="37">
        <v>0</v>
      </c>
      <c r="AV20" s="37">
        <v>0</v>
      </c>
      <c r="AW20" s="19">
        <v>0</v>
      </c>
      <c r="AX20" s="30">
        <v>0</v>
      </c>
      <c r="AY20" s="36">
        <f t="shared" si="3"/>
        <v>0</v>
      </c>
      <c r="AZ20" s="77">
        <v>0</v>
      </c>
      <c r="BA20" s="19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30">
        <v>0</v>
      </c>
      <c r="BI20" s="37">
        <v>0</v>
      </c>
      <c r="BJ20" s="37">
        <v>0</v>
      </c>
      <c r="BK20" s="19">
        <v>0</v>
      </c>
      <c r="BL20" s="17">
        <v>0</v>
      </c>
      <c r="BM20" s="16">
        <f t="shared" si="4"/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  <c r="BS20" s="17">
        <v>0</v>
      </c>
      <c r="BT20" s="17"/>
      <c r="BU20" s="17"/>
      <c r="BV20" s="17"/>
      <c r="BW20" s="17"/>
      <c r="BX20" s="17"/>
      <c r="BY20" s="17"/>
      <c r="BZ20" s="157">
        <f t="shared" si="5"/>
        <v>0</v>
      </c>
    </row>
    <row r="21" spans="1:78" x14ac:dyDescent="0.3">
      <c r="A21" s="252"/>
      <c r="B21" s="64" t="s">
        <v>34</v>
      </c>
      <c r="C21" s="17">
        <v>0</v>
      </c>
      <c r="D21" s="30">
        <v>1</v>
      </c>
      <c r="E21" s="30">
        <v>0</v>
      </c>
      <c r="F21" s="30">
        <v>1</v>
      </c>
      <c r="G21" s="30">
        <v>0</v>
      </c>
      <c r="H21" s="37">
        <v>1</v>
      </c>
      <c r="I21" s="189">
        <f t="shared" si="1"/>
        <v>3</v>
      </c>
      <c r="J21" s="192">
        <v>0</v>
      </c>
      <c r="K21" s="17">
        <v>0</v>
      </c>
      <c r="L21" s="17">
        <v>0</v>
      </c>
      <c r="M21" s="17">
        <v>1</v>
      </c>
      <c r="N21" s="17">
        <v>1</v>
      </c>
      <c r="O21" s="17">
        <v>1</v>
      </c>
      <c r="P21" s="17">
        <v>1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3</v>
      </c>
      <c r="W21" s="222">
        <f t="shared" si="2"/>
        <v>7</v>
      </c>
      <c r="X21" s="223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33">
        <v>0</v>
      </c>
      <c r="AG21" s="37">
        <v>1</v>
      </c>
      <c r="AH21" s="37">
        <v>0</v>
      </c>
      <c r="AI21" s="19">
        <v>0</v>
      </c>
      <c r="AJ21" s="17">
        <v>0</v>
      </c>
      <c r="AK21" s="26">
        <f t="shared" si="0"/>
        <v>1</v>
      </c>
      <c r="AL21" s="77">
        <v>0</v>
      </c>
      <c r="AM21" s="19">
        <v>0</v>
      </c>
      <c r="AN21" s="17">
        <v>0</v>
      </c>
      <c r="AO21" s="30">
        <v>0</v>
      </c>
      <c r="AP21" s="17">
        <v>0</v>
      </c>
      <c r="AQ21" s="17">
        <v>0</v>
      </c>
      <c r="AR21" s="17">
        <v>0</v>
      </c>
      <c r="AS21" s="17">
        <v>0</v>
      </c>
      <c r="AT21" s="30">
        <v>0</v>
      </c>
      <c r="AU21" s="37">
        <v>0</v>
      </c>
      <c r="AV21" s="37">
        <v>0</v>
      </c>
      <c r="AW21" s="19">
        <v>0</v>
      </c>
      <c r="AX21" s="30">
        <v>0</v>
      </c>
      <c r="AY21" s="36">
        <f t="shared" si="3"/>
        <v>0</v>
      </c>
      <c r="AZ21" s="77">
        <v>0</v>
      </c>
      <c r="BA21" s="19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30">
        <v>0</v>
      </c>
      <c r="BI21" s="37">
        <v>0</v>
      </c>
      <c r="BJ21" s="37">
        <v>0</v>
      </c>
      <c r="BK21" s="19">
        <v>0</v>
      </c>
      <c r="BL21" s="17">
        <v>0</v>
      </c>
      <c r="BM21" s="16">
        <f t="shared" si="4"/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/>
      <c r="BU21" s="17"/>
      <c r="BV21" s="17"/>
      <c r="BW21" s="17"/>
      <c r="BX21" s="17"/>
      <c r="BY21" s="17"/>
      <c r="BZ21" s="157">
        <f t="shared" si="5"/>
        <v>0</v>
      </c>
    </row>
    <row r="22" spans="1:78" x14ac:dyDescent="0.3">
      <c r="A22" s="252"/>
      <c r="B22" s="64" t="s">
        <v>35</v>
      </c>
      <c r="C22" s="17">
        <v>0</v>
      </c>
      <c r="D22" s="30">
        <v>0</v>
      </c>
      <c r="E22" s="30">
        <v>0</v>
      </c>
      <c r="F22" s="30">
        <v>0</v>
      </c>
      <c r="G22" s="30">
        <v>0</v>
      </c>
      <c r="H22" s="37">
        <v>0</v>
      </c>
      <c r="I22" s="189">
        <f t="shared" si="1"/>
        <v>0</v>
      </c>
      <c r="J22" s="192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222">
        <f t="shared" si="2"/>
        <v>0</v>
      </c>
      <c r="X22" s="223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33">
        <v>0</v>
      </c>
      <c r="AG22" s="37">
        <v>0</v>
      </c>
      <c r="AH22" s="37">
        <v>0</v>
      </c>
      <c r="AI22" s="19">
        <v>0</v>
      </c>
      <c r="AJ22" s="17">
        <v>0</v>
      </c>
      <c r="AK22" s="26">
        <f t="shared" si="0"/>
        <v>0</v>
      </c>
      <c r="AL22" s="77">
        <v>0</v>
      </c>
      <c r="AM22" s="19">
        <v>0</v>
      </c>
      <c r="AN22" s="17">
        <v>0</v>
      </c>
      <c r="AO22" s="30">
        <v>0</v>
      </c>
      <c r="AP22" s="17">
        <v>0</v>
      </c>
      <c r="AQ22" s="17">
        <v>0</v>
      </c>
      <c r="AR22" s="17">
        <v>0</v>
      </c>
      <c r="AS22" s="17">
        <v>0</v>
      </c>
      <c r="AT22" s="30">
        <v>0</v>
      </c>
      <c r="AU22" s="37">
        <v>0</v>
      </c>
      <c r="AV22" s="37">
        <v>0</v>
      </c>
      <c r="AW22" s="19">
        <v>0</v>
      </c>
      <c r="AX22" s="30">
        <v>0</v>
      </c>
      <c r="AY22" s="36">
        <f t="shared" si="3"/>
        <v>0</v>
      </c>
      <c r="AZ22" s="77">
        <v>0</v>
      </c>
      <c r="BA22" s="19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30">
        <v>0</v>
      </c>
      <c r="BI22" s="37">
        <v>0</v>
      </c>
      <c r="BJ22" s="37">
        <v>0</v>
      </c>
      <c r="BK22" s="19">
        <v>0</v>
      </c>
      <c r="BL22" s="17">
        <v>0</v>
      </c>
      <c r="BM22" s="16">
        <f t="shared" si="4"/>
        <v>0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/>
      <c r="BU22" s="17"/>
      <c r="BV22" s="17"/>
      <c r="BW22" s="17"/>
      <c r="BX22" s="17"/>
      <c r="BY22" s="17"/>
      <c r="BZ22" s="157">
        <f t="shared" si="5"/>
        <v>0</v>
      </c>
    </row>
    <row r="23" spans="1:78" x14ac:dyDescent="0.3">
      <c r="A23" s="252"/>
      <c r="B23" s="64" t="s">
        <v>36</v>
      </c>
      <c r="C23" s="17">
        <v>5</v>
      </c>
      <c r="D23" s="30">
        <v>16</v>
      </c>
      <c r="E23" s="30">
        <v>11</v>
      </c>
      <c r="F23" s="30">
        <v>8</v>
      </c>
      <c r="G23" s="30">
        <v>8</v>
      </c>
      <c r="H23" s="37">
        <v>0</v>
      </c>
      <c r="I23" s="189">
        <v>48</v>
      </c>
      <c r="J23" s="192">
        <v>0</v>
      </c>
      <c r="K23" s="17">
        <v>3</v>
      </c>
      <c r="L23" s="17">
        <v>1</v>
      </c>
      <c r="M23" s="17">
        <v>0</v>
      </c>
      <c r="N23" s="17">
        <v>1</v>
      </c>
      <c r="O23" s="17">
        <v>0</v>
      </c>
      <c r="P23" s="17">
        <v>2</v>
      </c>
      <c r="Q23" s="17">
        <v>0</v>
      </c>
      <c r="R23" s="17">
        <v>0</v>
      </c>
      <c r="S23" s="17">
        <v>0</v>
      </c>
      <c r="T23" s="17">
        <v>2</v>
      </c>
      <c r="U23" s="17">
        <v>0</v>
      </c>
      <c r="V23" s="17">
        <v>0</v>
      </c>
      <c r="W23" s="222">
        <f t="shared" si="2"/>
        <v>9</v>
      </c>
      <c r="X23" s="223">
        <v>1</v>
      </c>
      <c r="Y23" s="15">
        <v>1</v>
      </c>
      <c r="Z23" s="15">
        <v>0</v>
      </c>
      <c r="AA23" s="15">
        <v>1</v>
      </c>
      <c r="AB23" s="15">
        <v>0</v>
      </c>
      <c r="AC23" s="15">
        <v>1</v>
      </c>
      <c r="AD23" s="15">
        <v>3</v>
      </c>
      <c r="AE23" s="15">
        <v>0</v>
      </c>
      <c r="AF23" s="31">
        <v>0</v>
      </c>
      <c r="AG23" s="37">
        <v>1</v>
      </c>
      <c r="AH23" s="37">
        <v>0</v>
      </c>
      <c r="AI23" s="19">
        <v>0</v>
      </c>
      <c r="AJ23" s="17">
        <v>0</v>
      </c>
      <c r="AK23" s="26">
        <f t="shared" si="0"/>
        <v>7</v>
      </c>
      <c r="AL23" s="77">
        <v>0</v>
      </c>
      <c r="AM23" s="19">
        <v>0</v>
      </c>
      <c r="AN23" s="17">
        <v>1</v>
      </c>
      <c r="AO23" s="30">
        <v>0</v>
      </c>
      <c r="AP23" s="17">
        <v>0</v>
      </c>
      <c r="AQ23" s="17">
        <v>1</v>
      </c>
      <c r="AR23" s="17">
        <v>1</v>
      </c>
      <c r="AS23" s="17">
        <v>0</v>
      </c>
      <c r="AT23" s="30">
        <v>0</v>
      </c>
      <c r="AU23" s="30">
        <v>1</v>
      </c>
      <c r="AV23" s="37">
        <v>4</v>
      </c>
      <c r="AW23" s="30">
        <v>1</v>
      </c>
      <c r="AX23" s="30">
        <v>4</v>
      </c>
      <c r="AY23" s="36">
        <f t="shared" si="3"/>
        <v>13</v>
      </c>
      <c r="AZ23" s="77">
        <v>0</v>
      </c>
      <c r="BA23" s="37">
        <v>2</v>
      </c>
      <c r="BB23" s="30">
        <v>0</v>
      </c>
      <c r="BC23" s="30">
        <v>0</v>
      </c>
      <c r="BD23" s="30">
        <v>0</v>
      </c>
      <c r="BE23" s="30">
        <v>1</v>
      </c>
      <c r="BF23" s="19">
        <v>0</v>
      </c>
      <c r="BG23" s="17">
        <v>0</v>
      </c>
      <c r="BH23" s="30">
        <v>0</v>
      </c>
      <c r="BI23" s="37">
        <v>0</v>
      </c>
      <c r="BJ23" s="37">
        <v>1</v>
      </c>
      <c r="BK23" s="19">
        <v>1</v>
      </c>
      <c r="BL23" s="17">
        <v>0</v>
      </c>
      <c r="BM23" s="16">
        <f t="shared" si="4"/>
        <v>5</v>
      </c>
      <c r="BN23" s="17">
        <v>0</v>
      </c>
      <c r="BO23" s="17">
        <v>0</v>
      </c>
      <c r="BP23" s="17">
        <v>0</v>
      </c>
      <c r="BQ23" s="17">
        <v>0</v>
      </c>
      <c r="BR23" s="17">
        <v>1</v>
      </c>
      <c r="BS23" s="17">
        <v>0</v>
      </c>
      <c r="BT23" s="17"/>
      <c r="BU23" s="17"/>
      <c r="BV23" s="17"/>
      <c r="BW23" s="17"/>
      <c r="BX23" s="17"/>
      <c r="BY23" s="17"/>
      <c r="BZ23" s="157">
        <f t="shared" si="5"/>
        <v>1</v>
      </c>
    </row>
    <row r="24" spans="1:78" x14ac:dyDescent="0.3">
      <c r="A24" s="252"/>
      <c r="B24" s="64" t="s">
        <v>37</v>
      </c>
      <c r="C24" s="17">
        <v>0</v>
      </c>
      <c r="D24" s="30">
        <v>0</v>
      </c>
      <c r="E24" s="30">
        <v>0</v>
      </c>
      <c r="F24" s="30">
        <v>0</v>
      </c>
      <c r="G24" s="30">
        <v>0</v>
      </c>
      <c r="H24" s="37">
        <v>0</v>
      </c>
      <c r="I24" s="189">
        <f t="shared" si="1"/>
        <v>0</v>
      </c>
      <c r="J24" s="192">
        <v>0</v>
      </c>
      <c r="K24" s="17">
        <v>1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222">
        <f t="shared" si="2"/>
        <v>1</v>
      </c>
      <c r="X24" s="223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31">
        <v>0</v>
      </c>
      <c r="AG24" s="37">
        <v>0</v>
      </c>
      <c r="AH24" s="37">
        <v>0</v>
      </c>
      <c r="AI24" s="19">
        <v>0</v>
      </c>
      <c r="AJ24" s="17">
        <v>0</v>
      </c>
      <c r="AK24" s="26">
        <f t="shared" si="0"/>
        <v>0</v>
      </c>
      <c r="AL24" s="77">
        <v>0</v>
      </c>
      <c r="AM24" s="32">
        <v>0</v>
      </c>
      <c r="AN24" s="29">
        <v>0</v>
      </c>
      <c r="AO24" s="32">
        <v>0</v>
      </c>
      <c r="AP24" s="29">
        <v>0</v>
      </c>
      <c r="AQ24" s="29">
        <v>0</v>
      </c>
      <c r="AR24" s="29">
        <v>0</v>
      </c>
      <c r="AS24" s="29">
        <v>0</v>
      </c>
      <c r="AT24" s="32">
        <v>0</v>
      </c>
      <c r="AU24" s="29">
        <v>0</v>
      </c>
      <c r="AV24" s="32">
        <v>0</v>
      </c>
      <c r="AW24" s="29">
        <v>0</v>
      </c>
      <c r="AX24" s="29">
        <v>0</v>
      </c>
      <c r="AY24" s="36">
        <f t="shared" si="3"/>
        <v>0</v>
      </c>
      <c r="AZ24" s="77">
        <v>0</v>
      </c>
      <c r="BA24" s="32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16">
        <f t="shared" si="4"/>
        <v>0</v>
      </c>
      <c r="BN24" s="108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/>
      <c r="BU24" s="17"/>
      <c r="BV24" s="17"/>
      <c r="BW24" s="17"/>
      <c r="BX24" s="17"/>
      <c r="BY24" s="17"/>
      <c r="BZ24" s="157">
        <f t="shared" si="5"/>
        <v>0</v>
      </c>
    </row>
    <row r="25" spans="1:78" x14ac:dyDescent="0.3">
      <c r="A25" s="252"/>
      <c r="B25" s="2" t="s">
        <v>38</v>
      </c>
      <c r="C25" s="181">
        <v>0</v>
      </c>
      <c r="D25" s="183">
        <v>0</v>
      </c>
      <c r="E25" s="183">
        <v>0</v>
      </c>
      <c r="F25" s="183">
        <v>0</v>
      </c>
      <c r="G25" s="183">
        <v>0</v>
      </c>
      <c r="H25" s="182">
        <v>0</v>
      </c>
      <c r="I25" s="189">
        <f t="shared" si="1"/>
        <v>0</v>
      </c>
      <c r="J25" s="192">
        <v>0</v>
      </c>
      <c r="K25" s="17">
        <v>0</v>
      </c>
      <c r="L25" s="17">
        <v>0</v>
      </c>
      <c r="M25" s="17">
        <v>0</v>
      </c>
      <c r="N25" s="17">
        <v>0</v>
      </c>
      <c r="O25" s="17">
        <v>5</v>
      </c>
      <c r="P25" s="17">
        <v>0</v>
      </c>
      <c r="Q25" s="17">
        <v>1</v>
      </c>
      <c r="R25" s="17">
        <v>0</v>
      </c>
      <c r="S25" s="17">
        <v>0</v>
      </c>
      <c r="T25" s="17">
        <v>1</v>
      </c>
      <c r="U25" s="17">
        <v>0</v>
      </c>
      <c r="V25" s="17">
        <v>0</v>
      </c>
      <c r="W25" s="222">
        <f t="shared" si="2"/>
        <v>7</v>
      </c>
      <c r="X25" s="223">
        <v>0</v>
      </c>
      <c r="Y25" s="15">
        <v>0</v>
      </c>
      <c r="Z25" s="15">
        <v>0</v>
      </c>
      <c r="AA25" s="15">
        <v>0</v>
      </c>
      <c r="AB25" s="15">
        <v>1</v>
      </c>
      <c r="AC25" s="15">
        <v>0</v>
      </c>
      <c r="AD25" s="15">
        <v>8</v>
      </c>
      <c r="AE25" s="15">
        <v>0</v>
      </c>
      <c r="AF25" s="31">
        <v>0</v>
      </c>
      <c r="AG25" s="37">
        <v>0</v>
      </c>
      <c r="AH25" s="37">
        <v>2</v>
      </c>
      <c r="AI25" s="19">
        <v>3</v>
      </c>
      <c r="AJ25" s="17">
        <v>0</v>
      </c>
      <c r="AK25" s="26">
        <f t="shared" si="0"/>
        <v>14</v>
      </c>
      <c r="AL25" s="77">
        <v>1</v>
      </c>
      <c r="AM25" s="60">
        <v>6</v>
      </c>
      <c r="AN25" s="67">
        <v>0</v>
      </c>
      <c r="AO25" s="60">
        <v>0</v>
      </c>
      <c r="AP25" s="67">
        <v>0</v>
      </c>
      <c r="AQ25" s="67">
        <v>0</v>
      </c>
      <c r="AR25" s="67">
        <v>1</v>
      </c>
      <c r="AS25" s="67">
        <v>0</v>
      </c>
      <c r="AT25" s="67">
        <v>0</v>
      </c>
      <c r="AU25" s="67">
        <v>1</v>
      </c>
      <c r="AV25" s="60">
        <v>0</v>
      </c>
      <c r="AW25" s="67">
        <v>0</v>
      </c>
      <c r="AX25" s="67">
        <v>0</v>
      </c>
      <c r="AY25" s="36">
        <f t="shared" si="3"/>
        <v>8</v>
      </c>
      <c r="AZ25" s="77">
        <v>0</v>
      </c>
      <c r="BA25" s="182">
        <v>0</v>
      </c>
      <c r="BB25" s="183">
        <v>0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6">
        <f>SUM(BA25:BL25)</f>
        <v>0</v>
      </c>
      <c r="BN25" s="152">
        <v>0</v>
      </c>
      <c r="BO25" s="181">
        <v>0</v>
      </c>
      <c r="BP25" s="17">
        <v>0</v>
      </c>
      <c r="BQ25" s="181">
        <v>0</v>
      </c>
      <c r="BR25" s="181">
        <v>0</v>
      </c>
      <c r="BS25" s="181">
        <v>1</v>
      </c>
      <c r="BT25" s="181"/>
      <c r="BU25" s="181"/>
      <c r="BV25" s="181"/>
      <c r="BW25" s="181"/>
      <c r="BX25" s="181"/>
      <c r="BY25" s="181"/>
      <c r="BZ25" s="158">
        <f t="shared" si="5"/>
        <v>1</v>
      </c>
    </row>
    <row r="26" spans="1:78" s="1" customFormat="1" ht="15" thickBot="1" x14ac:dyDescent="0.35">
      <c r="A26" s="138"/>
      <c r="B26" s="35" t="s">
        <v>39</v>
      </c>
      <c r="C26" s="49">
        <f>SUM(C3:C25)</f>
        <v>555</v>
      </c>
      <c r="D26" s="49">
        <f t="shared" ref="D26:H26" si="6">SUM(D3:D25)</f>
        <v>901</v>
      </c>
      <c r="E26" s="49">
        <f t="shared" si="6"/>
        <v>2120</v>
      </c>
      <c r="F26" s="49">
        <f t="shared" si="6"/>
        <v>3744</v>
      </c>
      <c r="G26" s="49">
        <f t="shared" si="6"/>
        <v>2008</v>
      </c>
      <c r="H26" s="49">
        <f t="shared" si="6"/>
        <v>3649</v>
      </c>
      <c r="I26" s="197">
        <f>SUM(I3:I25)</f>
        <v>12977</v>
      </c>
      <c r="J26" s="191">
        <f>SUM(J3:J25)</f>
        <v>17</v>
      </c>
      <c r="K26" s="224">
        <f>SUM(K3:K25)</f>
        <v>3867</v>
      </c>
      <c r="L26" s="224">
        <f t="shared" ref="L26:W26" si="7">SUM(L3:L25)</f>
        <v>2159</v>
      </c>
      <c r="M26" s="224">
        <f t="shared" si="7"/>
        <v>2337</v>
      </c>
      <c r="N26" s="224">
        <f t="shared" si="7"/>
        <v>2443</v>
      </c>
      <c r="O26" s="224">
        <f t="shared" si="7"/>
        <v>1514</v>
      </c>
      <c r="P26" s="224">
        <f t="shared" si="7"/>
        <v>731</v>
      </c>
      <c r="Q26" s="224">
        <f t="shared" si="7"/>
        <v>799</v>
      </c>
      <c r="R26" s="224">
        <f t="shared" si="7"/>
        <v>604</v>
      </c>
      <c r="S26" s="224">
        <f t="shared" si="7"/>
        <v>1160</v>
      </c>
      <c r="T26" s="224">
        <f t="shared" si="7"/>
        <v>948</v>
      </c>
      <c r="U26" s="224">
        <f t="shared" si="7"/>
        <v>808</v>
      </c>
      <c r="V26" s="224">
        <f t="shared" si="7"/>
        <v>606</v>
      </c>
      <c r="W26" s="225">
        <f t="shared" si="7"/>
        <v>17976</v>
      </c>
      <c r="X26" s="228">
        <v>84</v>
      </c>
      <c r="Y26" s="42">
        <f>SUM(Y3:Y25)</f>
        <v>2162</v>
      </c>
      <c r="Z26" s="42">
        <f>SUM(Z3:Z25)</f>
        <v>1154</v>
      </c>
      <c r="AA26" s="42">
        <f t="shared" ref="AA26:AK26" si="8">SUM(AA3:AA25)</f>
        <v>1506</v>
      </c>
      <c r="AB26" s="42">
        <f t="shared" si="8"/>
        <v>732</v>
      </c>
      <c r="AC26" s="42">
        <f t="shared" si="8"/>
        <v>1000</v>
      </c>
      <c r="AD26" s="42">
        <f t="shared" si="8"/>
        <v>709</v>
      </c>
      <c r="AE26" s="42">
        <f t="shared" si="8"/>
        <v>649</v>
      </c>
      <c r="AF26" s="42">
        <f t="shared" si="8"/>
        <v>682</v>
      </c>
      <c r="AG26" s="42">
        <f t="shared" si="8"/>
        <v>1171</v>
      </c>
      <c r="AH26" s="42">
        <f t="shared" si="8"/>
        <v>1053</v>
      </c>
      <c r="AI26" s="42">
        <f t="shared" si="8"/>
        <v>629</v>
      </c>
      <c r="AJ26" s="42">
        <f t="shared" si="8"/>
        <v>573</v>
      </c>
      <c r="AK26" s="87">
        <f t="shared" si="8"/>
        <v>12020</v>
      </c>
      <c r="AL26" s="43">
        <f>SUM(AL3:AL25)</f>
        <v>89</v>
      </c>
      <c r="AM26" s="48">
        <f>SUM(AM3:AM25)</f>
        <v>1130</v>
      </c>
      <c r="AN26" s="68">
        <f t="shared" ref="AN26:AX26" si="9">SUM(AN3:AN25)</f>
        <v>880</v>
      </c>
      <c r="AO26" s="68">
        <f t="shared" si="9"/>
        <v>934</v>
      </c>
      <c r="AP26" s="68">
        <f t="shared" si="9"/>
        <v>1391</v>
      </c>
      <c r="AQ26" s="68">
        <f t="shared" si="9"/>
        <v>326</v>
      </c>
      <c r="AR26" s="68">
        <f t="shared" si="9"/>
        <v>158</v>
      </c>
      <c r="AS26" s="68">
        <f t="shared" si="9"/>
        <v>109</v>
      </c>
      <c r="AT26" s="68">
        <f t="shared" si="9"/>
        <v>115</v>
      </c>
      <c r="AU26" s="68">
        <f t="shared" si="9"/>
        <v>172</v>
      </c>
      <c r="AV26" s="68">
        <f t="shared" si="9"/>
        <v>332</v>
      </c>
      <c r="AW26" s="68">
        <f t="shared" si="9"/>
        <v>420</v>
      </c>
      <c r="AX26" s="68">
        <f t="shared" si="9"/>
        <v>322</v>
      </c>
      <c r="AY26" s="71">
        <f t="shared" si="3"/>
        <v>6289</v>
      </c>
      <c r="AZ26" s="43">
        <f>SUM(AZ3:AZ25)</f>
        <v>38</v>
      </c>
      <c r="BA26" s="49">
        <f>SUM(BA3:BA25)</f>
        <v>659</v>
      </c>
      <c r="BB26" s="49">
        <f t="shared" ref="BB26:BL26" si="10">SUM(BB3:BB25)</f>
        <v>224</v>
      </c>
      <c r="BC26" s="49">
        <f t="shared" si="10"/>
        <v>387</v>
      </c>
      <c r="BD26" s="49">
        <f t="shared" si="10"/>
        <v>547</v>
      </c>
      <c r="BE26" s="49">
        <f t="shared" si="10"/>
        <v>435</v>
      </c>
      <c r="BF26" s="49">
        <f t="shared" si="10"/>
        <v>167</v>
      </c>
      <c r="BG26" s="49">
        <f t="shared" si="10"/>
        <v>129</v>
      </c>
      <c r="BH26" s="49">
        <f t="shared" si="10"/>
        <v>153</v>
      </c>
      <c r="BI26" s="49">
        <f t="shared" si="10"/>
        <v>285</v>
      </c>
      <c r="BJ26" s="49">
        <f t="shared" si="10"/>
        <v>508</v>
      </c>
      <c r="BK26" s="49">
        <f t="shared" si="10"/>
        <v>338</v>
      </c>
      <c r="BL26" s="49">
        <f t="shared" si="10"/>
        <v>181</v>
      </c>
      <c r="BM26" s="92">
        <f t="shared" ref="BM26:BS26" si="11">SUM(BM3:BM25)</f>
        <v>4013</v>
      </c>
      <c r="BN26" s="49">
        <f t="shared" si="11"/>
        <v>696</v>
      </c>
      <c r="BO26" s="184">
        <f t="shared" si="11"/>
        <v>447</v>
      </c>
      <c r="BP26" s="184">
        <f t="shared" si="11"/>
        <v>389</v>
      </c>
      <c r="BQ26" s="184">
        <f t="shared" si="11"/>
        <v>293</v>
      </c>
      <c r="BR26" s="184">
        <f t="shared" si="11"/>
        <v>332</v>
      </c>
      <c r="BS26" s="184">
        <f t="shared" si="11"/>
        <v>377</v>
      </c>
      <c r="BT26" s="155"/>
      <c r="BU26" s="155"/>
      <c r="BV26" s="155"/>
      <c r="BW26" s="155"/>
      <c r="BX26" s="155"/>
      <c r="BY26" s="155"/>
      <c r="BZ26" s="160">
        <f>SUM(BN26:BY26)</f>
        <v>2534</v>
      </c>
    </row>
    <row r="27" spans="1:78" ht="15" thickTop="1" x14ac:dyDescent="0.3">
      <c r="A27" s="253" t="s">
        <v>131</v>
      </c>
      <c r="B27" s="65" t="s">
        <v>40</v>
      </c>
      <c r="C27" s="199">
        <v>0</v>
      </c>
      <c r="D27" s="200">
        <v>1</v>
      </c>
      <c r="E27" s="199">
        <v>8</v>
      </c>
      <c r="F27" s="199">
        <v>11</v>
      </c>
      <c r="G27" s="199">
        <v>7</v>
      </c>
      <c r="H27" s="199">
        <v>15</v>
      </c>
      <c r="I27" s="198">
        <f>SUM(C27:H27)</f>
        <v>42</v>
      </c>
      <c r="J27" s="192">
        <v>1</v>
      </c>
      <c r="K27" s="17">
        <v>12</v>
      </c>
      <c r="L27" s="17">
        <v>29</v>
      </c>
      <c r="M27" s="17">
        <v>29</v>
      </c>
      <c r="N27" s="17">
        <v>52</v>
      </c>
      <c r="O27" s="17">
        <v>43</v>
      </c>
      <c r="P27" s="17">
        <v>43</v>
      </c>
      <c r="Q27" s="17">
        <v>49</v>
      </c>
      <c r="R27" s="17">
        <v>40</v>
      </c>
      <c r="S27" s="17">
        <v>48</v>
      </c>
      <c r="T27" s="17">
        <v>54</v>
      </c>
      <c r="U27" s="17">
        <v>70</v>
      </c>
      <c r="V27" s="17">
        <v>72</v>
      </c>
      <c r="W27" s="222">
        <f>SUM(K27:V27)</f>
        <v>541</v>
      </c>
      <c r="X27" s="223">
        <v>47</v>
      </c>
      <c r="Y27" s="17">
        <v>50</v>
      </c>
      <c r="Z27" s="17">
        <v>48</v>
      </c>
      <c r="AA27" s="17">
        <v>61</v>
      </c>
      <c r="AB27" s="17">
        <v>48</v>
      </c>
      <c r="AC27" s="17">
        <v>19</v>
      </c>
      <c r="AD27" s="17">
        <v>39</v>
      </c>
      <c r="AE27" s="17">
        <v>45</v>
      </c>
      <c r="AF27" s="30">
        <v>61</v>
      </c>
      <c r="AG27" s="37">
        <v>50</v>
      </c>
      <c r="AH27" s="37">
        <v>67</v>
      </c>
      <c r="AI27" s="19">
        <v>34</v>
      </c>
      <c r="AJ27" s="17">
        <v>34</v>
      </c>
      <c r="AK27" s="73">
        <f t="shared" ref="AK27:AK48" si="12">SUM(Y27:AJ27)</f>
        <v>556</v>
      </c>
      <c r="AL27" s="77">
        <v>30</v>
      </c>
      <c r="AM27" s="19">
        <v>93</v>
      </c>
      <c r="AN27" s="15">
        <v>52</v>
      </c>
      <c r="AO27" s="31">
        <v>38</v>
      </c>
      <c r="AP27" s="15">
        <v>6</v>
      </c>
      <c r="AQ27" s="15">
        <v>17</v>
      </c>
      <c r="AR27" s="31">
        <v>16</v>
      </c>
      <c r="AS27" s="15">
        <v>11</v>
      </c>
      <c r="AT27" s="30">
        <v>27</v>
      </c>
      <c r="AU27" s="37">
        <v>46</v>
      </c>
      <c r="AV27" s="38">
        <v>86</v>
      </c>
      <c r="AW27" s="39">
        <v>49</v>
      </c>
      <c r="AX27" s="41">
        <v>68</v>
      </c>
      <c r="AY27" s="97">
        <f>SUM(AM27:AX27)</f>
        <v>509</v>
      </c>
      <c r="AZ27" s="77">
        <v>23</v>
      </c>
      <c r="BA27" s="98">
        <v>25</v>
      </c>
      <c r="BB27" s="99">
        <v>21</v>
      </c>
      <c r="BC27" s="99">
        <v>23</v>
      </c>
      <c r="BD27" s="99">
        <v>14</v>
      </c>
      <c r="BE27" s="99">
        <v>24</v>
      </c>
      <c r="BF27" s="99">
        <v>7</v>
      </c>
      <c r="BG27" s="99">
        <v>8</v>
      </c>
      <c r="BH27" s="100">
        <v>19</v>
      </c>
      <c r="BI27" s="101">
        <v>14</v>
      </c>
      <c r="BJ27" s="102">
        <v>11</v>
      </c>
      <c r="BK27" s="103">
        <v>17</v>
      </c>
      <c r="BL27" s="104">
        <v>10</v>
      </c>
      <c r="BM27" s="105">
        <f>SUM(BA27:BL27)</f>
        <v>193</v>
      </c>
      <c r="BN27" s="104">
        <v>15</v>
      </c>
      <c r="BO27" s="17">
        <v>23</v>
      </c>
      <c r="BP27" s="17">
        <v>13</v>
      </c>
      <c r="BQ27" s="17">
        <v>7</v>
      </c>
      <c r="BR27" s="17">
        <v>9</v>
      </c>
      <c r="BS27" s="17">
        <v>45</v>
      </c>
      <c r="BT27" s="17"/>
      <c r="BU27" s="17"/>
      <c r="BV27" s="17"/>
      <c r="BW27" s="17"/>
      <c r="BX27" s="17"/>
      <c r="BY27" s="59"/>
      <c r="BZ27" s="157">
        <f>SUM(BN27:BY27)</f>
        <v>112</v>
      </c>
    </row>
    <row r="28" spans="1:78" x14ac:dyDescent="0.3">
      <c r="A28" s="252"/>
      <c r="B28" s="64" t="s">
        <v>41</v>
      </c>
      <c r="C28" s="30">
        <v>1533</v>
      </c>
      <c r="D28" s="37">
        <v>1743</v>
      </c>
      <c r="E28" s="30">
        <v>1502</v>
      </c>
      <c r="F28" s="30">
        <v>1705</v>
      </c>
      <c r="G28" s="30">
        <v>1230</v>
      </c>
      <c r="H28" s="30">
        <v>1055</v>
      </c>
      <c r="I28" s="189">
        <f t="shared" ref="I28:I47" si="13">SUM(C28:H28)</f>
        <v>8768</v>
      </c>
      <c r="J28" s="192">
        <v>0</v>
      </c>
      <c r="K28" s="17">
        <v>1245</v>
      </c>
      <c r="L28" s="17">
        <v>1210</v>
      </c>
      <c r="M28" s="17">
        <v>1145</v>
      </c>
      <c r="N28" s="17">
        <v>1111</v>
      </c>
      <c r="O28" s="17">
        <v>1477</v>
      </c>
      <c r="P28" s="17">
        <v>923</v>
      </c>
      <c r="Q28" s="17">
        <v>1524</v>
      </c>
      <c r="R28" s="17">
        <v>1520</v>
      </c>
      <c r="S28" s="17">
        <v>1335</v>
      </c>
      <c r="T28" s="17">
        <v>1203</v>
      </c>
      <c r="U28" s="17">
        <v>1447</v>
      </c>
      <c r="V28" s="17">
        <v>777</v>
      </c>
      <c r="W28" s="222">
        <f t="shared" ref="W28:W47" si="14">SUM(K28:V28)</f>
        <v>14917</v>
      </c>
      <c r="X28" s="223">
        <v>1</v>
      </c>
      <c r="Y28" s="17">
        <v>878</v>
      </c>
      <c r="Z28" s="17">
        <v>926</v>
      </c>
      <c r="AA28" s="17">
        <v>1170</v>
      </c>
      <c r="AB28" s="17">
        <v>966</v>
      </c>
      <c r="AC28" s="17">
        <v>957</v>
      </c>
      <c r="AD28" s="17">
        <v>1679</v>
      </c>
      <c r="AE28" s="17">
        <v>1800</v>
      </c>
      <c r="AF28" s="30">
        <v>1763</v>
      </c>
      <c r="AG28" s="37">
        <v>1324</v>
      </c>
      <c r="AH28" s="37">
        <v>1792</v>
      </c>
      <c r="AI28" s="19">
        <v>1016</v>
      </c>
      <c r="AJ28" s="17">
        <v>766</v>
      </c>
      <c r="AK28" s="26">
        <f t="shared" si="12"/>
        <v>15037</v>
      </c>
      <c r="AL28" s="77">
        <v>3</v>
      </c>
      <c r="AM28" s="19">
        <v>1020</v>
      </c>
      <c r="AN28" s="15">
        <v>1116</v>
      </c>
      <c r="AO28" s="31">
        <v>1215</v>
      </c>
      <c r="AP28" s="15">
        <v>955</v>
      </c>
      <c r="AQ28" s="15">
        <v>1273</v>
      </c>
      <c r="AR28" s="15">
        <v>1295</v>
      </c>
      <c r="AS28" s="15">
        <v>1212</v>
      </c>
      <c r="AT28" s="30">
        <v>1042</v>
      </c>
      <c r="AU28" s="37">
        <v>1177</v>
      </c>
      <c r="AV28" s="37">
        <v>1226</v>
      </c>
      <c r="AW28" s="19">
        <v>957</v>
      </c>
      <c r="AX28" s="30">
        <v>782</v>
      </c>
      <c r="AY28" s="97">
        <f t="shared" ref="AY28:AY48" si="15">SUM(AM28:AX28)</f>
        <v>13270</v>
      </c>
      <c r="AZ28" s="77">
        <v>1</v>
      </c>
      <c r="BA28" s="98">
        <v>556</v>
      </c>
      <c r="BB28" s="99">
        <v>580</v>
      </c>
      <c r="BC28" s="99">
        <v>1011</v>
      </c>
      <c r="BD28" s="99">
        <v>966</v>
      </c>
      <c r="BE28" s="99">
        <v>1235</v>
      </c>
      <c r="BF28" s="99">
        <v>1148</v>
      </c>
      <c r="BG28" s="99">
        <v>1178</v>
      </c>
      <c r="BH28" s="100">
        <v>1242</v>
      </c>
      <c r="BI28" s="101">
        <v>1103</v>
      </c>
      <c r="BJ28" s="101">
        <v>1091</v>
      </c>
      <c r="BK28" s="98">
        <v>796</v>
      </c>
      <c r="BL28" s="106">
        <v>686</v>
      </c>
      <c r="BM28" s="105">
        <f t="shared" ref="BM28:BM48" si="16">SUM(BA28:BL28)</f>
        <v>11592</v>
      </c>
      <c r="BN28" s="106">
        <v>836</v>
      </c>
      <c r="BO28" s="17">
        <v>902</v>
      </c>
      <c r="BP28" s="17">
        <v>1004</v>
      </c>
      <c r="BQ28" s="17">
        <v>851</v>
      </c>
      <c r="BR28" s="17">
        <v>1268</v>
      </c>
      <c r="BS28" s="17">
        <v>1121</v>
      </c>
      <c r="BT28" s="17"/>
      <c r="BU28" s="17"/>
      <c r="BV28" s="17"/>
      <c r="BW28" s="17"/>
      <c r="BX28" s="17"/>
      <c r="BY28" s="59"/>
      <c r="BZ28" s="157">
        <f t="shared" ref="BZ28:BZ47" si="17">SUM(BN28:BY28)</f>
        <v>5982</v>
      </c>
    </row>
    <row r="29" spans="1:78" x14ac:dyDescent="0.3">
      <c r="A29" s="252"/>
      <c r="B29" s="64" t="s">
        <v>42</v>
      </c>
      <c r="C29" s="30">
        <v>0</v>
      </c>
      <c r="D29" s="37">
        <v>0</v>
      </c>
      <c r="E29" s="30">
        <v>1</v>
      </c>
      <c r="F29" s="30">
        <v>0</v>
      </c>
      <c r="G29" s="30">
        <v>2</v>
      </c>
      <c r="H29" s="30">
        <v>1</v>
      </c>
      <c r="I29" s="189">
        <f t="shared" si="13"/>
        <v>4</v>
      </c>
      <c r="J29" s="192">
        <v>0</v>
      </c>
      <c r="K29" s="17">
        <v>1</v>
      </c>
      <c r="L29" s="17">
        <v>0</v>
      </c>
      <c r="M29" s="17">
        <v>1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1</v>
      </c>
      <c r="T29" s="17">
        <v>1</v>
      </c>
      <c r="U29" s="17">
        <v>2</v>
      </c>
      <c r="V29" s="17">
        <v>0</v>
      </c>
      <c r="W29" s="222">
        <f t="shared" si="14"/>
        <v>6</v>
      </c>
      <c r="X29" s="223">
        <v>0</v>
      </c>
      <c r="Y29" s="17">
        <v>0</v>
      </c>
      <c r="Z29" s="17">
        <v>0</v>
      </c>
      <c r="AA29" s="17">
        <v>0</v>
      </c>
      <c r="AB29" s="17">
        <v>1</v>
      </c>
      <c r="AC29" s="17">
        <v>0</v>
      </c>
      <c r="AD29" s="17">
        <v>1</v>
      </c>
      <c r="AE29" s="17">
        <v>0</v>
      </c>
      <c r="AF29" s="30">
        <v>2</v>
      </c>
      <c r="AG29" s="37">
        <v>0</v>
      </c>
      <c r="AH29" s="37">
        <v>0</v>
      </c>
      <c r="AI29" s="19">
        <v>2</v>
      </c>
      <c r="AJ29" s="17">
        <v>2</v>
      </c>
      <c r="AK29" s="26">
        <f t="shared" si="12"/>
        <v>8</v>
      </c>
      <c r="AL29" s="77">
        <v>0</v>
      </c>
      <c r="AM29" s="6">
        <v>2</v>
      </c>
      <c r="AN29" s="18">
        <v>1</v>
      </c>
      <c r="AO29" s="33">
        <v>2</v>
      </c>
      <c r="AP29" s="18">
        <v>0</v>
      </c>
      <c r="AQ29" s="18">
        <v>1</v>
      </c>
      <c r="AR29" s="18">
        <v>0</v>
      </c>
      <c r="AS29" s="18">
        <v>0</v>
      </c>
      <c r="AT29" s="30">
        <v>0</v>
      </c>
      <c r="AU29" s="37">
        <v>1</v>
      </c>
      <c r="AV29" s="37">
        <v>1</v>
      </c>
      <c r="AW29" s="19">
        <v>0</v>
      </c>
      <c r="AX29" s="30">
        <v>1</v>
      </c>
      <c r="AY29" s="97">
        <f t="shared" si="15"/>
        <v>9</v>
      </c>
      <c r="AZ29" s="77">
        <v>0</v>
      </c>
      <c r="BA29" s="107">
        <v>1</v>
      </c>
      <c r="BB29" s="108">
        <v>0</v>
      </c>
      <c r="BC29" s="108">
        <v>2</v>
      </c>
      <c r="BD29" s="108">
        <v>0</v>
      </c>
      <c r="BE29" s="108">
        <v>1</v>
      </c>
      <c r="BF29" s="108">
        <v>0</v>
      </c>
      <c r="BG29" s="108">
        <v>2</v>
      </c>
      <c r="BH29" s="100">
        <v>2</v>
      </c>
      <c r="BI29" s="101">
        <v>1</v>
      </c>
      <c r="BJ29" s="101">
        <v>1</v>
      </c>
      <c r="BK29" s="98">
        <v>0</v>
      </c>
      <c r="BL29" s="106">
        <v>0</v>
      </c>
      <c r="BM29" s="105">
        <f t="shared" si="16"/>
        <v>10</v>
      </c>
      <c r="BN29" s="106">
        <v>1</v>
      </c>
      <c r="BO29" s="17">
        <v>0</v>
      </c>
      <c r="BP29" s="17">
        <v>1</v>
      </c>
      <c r="BQ29" s="17">
        <v>0</v>
      </c>
      <c r="BR29" s="17">
        <v>3</v>
      </c>
      <c r="BS29" s="17">
        <v>3</v>
      </c>
      <c r="BT29" s="17"/>
      <c r="BU29" s="17"/>
      <c r="BV29" s="17"/>
      <c r="BW29" s="17"/>
      <c r="BX29" s="17"/>
      <c r="BY29" s="59"/>
      <c r="BZ29" s="157">
        <f t="shared" si="17"/>
        <v>8</v>
      </c>
    </row>
    <row r="30" spans="1:78" x14ac:dyDescent="0.3">
      <c r="A30" s="252"/>
      <c r="B30" s="64" t="s">
        <v>43</v>
      </c>
      <c r="C30" s="30">
        <v>0</v>
      </c>
      <c r="D30" s="37">
        <v>0</v>
      </c>
      <c r="E30" s="30">
        <v>3</v>
      </c>
      <c r="F30" s="30">
        <v>1</v>
      </c>
      <c r="G30" s="30">
        <v>2</v>
      </c>
      <c r="H30" s="30">
        <v>0</v>
      </c>
      <c r="I30" s="189">
        <f t="shared" si="13"/>
        <v>6</v>
      </c>
      <c r="J30" s="192">
        <v>0</v>
      </c>
      <c r="K30" s="17">
        <v>4</v>
      </c>
      <c r="L30" s="17">
        <v>1</v>
      </c>
      <c r="M30" s="17">
        <v>1</v>
      </c>
      <c r="N30" s="17">
        <v>2</v>
      </c>
      <c r="O30" s="17">
        <v>1</v>
      </c>
      <c r="P30" s="17">
        <v>0</v>
      </c>
      <c r="Q30" s="17">
        <v>2</v>
      </c>
      <c r="R30" s="17">
        <v>2</v>
      </c>
      <c r="S30" s="17">
        <v>1</v>
      </c>
      <c r="T30" s="17">
        <v>0</v>
      </c>
      <c r="U30" s="17">
        <v>3</v>
      </c>
      <c r="V30" s="17">
        <v>2</v>
      </c>
      <c r="W30" s="222">
        <f t="shared" si="14"/>
        <v>19</v>
      </c>
      <c r="X30" s="223">
        <v>1</v>
      </c>
      <c r="Y30" s="17">
        <v>8</v>
      </c>
      <c r="Z30" s="17">
        <v>4</v>
      </c>
      <c r="AA30" s="17">
        <v>6</v>
      </c>
      <c r="AB30" s="17">
        <v>9</v>
      </c>
      <c r="AC30" s="17">
        <v>6</v>
      </c>
      <c r="AD30" s="17">
        <v>2</v>
      </c>
      <c r="AE30" s="17">
        <v>1</v>
      </c>
      <c r="AF30" s="30">
        <v>4</v>
      </c>
      <c r="AG30" s="37">
        <v>1</v>
      </c>
      <c r="AH30" s="37">
        <v>1</v>
      </c>
      <c r="AI30" s="19">
        <v>0</v>
      </c>
      <c r="AJ30" s="17">
        <v>1</v>
      </c>
      <c r="AK30" s="26">
        <f t="shared" si="12"/>
        <v>43</v>
      </c>
      <c r="AL30" s="77">
        <v>0</v>
      </c>
      <c r="AM30" s="20">
        <v>3</v>
      </c>
      <c r="AN30" s="15">
        <v>0</v>
      </c>
      <c r="AO30" s="31">
        <v>0</v>
      </c>
      <c r="AP30" s="15">
        <v>0</v>
      </c>
      <c r="AQ30" s="15">
        <v>0</v>
      </c>
      <c r="AR30" s="15">
        <v>1</v>
      </c>
      <c r="AS30" s="15">
        <v>1</v>
      </c>
      <c r="AT30" s="30">
        <v>0</v>
      </c>
      <c r="AU30" s="37">
        <v>0</v>
      </c>
      <c r="AV30" s="37">
        <v>2</v>
      </c>
      <c r="AW30" s="19">
        <v>1</v>
      </c>
      <c r="AX30" s="30">
        <v>2</v>
      </c>
      <c r="AY30" s="97">
        <f t="shared" si="15"/>
        <v>10</v>
      </c>
      <c r="AZ30" s="77">
        <v>1</v>
      </c>
      <c r="BA30" s="88">
        <v>0</v>
      </c>
      <c r="BB30" s="99">
        <v>0</v>
      </c>
      <c r="BC30" s="99">
        <v>0</v>
      </c>
      <c r="BD30" s="99">
        <v>0</v>
      </c>
      <c r="BE30" s="99">
        <v>2</v>
      </c>
      <c r="BF30" s="99">
        <v>0</v>
      </c>
      <c r="BG30" s="99">
        <v>0</v>
      </c>
      <c r="BH30" s="100">
        <v>0</v>
      </c>
      <c r="BI30" s="101">
        <v>0</v>
      </c>
      <c r="BJ30" s="101">
        <v>0</v>
      </c>
      <c r="BK30" s="98">
        <v>0</v>
      </c>
      <c r="BL30" s="106">
        <v>0</v>
      </c>
      <c r="BM30" s="105">
        <f t="shared" si="16"/>
        <v>2</v>
      </c>
      <c r="BN30" s="106">
        <v>0</v>
      </c>
      <c r="BO30" s="17">
        <v>0</v>
      </c>
      <c r="BP30" s="17">
        <v>0</v>
      </c>
      <c r="BQ30" s="17">
        <v>0</v>
      </c>
      <c r="BR30" s="17">
        <v>0</v>
      </c>
      <c r="BS30" s="17">
        <v>2</v>
      </c>
      <c r="BT30" s="17"/>
      <c r="BU30" s="17"/>
      <c r="BV30" s="17"/>
      <c r="BW30" s="17"/>
      <c r="BX30" s="17"/>
      <c r="BY30" s="59"/>
      <c r="BZ30" s="157">
        <f t="shared" si="17"/>
        <v>2</v>
      </c>
    </row>
    <row r="31" spans="1:78" x14ac:dyDescent="0.3">
      <c r="A31" s="252"/>
      <c r="B31" s="64" t="s">
        <v>44</v>
      </c>
      <c r="C31" s="30">
        <v>0</v>
      </c>
      <c r="D31" s="37">
        <v>0</v>
      </c>
      <c r="E31" s="30">
        <v>2</v>
      </c>
      <c r="F31" s="30">
        <v>3</v>
      </c>
      <c r="G31" s="30">
        <v>7</v>
      </c>
      <c r="H31" s="30">
        <v>4</v>
      </c>
      <c r="I31" s="189">
        <f t="shared" si="13"/>
        <v>16</v>
      </c>
      <c r="J31" s="192">
        <v>0</v>
      </c>
      <c r="K31" s="17">
        <v>6</v>
      </c>
      <c r="L31" s="17">
        <v>5</v>
      </c>
      <c r="M31" s="17">
        <v>7</v>
      </c>
      <c r="N31" s="17">
        <v>5</v>
      </c>
      <c r="O31" s="17">
        <v>6</v>
      </c>
      <c r="P31" s="17">
        <v>13</v>
      </c>
      <c r="Q31" s="17">
        <v>7</v>
      </c>
      <c r="R31" s="17">
        <v>9</v>
      </c>
      <c r="S31" s="17">
        <v>10</v>
      </c>
      <c r="T31" s="17">
        <v>11</v>
      </c>
      <c r="U31" s="17">
        <v>21</v>
      </c>
      <c r="V31" s="17">
        <v>10</v>
      </c>
      <c r="W31" s="222">
        <f t="shared" si="14"/>
        <v>110</v>
      </c>
      <c r="X31" s="223">
        <v>2</v>
      </c>
      <c r="Y31" s="17">
        <v>18</v>
      </c>
      <c r="Z31" s="17">
        <v>10</v>
      </c>
      <c r="AA31" s="17">
        <v>16</v>
      </c>
      <c r="AB31" s="17">
        <v>29</v>
      </c>
      <c r="AC31" s="17">
        <v>26</v>
      </c>
      <c r="AD31" s="17">
        <v>32</v>
      </c>
      <c r="AE31" s="17">
        <v>25</v>
      </c>
      <c r="AF31" s="30">
        <v>13</v>
      </c>
      <c r="AG31" s="37">
        <v>31</v>
      </c>
      <c r="AH31" s="37">
        <v>23</v>
      </c>
      <c r="AI31" s="19">
        <v>20</v>
      </c>
      <c r="AJ31" s="17">
        <v>13</v>
      </c>
      <c r="AK31" s="26">
        <f t="shared" si="12"/>
        <v>256</v>
      </c>
      <c r="AL31" s="77">
        <v>6</v>
      </c>
      <c r="AM31" s="19">
        <v>27</v>
      </c>
      <c r="AN31" s="15">
        <v>28</v>
      </c>
      <c r="AO31" s="31">
        <v>34</v>
      </c>
      <c r="AP31" s="15">
        <v>41</v>
      </c>
      <c r="AQ31" s="15">
        <v>49</v>
      </c>
      <c r="AR31" s="15">
        <v>31</v>
      </c>
      <c r="AS31" s="15">
        <v>14</v>
      </c>
      <c r="AT31" s="30">
        <v>39</v>
      </c>
      <c r="AU31" s="37">
        <v>13</v>
      </c>
      <c r="AV31" s="37">
        <v>29</v>
      </c>
      <c r="AW31" s="19">
        <v>15</v>
      </c>
      <c r="AX31" s="30">
        <v>14</v>
      </c>
      <c r="AY31" s="97">
        <f t="shared" si="15"/>
        <v>334</v>
      </c>
      <c r="AZ31" s="77">
        <v>11</v>
      </c>
      <c r="BA31" s="98">
        <v>9</v>
      </c>
      <c r="BB31" s="99">
        <v>10</v>
      </c>
      <c r="BC31" s="99">
        <v>23</v>
      </c>
      <c r="BD31" s="99">
        <v>13</v>
      </c>
      <c r="BE31" s="99">
        <v>26</v>
      </c>
      <c r="BF31" s="99">
        <v>18</v>
      </c>
      <c r="BG31" s="99">
        <v>18</v>
      </c>
      <c r="BH31" s="100">
        <v>9</v>
      </c>
      <c r="BI31" s="101">
        <v>7</v>
      </c>
      <c r="BJ31" s="101">
        <v>10</v>
      </c>
      <c r="BK31" s="98">
        <v>2</v>
      </c>
      <c r="BL31" s="106">
        <v>4</v>
      </c>
      <c r="BM31" s="105">
        <f t="shared" si="16"/>
        <v>149</v>
      </c>
      <c r="BN31" s="106">
        <v>1</v>
      </c>
      <c r="BO31" s="17">
        <v>2</v>
      </c>
      <c r="BP31" s="17">
        <v>1</v>
      </c>
      <c r="BQ31" s="17">
        <v>2</v>
      </c>
      <c r="BR31" s="17">
        <v>2</v>
      </c>
      <c r="BS31" s="17">
        <v>46</v>
      </c>
      <c r="BT31" s="17"/>
      <c r="BU31" s="17"/>
      <c r="BV31" s="17"/>
      <c r="BW31" s="17"/>
      <c r="BX31" s="17"/>
      <c r="BY31" s="59"/>
      <c r="BZ31" s="157">
        <f t="shared" si="17"/>
        <v>54</v>
      </c>
    </row>
    <row r="32" spans="1:78" x14ac:dyDescent="0.3">
      <c r="A32" s="252"/>
      <c r="B32" s="64" t="s">
        <v>45</v>
      </c>
      <c r="C32" s="30">
        <v>6</v>
      </c>
      <c r="D32" s="37">
        <v>6</v>
      </c>
      <c r="E32" s="30">
        <v>20</v>
      </c>
      <c r="F32" s="30">
        <v>3</v>
      </c>
      <c r="G32" s="30">
        <v>3</v>
      </c>
      <c r="H32" s="30">
        <v>4</v>
      </c>
      <c r="I32" s="189">
        <f t="shared" si="13"/>
        <v>42</v>
      </c>
      <c r="J32" s="192">
        <v>0</v>
      </c>
      <c r="K32" s="17">
        <v>6</v>
      </c>
      <c r="L32" s="17">
        <v>4</v>
      </c>
      <c r="M32" s="17">
        <v>7</v>
      </c>
      <c r="N32" s="17">
        <v>6</v>
      </c>
      <c r="O32" s="17">
        <v>3</v>
      </c>
      <c r="P32" s="17">
        <v>1</v>
      </c>
      <c r="Q32" s="17">
        <v>5</v>
      </c>
      <c r="R32" s="17">
        <v>4</v>
      </c>
      <c r="S32" s="17">
        <v>3</v>
      </c>
      <c r="T32" s="17">
        <v>13</v>
      </c>
      <c r="U32" s="17">
        <v>6</v>
      </c>
      <c r="V32" s="17">
        <v>3</v>
      </c>
      <c r="W32" s="222">
        <f t="shared" si="14"/>
        <v>61</v>
      </c>
      <c r="X32" s="223">
        <v>7</v>
      </c>
      <c r="Y32" s="17">
        <v>4</v>
      </c>
      <c r="Z32" s="17">
        <v>4</v>
      </c>
      <c r="AA32" s="17">
        <v>2</v>
      </c>
      <c r="AB32" s="17">
        <v>2</v>
      </c>
      <c r="AC32" s="17">
        <v>2</v>
      </c>
      <c r="AD32" s="17">
        <v>1</v>
      </c>
      <c r="AE32" s="17">
        <v>7</v>
      </c>
      <c r="AF32" s="30">
        <v>9</v>
      </c>
      <c r="AG32" s="37">
        <v>9</v>
      </c>
      <c r="AH32" s="37">
        <v>6</v>
      </c>
      <c r="AI32" s="19">
        <v>9</v>
      </c>
      <c r="AJ32" s="17">
        <v>8</v>
      </c>
      <c r="AK32" s="26">
        <f t="shared" si="12"/>
        <v>63</v>
      </c>
      <c r="AL32" s="77">
        <v>5</v>
      </c>
      <c r="AM32" s="19">
        <v>9</v>
      </c>
      <c r="AN32" s="15">
        <v>10</v>
      </c>
      <c r="AO32" s="31">
        <v>2</v>
      </c>
      <c r="AP32" s="15">
        <v>1</v>
      </c>
      <c r="AQ32" s="15">
        <v>0</v>
      </c>
      <c r="AR32" s="15">
        <v>3</v>
      </c>
      <c r="AS32" s="15">
        <v>2</v>
      </c>
      <c r="AT32" s="30">
        <v>2</v>
      </c>
      <c r="AU32" s="37">
        <v>4</v>
      </c>
      <c r="AV32" s="37">
        <v>4</v>
      </c>
      <c r="AW32" s="19">
        <v>5</v>
      </c>
      <c r="AX32" s="30">
        <v>2</v>
      </c>
      <c r="AY32" s="97">
        <f t="shared" si="15"/>
        <v>44</v>
      </c>
      <c r="AZ32" s="77">
        <v>1</v>
      </c>
      <c r="BA32" s="98">
        <v>1</v>
      </c>
      <c r="BB32" s="99">
        <v>2</v>
      </c>
      <c r="BC32" s="99">
        <v>6</v>
      </c>
      <c r="BD32" s="99">
        <v>4</v>
      </c>
      <c r="BE32" s="99">
        <v>8</v>
      </c>
      <c r="BF32" s="99">
        <v>4</v>
      </c>
      <c r="BG32" s="99">
        <v>3</v>
      </c>
      <c r="BH32" s="100">
        <v>4</v>
      </c>
      <c r="BI32" s="101">
        <v>2</v>
      </c>
      <c r="BJ32" s="101">
        <v>2</v>
      </c>
      <c r="BK32" s="98">
        <v>2</v>
      </c>
      <c r="BL32" s="106">
        <v>2</v>
      </c>
      <c r="BM32" s="105">
        <f t="shared" si="16"/>
        <v>40</v>
      </c>
      <c r="BN32" s="106">
        <v>1</v>
      </c>
      <c r="BO32" s="17">
        <v>2</v>
      </c>
      <c r="BP32" s="17">
        <v>3</v>
      </c>
      <c r="BQ32" s="17">
        <v>1</v>
      </c>
      <c r="BR32" s="17">
        <v>2</v>
      </c>
      <c r="BS32" s="17">
        <v>3</v>
      </c>
      <c r="BT32" s="17"/>
      <c r="BU32" s="17"/>
      <c r="BV32" s="17"/>
      <c r="BW32" s="17"/>
      <c r="BX32" s="17"/>
      <c r="BY32" s="59"/>
      <c r="BZ32" s="157">
        <f t="shared" si="17"/>
        <v>12</v>
      </c>
    </row>
    <row r="33" spans="1:78" x14ac:dyDescent="0.3">
      <c r="A33" s="252"/>
      <c r="B33" s="64" t="s">
        <v>46</v>
      </c>
      <c r="C33" s="30">
        <v>476</v>
      </c>
      <c r="D33" s="37">
        <v>548</v>
      </c>
      <c r="E33" s="30">
        <v>463</v>
      </c>
      <c r="F33" s="30">
        <v>483</v>
      </c>
      <c r="G33" s="30">
        <v>587</v>
      </c>
      <c r="H33" s="30">
        <v>387</v>
      </c>
      <c r="I33" s="189">
        <f t="shared" si="13"/>
        <v>2944</v>
      </c>
      <c r="J33" s="192">
        <v>0</v>
      </c>
      <c r="K33" s="17">
        <v>544</v>
      </c>
      <c r="L33" s="17">
        <v>518</v>
      </c>
      <c r="M33" s="17">
        <v>574</v>
      </c>
      <c r="N33" s="17">
        <v>511</v>
      </c>
      <c r="O33" s="17">
        <v>529</v>
      </c>
      <c r="P33" s="17">
        <v>421</v>
      </c>
      <c r="Q33" s="17">
        <v>507</v>
      </c>
      <c r="R33" s="17">
        <v>539</v>
      </c>
      <c r="S33" s="17">
        <v>485</v>
      </c>
      <c r="T33" s="17">
        <v>396</v>
      </c>
      <c r="U33" s="17">
        <v>643</v>
      </c>
      <c r="V33" s="17">
        <v>451</v>
      </c>
      <c r="W33" s="222">
        <f t="shared" si="14"/>
        <v>6118</v>
      </c>
      <c r="X33" s="223">
        <v>5</v>
      </c>
      <c r="Y33" s="17">
        <v>527</v>
      </c>
      <c r="Z33" s="17">
        <v>537</v>
      </c>
      <c r="AA33" s="17">
        <v>614</v>
      </c>
      <c r="AB33" s="17">
        <v>487</v>
      </c>
      <c r="AC33" s="17">
        <v>523</v>
      </c>
      <c r="AD33" s="17">
        <v>654</v>
      </c>
      <c r="AE33" s="17">
        <v>566</v>
      </c>
      <c r="AF33" s="30">
        <v>595</v>
      </c>
      <c r="AG33" s="37">
        <v>508</v>
      </c>
      <c r="AH33" s="37">
        <v>658</v>
      </c>
      <c r="AI33" s="19">
        <v>589</v>
      </c>
      <c r="AJ33" s="17">
        <v>520</v>
      </c>
      <c r="AK33" s="26">
        <f t="shared" si="12"/>
        <v>6778</v>
      </c>
      <c r="AL33" s="77">
        <v>8</v>
      </c>
      <c r="AM33" s="19">
        <v>468</v>
      </c>
      <c r="AN33" s="15">
        <v>409</v>
      </c>
      <c r="AO33" s="31">
        <v>333</v>
      </c>
      <c r="AP33" s="15">
        <v>240</v>
      </c>
      <c r="AQ33" s="15">
        <v>247</v>
      </c>
      <c r="AR33" s="15">
        <v>206</v>
      </c>
      <c r="AS33" s="15">
        <v>175</v>
      </c>
      <c r="AT33" s="30">
        <v>126</v>
      </c>
      <c r="AU33" s="37">
        <v>143</v>
      </c>
      <c r="AV33" s="37">
        <v>121</v>
      </c>
      <c r="AW33" s="19">
        <v>127</v>
      </c>
      <c r="AX33" s="30">
        <v>118</v>
      </c>
      <c r="AY33" s="97">
        <f t="shared" si="15"/>
        <v>2713</v>
      </c>
      <c r="AZ33" s="77">
        <v>2</v>
      </c>
      <c r="BA33" s="98">
        <v>100</v>
      </c>
      <c r="BB33" s="99">
        <v>117</v>
      </c>
      <c r="BC33" s="99">
        <v>172</v>
      </c>
      <c r="BD33" s="99">
        <v>175</v>
      </c>
      <c r="BE33" s="99">
        <v>154</v>
      </c>
      <c r="BF33" s="99">
        <v>128</v>
      </c>
      <c r="BG33" s="99">
        <v>110</v>
      </c>
      <c r="BH33" s="100">
        <v>112</v>
      </c>
      <c r="BI33" s="101">
        <v>99</v>
      </c>
      <c r="BJ33" s="101">
        <v>76</v>
      </c>
      <c r="BK33" s="98">
        <v>94</v>
      </c>
      <c r="BL33" s="106">
        <v>42</v>
      </c>
      <c r="BM33" s="105">
        <f t="shared" si="16"/>
        <v>1379</v>
      </c>
      <c r="BN33" s="106">
        <v>88</v>
      </c>
      <c r="BO33" s="17">
        <v>101</v>
      </c>
      <c r="BP33" s="17">
        <v>122</v>
      </c>
      <c r="BQ33" s="17">
        <v>97</v>
      </c>
      <c r="BR33" s="17">
        <v>144</v>
      </c>
      <c r="BS33" s="17">
        <v>119</v>
      </c>
      <c r="BT33" s="17"/>
      <c r="BU33" s="17"/>
      <c r="BV33" s="17"/>
      <c r="BW33" s="17"/>
      <c r="BX33" s="17"/>
      <c r="BY33" s="59"/>
      <c r="BZ33" s="157">
        <f t="shared" si="17"/>
        <v>671</v>
      </c>
    </row>
    <row r="34" spans="1:78" x14ac:dyDescent="0.3">
      <c r="A34" s="252"/>
      <c r="B34" s="64" t="s">
        <v>47</v>
      </c>
      <c r="C34" s="30">
        <v>3230</v>
      </c>
      <c r="D34" s="37">
        <v>4077</v>
      </c>
      <c r="E34" s="30">
        <v>3881</v>
      </c>
      <c r="F34" s="30">
        <v>4047</v>
      </c>
      <c r="G34" s="30">
        <v>4050</v>
      </c>
      <c r="H34" s="30">
        <v>3187</v>
      </c>
      <c r="I34" s="189">
        <f t="shared" si="13"/>
        <v>22472</v>
      </c>
      <c r="J34" s="192">
        <v>3</v>
      </c>
      <c r="K34" s="17">
        <v>4261</v>
      </c>
      <c r="L34" s="17">
        <v>3999</v>
      </c>
      <c r="M34" s="17">
        <v>4090</v>
      </c>
      <c r="N34" s="17">
        <v>3473</v>
      </c>
      <c r="O34" s="17">
        <v>3805</v>
      </c>
      <c r="P34" s="17">
        <v>2771</v>
      </c>
      <c r="Q34" s="17">
        <v>3882</v>
      </c>
      <c r="R34" s="17">
        <v>3587</v>
      </c>
      <c r="S34" s="17">
        <v>3283</v>
      </c>
      <c r="T34" s="17">
        <v>3139</v>
      </c>
      <c r="U34" s="17">
        <v>3794</v>
      </c>
      <c r="V34" s="17">
        <v>2658</v>
      </c>
      <c r="W34" s="222">
        <f t="shared" si="14"/>
        <v>42742</v>
      </c>
      <c r="X34" s="223">
        <v>12</v>
      </c>
      <c r="Y34" s="17">
        <v>3460</v>
      </c>
      <c r="Z34" s="17">
        <v>3456</v>
      </c>
      <c r="AA34" s="17">
        <v>4058</v>
      </c>
      <c r="AB34" s="17">
        <v>3029</v>
      </c>
      <c r="AC34" s="17">
        <v>3020</v>
      </c>
      <c r="AD34" s="17">
        <v>4108</v>
      </c>
      <c r="AE34" s="17">
        <v>3581</v>
      </c>
      <c r="AF34" s="30">
        <v>3661</v>
      </c>
      <c r="AG34" s="37">
        <v>3309</v>
      </c>
      <c r="AH34" s="37">
        <v>3872</v>
      </c>
      <c r="AI34" s="19">
        <v>3543</v>
      </c>
      <c r="AJ34" s="17">
        <v>2640</v>
      </c>
      <c r="AK34" s="26">
        <f t="shared" si="12"/>
        <v>41737</v>
      </c>
      <c r="AL34" s="77">
        <v>44</v>
      </c>
      <c r="AM34" s="19">
        <v>1621</v>
      </c>
      <c r="AN34" s="15">
        <v>992</v>
      </c>
      <c r="AO34" s="31">
        <v>1021</v>
      </c>
      <c r="AP34" s="15">
        <v>767</v>
      </c>
      <c r="AQ34" s="15">
        <v>589</v>
      </c>
      <c r="AR34" s="15">
        <v>749</v>
      </c>
      <c r="AS34" s="15">
        <v>711</v>
      </c>
      <c r="AT34" s="30">
        <v>697</v>
      </c>
      <c r="AU34" s="37">
        <v>770</v>
      </c>
      <c r="AV34" s="37">
        <v>925</v>
      </c>
      <c r="AW34" s="19">
        <v>833</v>
      </c>
      <c r="AX34" s="30">
        <v>722</v>
      </c>
      <c r="AY34" s="97">
        <f t="shared" si="15"/>
        <v>10397</v>
      </c>
      <c r="AZ34" s="77">
        <v>18</v>
      </c>
      <c r="BA34" s="98">
        <v>600</v>
      </c>
      <c r="BB34" s="99">
        <v>735</v>
      </c>
      <c r="BC34" s="99">
        <v>1065</v>
      </c>
      <c r="BD34" s="99">
        <v>776</v>
      </c>
      <c r="BE34" s="99">
        <v>584</v>
      </c>
      <c r="BF34" s="99">
        <v>528</v>
      </c>
      <c r="BG34" s="99">
        <v>485</v>
      </c>
      <c r="BH34" s="100">
        <v>688</v>
      </c>
      <c r="BI34" s="101">
        <v>804</v>
      </c>
      <c r="BJ34" s="101">
        <v>875</v>
      </c>
      <c r="BK34" s="98">
        <v>860</v>
      </c>
      <c r="BL34" s="106">
        <v>548</v>
      </c>
      <c r="BM34" s="105">
        <f t="shared" si="16"/>
        <v>8548</v>
      </c>
      <c r="BN34" s="106">
        <v>885</v>
      </c>
      <c r="BO34" s="17">
        <v>818</v>
      </c>
      <c r="BP34" s="17">
        <v>953</v>
      </c>
      <c r="BQ34" s="17">
        <v>712</v>
      </c>
      <c r="BR34" s="17">
        <v>815</v>
      </c>
      <c r="BS34" s="17">
        <v>863</v>
      </c>
      <c r="BT34" s="17"/>
      <c r="BU34" s="17"/>
      <c r="BV34" s="17"/>
      <c r="BW34" s="17"/>
      <c r="BX34" s="17"/>
      <c r="BY34" s="59"/>
      <c r="BZ34" s="157">
        <f>SUM(BN34:BY34)</f>
        <v>5046</v>
      </c>
    </row>
    <row r="35" spans="1:78" x14ac:dyDescent="0.3">
      <c r="A35" s="252"/>
      <c r="B35" s="64" t="s">
        <v>48</v>
      </c>
      <c r="C35" s="30">
        <v>14</v>
      </c>
      <c r="D35" s="37">
        <v>9</v>
      </c>
      <c r="E35" s="30">
        <v>13</v>
      </c>
      <c r="F35" s="30">
        <v>8</v>
      </c>
      <c r="G35" s="30">
        <v>18</v>
      </c>
      <c r="H35" s="30">
        <v>10</v>
      </c>
      <c r="I35" s="189">
        <f t="shared" si="13"/>
        <v>72</v>
      </c>
      <c r="J35" s="192">
        <v>0</v>
      </c>
      <c r="K35" s="17">
        <v>19</v>
      </c>
      <c r="L35" s="17">
        <v>9</v>
      </c>
      <c r="M35" s="17">
        <v>18</v>
      </c>
      <c r="N35" s="17">
        <v>17</v>
      </c>
      <c r="O35" s="17">
        <v>13</v>
      </c>
      <c r="P35" s="17">
        <v>16</v>
      </c>
      <c r="Q35" s="17">
        <v>21</v>
      </c>
      <c r="R35" s="17">
        <v>12</v>
      </c>
      <c r="S35" s="17">
        <v>11</v>
      </c>
      <c r="T35" s="17">
        <v>22</v>
      </c>
      <c r="U35" s="17">
        <v>25</v>
      </c>
      <c r="V35" s="17">
        <v>15</v>
      </c>
      <c r="W35" s="222">
        <f t="shared" si="14"/>
        <v>198</v>
      </c>
      <c r="X35" s="223">
        <v>1</v>
      </c>
      <c r="Y35" s="17">
        <v>13</v>
      </c>
      <c r="Z35" s="17">
        <v>14</v>
      </c>
      <c r="AA35" s="17">
        <v>24</v>
      </c>
      <c r="AB35" s="17">
        <v>18</v>
      </c>
      <c r="AC35" s="17">
        <v>22</v>
      </c>
      <c r="AD35" s="17">
        <v>23</v>
      </c>
      <c r="AE35" s="17">
        <v>26</v>
      </c>
      <c r="AF35" s="30">
        <v>19</v>
      </c>
      <c r="AG35" s="37">
        <v>123</v>
      </c>
      <c r="AH35" s="37">
        <v>135</v>
      </c>
      <c r="AI35" s="19">
        <v>112</v>
      </c>
      <c r="AJ35" s="17">
        <v>21</v>
      </c>
      <c r="AK35" s="26">
        <f t="shared" si="12"/>
        <v>550</v>
      </c>
      <c r="AL35" s="77">
        <v>9</v>
      </c>
      <c r="AM35" s="6">
        <v>18</v>
      </c>
      <c r="AN35" s="18">
        <v>19</v>
      </c>
      <c r="AO35" s="33">
        <v>18</v>
      </c>
      <c r="AP35" s="18">
        <v>11</v>
      </c>
      <c r="AQ35" s="18">
        <v>20</v>
      </c>
      <c r="AR35" s="18">
        <v>11</v>
      </c>
      <c r="AS35" s="18">
        <v>10</v>
      </c>
      <c r="AT35" s="30">
        <v>9</v>
      </c>
      <c r="AU35" s="37">
        <v>54</v>
      </c>
      <c r="AV35" s="37">
        <v>28</v>
      </c>
      <c r="AW35" s="19">
        <v>10</v>
      </c>
      <c r="AX35" s="30">
        <v>4</v>
      </c>
      <c r="AY35" s="97">
        <f t="shared" si="15"/>
        <v>212</v>
      </c>
      <c r="AZ35" s="77">
        <v>2</v>
      </c>
      <c r="BA35" s="107">
        <v>7</v>
      </c>
      <c r="BB35" s="108">
        <v>4</v>
      </c>
      <c r="BC35" s="108">
        <v>8</v>
      </c>
      <c r="BD35" s="108">
        <v>15</v>
      </c>
      <c r="BE35" s="108">
        <v>13</v>
      </c>
      <c r="BF35" s="108">
        <v>11</v>
      </c>
      <c r="BG35" s="108">
        <v>9</v>
      </c>
      <c r="BH35" s="100">
        <v>9</v>
      </c>
      <c r="BI35" s="101">
        <v>9</v>
      </c>
      <c r="BJ35" s="101">
        <v>12</v>
      </c>
      <c r="BK35" s="98">
        <v>0</v>
      </c>
      <c r="BL35" s="106">
        <v>1</v>
      </c>
      <c r="BM35" s="105">
        <f t="shared" si="16"/>
        <v>98</v>
      </c>
      <c r="BN35" s="106">
        <v>3</v>
      </c>
      <c r="BO35" s="17">
        <v>2</v>
      </c>
      <c r="BP35" s="17">
        <v>1</v>
      </c>
      <c r="BQ35" s="17">
        <v>2</v>
      </c>
      <c r="BR35" s="17">
        <v>3</v>
      </c>
      <c r="BS35" s="17">
        <v>9</v>
      </c>
      <c r="BT35" s="17"/>
      <c r="BU35" s="17"/>
      <c r="BV35" s="17"/>
      <c r="BW35" s="17"/>
      <c r="BX35" s="17"/>
      <c r="BY35" s="59"/>
      <c r="BZ35" s="157">
        <f t="shared" si="17"/>
        <v>20</v>
      </c>
    </row>
    <row r="36" spans="1:78" x14ac:dyDescent="0.3">
      <c r="A36" s="252"/>
      <c r="B36" s="64" t="s">
        <v>49</v>
      </c>
      <c r="C36" s="30">
        <v>1</v>
      </c>
      <c r="D36" s="37">
        <v>7</v>
      </c>
      <c r="E36" s="30">
        <v>0</v>
      </c>
      <c r="F36" s="30">
        <v>1</v>
      </c>
      <c r="G36" s="30">
        <v>4</v>
      </c>
      <c r="H36" s="30">
        <v>2</v>
      </c>
      <c r="I36" s="189">
        <f t="shared" si="13"/>
        <v>15</v>
      </c>
      <c r="J36" s="192">
        <v>0</v>
      </c>
      <c r="K36" s="17">
        <v>0</v>
      </c>
      <c r="L36" s="17">
        <v>4</v>
      </c>
      <c r="M36" s="17">
        <v>4</v>
      </c>
      <c r="N36" s="17">
        <v>2</v>
      </c>
      <c r="O36" s="17">
        <v>2</v>
      </c>
      <c r="P36" s="17">
        <v>3</v>
      </c>
      <c r="Q36" s="17">
        <v>1</v>
      </c>
      <c r="R36" s="17">
        <v>10</v>
      </c>
      <c r="S36" s="17">
        <v>0</v>
      </c>
      <c r="T36" s="17">
        <v>0</v>
      </c>
      <c r="U36" s="17">
        <v>0</v>
      </c>
      <c r="V36" s="17">
        <v>4</v>
      </c>
      <c r="W36" s="222">
        <f t="shared" si="14"/>
        <v>30</v>
      </c>
      <c r="X36" s="223">
        <v>0</v>
      </c>
      <c r="Y36" s="17">
        <v>0</v>
      </c>
      <c r="Z36" s="17">
        <v>2</v>
      </c>
      <c r="AA36" s="17">
        <v>16</v>
      </c>
      <c r="AB36" s="17">
        <v>0</v>
      </c>
      <c r="AC36" s="17">
        <v>5</v>
      </c>
      <c r="AD36" s="17">
        <v>13</v>
      </c>
      <c r="AE36" s="17">
        <v>9</v>
      </c>
      <c r="AF36" s="30">
        <v>17</v>
      </c>
      <c r="AG36" s="37">
        <v>7</v>
      </c>
      <c r="AH36" s="37">
        <v>14</v>
      </c>
      <c r="AI36" s="19">
        <v>5</v>
      </c>
      <c r="AJ36" s="17">
        <v>5</v>
      </c>
      <c r="AK36" s="26">
        <f t="shared" si="12"/>
        <v>93</v>
      </c>
      <c r="AL36" s="77">
        <v>0</v>
      </c>
      <c r="AM36" s="19">
        <v>0</v>
      </c>
      <c r="AN36" s="15">
        <v>2</v>
      </c>
      <c r="AO36" s="31">
        <v>6</v>
      </c>
      <c r="AP36" s="15">
        <v>3</v>
      </c>
      <c r="AQ36" s="15">
        <v>1</v>
      </c>
      <c r="AR36" s="15">
        <v>5</v>
      </c>
      <c r="AS36" s="15">
        <v>4</v>
      </c>
      <c r="AT36" s="30">
        <v>1</v>
      </c>
      <c r="AU36" s="37">
        <v>7</v>
      </c>
      <c r="AV36" s="37">
        <v>8</v>
      </c>
      <c r="AW36" s="19">
        <v>3</v>
      </c>
      <c r="AX36" s="30">
        <v>1</v>
      </c>
      <c r="AY36" s="97">
        <f t="shared" si="15"/>
        <v>41</v>
      </c>
      <c r="AZ36" s="77">
        <v>0</v>
      </c>
      <c r="BA36" s="98">
        <v>0</v>
      </c>
      <c r="BB36" s="99">
        <v>0</v>
      </c>
      <c r="BC36" s="99">
        <v>3</v>
      </c>
      <c r="BD36" s="99">
        <v>2</v>
      </c>
      <c r="BE36" s="99">
        <v>1</v>
      </c>
      <c r="BF36" s="99">
        <v>2</v>
      </c>
      <c r="BG36" s="99">
        <v>3</v>
      </c>
      <c r="BH36" s="100">
        <v>2</v>
      </c>
      <c r="BI36" s="101">
        <v>2</v>
      </c>
      <c r="BJ36" s="101">
        <v>4</v>
      </c>
      <c r="BK36" s="98">
        <v>1</v>
      </c>
      <c r="BL36" s="106">
        <v>2</v>
      </c>
      <c r="BM36" s="105">
        <f t="shared" si="16"/>
        <v>22</v>
      </c>
      <c r="BN36" s="106">
        <v>1</v>
      </c>
      <c r="BO36" s="17">
        <v>2</v>
      </c>
      <c r="BP36" s="17">
        <v>2</v>
      </c>
      <c r="BQ36" s="17">
        <v>2</v>
      </c>
      <c r="BR36" s="17">
        <v>5</v>
      </c>
      <c r="BS36" s="17">
        <v>10</v>
      </c>
      <c r="BT36" s="17"/>
      <c r="BU36" s="17"/>
      <c r="BV36" s="17"/>
      <c r="BW36" s="17"/>
      <c r="BX36" s="17"/>
      <c r="BY36" s="59"/>
      <c r="BZ36" s="157">
        <f t="shared" si="17"/>
        <v>22</v>
      </c>
    </row>
    <row r="37" spans="1:78" x14ac:dyDescent="0.3">
      <c r="A37" s="252"/>
      <c r="B37" s="64" t="s">
        <v>50</v>
      </c>
      <c r="C37" s="30">
        <v>0</v>
      </c>
      <c r="D37" s="37">
        <v>0</v>
      </c>
      <c r="E37" s="30">
        <v>0</v>
      </c>
      <c r="F37" s="30">
        <v>2</v>
      </c>
      <c r="G37" s="30">
        <v>0</v>
      </c>
      <c r="H37" s="30">
        <v>0</v>
      </c>
      <c r="I37" s="189">
        <f t="shared" si="13"/>
        <v>2</v>
      </c>
      <c r="J37" s="192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222">
        <f t="shared" si="14"/>
        <v>0</v>
      </c>
      <c r="X37" s="223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30">
        <v>0</v>
      </c>
      <c r="AG37" s="37">
        <v>0</v>
      </c>
      <c r="AH37" s="37">
        <v>0</v>
      </c>
      <c r="AI37" s="19">
        <v>0</v>
      </c>
      <c r="AJ37" s="17">
        <v>0</v>
      </c>
      <c r="AK37" s="26">
        <f t="shared" si="12"/>
        <v>0</v>
      </c>
      <c r="AL37" s="77">
        <v>0</v>
      </c>
      <c r="AM37" s="19">
        <v>0</v>
      </c>
      <c r="AN37" s="15">
        <v>0</v>
      </c>
      <c r="AO37" s="31">
        <v>0</v>
      </c>
      <c r="AP37" s="15">
        <v>0</v>
      </c>
      <c r="AQ37" s="15">
        <v>0</v>
      </c>
      <c r="AR37" s="15">
        <v>0</v>
      </c>
      <c r="AS37" s="15">
        <v>0</v>
      </c>
      <c r="AT37" s="30">
        <v>0</v>
      </c>
      <c r="AU37" s="37">
        <v>0</v>
      </c>
      <c r="AV37" s="37">
        <v>0</v>
      </c>
      <c r="AW37" s="19">
        <v>0</v>
      </c>
      <c r="AX37" s="30">
        <v>0</v>
      </c>
      <c r="AY37" s="97">
        <f t="shared" si="15"/>
        <v>0</v>
      </c>
      <c r="AZ37" s="77">
        <v>0</v>
      </c>
      <c r="BA37" s="98">
        <v>0</v>
      </c>
      <c r="BB37" s="99">
        <v>0</v>
      </c>
      <c r="BC37" s="99">
        <v>1</v>
      </c>
      <c r="BD37" s="99">
        <v>0</v>
      </c>
      <c r="BE37" s="99">
        <v>0</v>
      </c>
      <c r="BF37" s="99">
        <v>0</v>
      </c>
      <c r="BG37" s="99">
        <v>0</v>
      </c>
      <c r="BH37" s="100">
        <v>0</v>
      </c>
      <c r="BI37" s="101">
        <v>0</v>
      </c>
      <c r="BJ37" s="101">
        <v>0</v>
      </c>
      <c r="BK37" s="98">
        <v>0</v>
      </c>
      <c r="BL37" s="106">
        <v>0</v>
      </c>
      <c r="BM37" s="105">
        <f t="shared" si="16"/>
        <v>1</v>
      </c>
      <c r="BN37" s="106">
        <v>0</v>
      </c>
      <c r="BO37" s="17">
        <v>0</v>
      </c>
      <c r="BP37" s="17">
        <v>0</v>
      </c>
      <c r="BQ37" s="17">
        <v>0</v>
      </c>
      <c r="BR37" s="17">
        <v>0</v>
      </c>
      <c r="BS37" s="17"/>
      <c r="BT37" s="17"/>
      <c r="BU37" s="17"/>
      <c r="BV37" s="17"/>
      <c r="BW37" s="17"/>
      <c r="BX37" s="17"/>
      <c r="BY37" s="59"/>
      <c r="BZ37" s="157">
        <f t="shared" si="17"/>
        <v>0</v>
      </c>
    </row>
    <row r="38" spans="1:78" x14ac:dyDescent="0.3">
      <c r="A38" s="252"/>
      <c r="B38" s="64" t="s">
        <v>51</v>
      </c>
      <c r="C38" s="30">
        <v>0</v>
      </c>
      <c r="D38" s="37">
        <v>1</v>
      </c>
      <c r="E38" s="30">
        <v>4</v>
      </c>
      <c r="F38" s="30">
        <v>3</v>
      </c>
      <c r="G38" s="30">
        <v>4</v>
      </c>
      <c r="H38" s="30">
        <v>1</v>
      </c>
      <c r="I38" s="189">
        <f t="shared" si="13"/>
        <v>13</v>
      </c>
      <c r="J38" s="192">
        <v>0</v>
      </c>
      <c r="K38" s="17">
        <v>5</v>
      </c>
      <c r="L38" s="17">
        <v>10</v>
      </c>
      <c r="M38" s="17">
        <v>6</v>
      </c>
      <c r="N38" s="17">
        <v>2</v>
      </c>
      <c r="O38" s="17">
        <v>3</v>
      </c>
      <c r="P38" s="17">
        <v>3</v>
      </c>
      <c r="Q38" s="17">
        <v>6</v>
      </c>
      <c r="R38" s="17">
        <v>0</v>
      </c>
      <c r="S38" s="17">
        <v>3</v>
      </c>
      <c r="T38" s="17">
        <v>2</v>
      </c>
      <c r="U38" s="17">
        <v>1</v>
      </c>
      <c r="V38" s="17">
        <v>3</v>
      </c>
      <c r="W38" s="222">
        <f t="shared" si="14"/>
        <v>44</v>
      </c>
      <c r="X38" s="223">
        <v>0</v>
      </c>
      <c r="Y38" s="17">
        <v>1</v>
      </c>
      <c r="Z38" s="17">
        <v>0</v>
      </c>
      <c r="AA38" s="17">
        <v>4</v>
      </c>
      <c r="AB38" s="17">
        <v>2</v>
      </c>
      <c r="AC38" s="17">
        <v>3</v>
      </c>
      <c r="AD38" s="17">
        <v>4</v>
      </c>
      <c r="AE38" s="17">
        <v>6</v>
      </c>
      <c r="AF38" s="30">
        <v>0</v>
      </c>
      <c r="AG38" s="37">
        <v>3</v>
      </c>
      <c r="AH38" s="37">
        <v>0</v>
      </c>
      <c r="AI38" s="19">
        <v>2</v>
      </c>
      <c r="AJ38" s="17">
        <v>1</v>
      </c>
      <c r="AK38" s="26">
        <f t="shared" si="12"/>
        <v>26</v>
      </c>
      <c r="AL38" s="77">
        <v>2</v>
      </c>
      <c r="AM38" s="19">
        <v>4</v>
      </c>
      <c r="AN38" s="15">
        <v>5</v>
      </c>
      <c r="AO38" s="31">
        <v>9</v>
      </c>
      <c r="AP38" s="15">
        <v>3</v>
      </c>
      <c r="AQ38" s="15">
        <v>2</v>
      </c>
      <c r="AR38" s="15">
        <v>3</v>
      </c>
      <c r="AS38" s="15">
        <v>0</v>
      </c>
      <c r="AT38" s="30">
        <v>1</v>
      </c>
      <c r="AU38" s="37">
        <v>0</v>
      </c>
      <c r="AV38" s="37">
        <v>1</v>
      </c>
      <c r="AW38" s="19">
        <v>3</v>
      </c>
      <c r="AX38" s="30">
        <v>2</v>
      </c>
      <c r="AY38" s="97">
        <f t="shared" si="15"/>
        <v>33</v>
      </c>
      <c r="AZ38" s="77">
        <v>2</v>
      </c>
      <c r="BA38" s="98">
        <v>1</v>
      </c>
      <c r="BB38" s="99">
        <v>0</v>
      </c>
      <c r="BC38" s="99">
        <v>7</v>
      </c>
      <c r="BD38" s="99">
        <v>0</v>
      </c>
      <c r="BE38" s="99">
        <v>0</v>
      </c>
      <c r="BF38" s="99">
        <v>1</v>
      </c>
      <c r="BG38" s="99">
        <v>1</v>
      </c>
      <c r="BH38" s="100">
        <v>0</v>
      </c>
      <c r="BI38" s="101">
        <v>0</v>
      </c>
      <c r="BJ38" s="101">
        <v>0</v>
      </c>
      <c r="BK38" s="98">
        <v>0</v>
      </c>
      <c r="BL38" s="106">
        <v>0</v>
      </c>
      <c r="BM38" s="105">
        <f t="shared" si="16"/>
        <v>10</v>
      </c>
      <c r="BN38" s="106">
        <v>2</v>
      </c>
      <c r="BO38" s="17">
        <v>1</v>
      </c>
      <c r="BP38" s="17">
        <v>1</v>
      </c>
      <c r="BQ38" s="17">
        <v>0</v>
      </c>
      <c r="BR38" s="17">
        <v>0</v>
      </c>
      <c r="BS38" s="17">
        <v>3</v>
      </c>
      <c r="BT38" s="17"/>
      <c r="BU38" s="17"/>
      <c r="BV38" s="17"/>
      <c r="BW38" s="17"/>
      <c r="BX38" s="17"/>
      <c r="BY38" s="59"/>
      <c r="BZ38" s="157">
        <f t="shared" si="17"/>
        <v>7</v>
      </c>
    </row>
    <row r="39" spans="1:78" x14ac:dyDescent="0.3">
      <c r="A39" s="252"/>
      <c r="B39" s="64" t="s">
        <v>52</v>
      </c>
      <c r="C39" s="30">
        <v>0</v>
      </c>
      <c r="D39" s="37">
        <v>0</v>
      </c>
      <c r="E39" s="30">
        <v>0</v>
      </c>
      <c r="F39" s="30">
        <v>1</v>
      </c>
      <c r="G39" s="30">
        <v>0</v>
      </c>
      <c r="H39" s="30">
        <v>0</v>
      </c>
      <c r="I39" s="189">
        <f t="shared" si="13"/>
        <v>1</v>
      </c>
      <c r="J39" s="192">
        <v>0</v>
      </c>
      <c r="K39" s="17">
        <v>0</v>
      </c>
      <c r="L39" s="17">
        <v>1</v>
      </c>
      <c r="M39" s="17">
        <v>1</v>
      </c>
      <c r="N39" s="17">
        <v>5</v>
      </c>
      <c r="O39" s="17">
        <v>1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1</v>
      </c>
      <c r="V39" s="17">
        <v>0</v>
      </c>
      <c r="W39" s="222">
        <f t="shared" si="14"/>
        <v>9</v>
      </c>
      <c r="X39" s="223">
        <v>0</v>
      </c>
      <c r="Y39" s="17">
        <v>0</v>
      </c>
      <c r="Z39" s="17">
        <v>0</v>
      </c>
      <c r="AA39" s="17">
        <v>2</v>
      </c>
      <c r="AB39" s="17">
        <v>1</v>
      </c>
      <c r="AC39" s="17">
        <v>0</v>
      </c>
      <c r="AD39" s="17">
        <v>0</v>
      </c>
      <c r="AE39" s="17">
        <v>0</v>
      </c>
      <c r="AF39" s="30">
        <v>1</v>
      </c>
      <c r="AG39" s="37">
        <v>2</v>
      </c>
      <c r="AH39" s="37">
        <v>0</v>
      </c>
      <c r="AI39" s="19">
        <v>0</v>
      </c>
      <c r="AJ39" s="17">
        <v>0</v>
      </c>
      <c r="AK39" s="26">
        <f t="shared" si="12"/>
        <v>6</v>
      </c>
      <c r="AL39" s="77">
        <v>0</v>
      </c>
      <c r="AM39" s="19">
        <v>1</v>
      </c>
      <c r="AN39" s="15">
        <v>0</v>
      </c>
      <c r="AO39" s="31">
        <v>0</v>
      </c>
      <c r="AP39" s="15">
        <v>0</v>
      </c>
      <c r="AQ39" s="15">
        <v>0</v>
      </c>
      <c r="AR39" s="15">
        <v>0</v>
      </c>
      <c r="AS39" s="15">
        <v>0</v>
      </c>
      <c r="AT39" s="30">
        <v>0</v>
      </c>
      <c r="AU39" s="37">
        <v>0</v>
      </c>
      <c r="AV39" s="37">
        <v>1</v>
      </c>
      <c r="AW39" s="19">
        <v>1</v>
      </c>
      <c r="AX39" s="30">
        <v>0</v>
      </c>
      <c r="AY39" s="97">
        <f t="shared" si="15"/>
        <v>3</v>
      </c>
      <c r="AZ39" s="77">
        <v>0</v>
      </c>
      <c r="BA39" s="98">
        <v>1</v>
      </c>
      <c r="BB39" s="99">
        <v>0</v>
      </c>
      <c r="BC39" s="99">
        <v>0</v>
      </c>
      <c r="BD39" s="99">
        <v>0</v>
      </c>
      <c r="BE39" s="99">
        <v>0</v>
      </c>
      <c r="BF39" s="99">
        <v>0</v>
      </c>
      <c r="BG39" s="99">
        <v>0</v>
      </c>
      <c r="BH39" s="100">
        <v>0</v>
      </c>
      <c r="BI39" s="101">
        <v>0</v>
      </c>
      <c r="BJ39" s="101">
        <v>0</v>
      </c>
      <c r="BK39" s="98">
        <v>0</v>
      </c>
      <c r="BL39" s="106">
        <v>0</v>
      </c>
      <c r="BM39" s="105">
        <f t="shared" si="16"/>
        <v>1</v>
      </c>
      <c r="BN39" s="106">
        <v>0</v>
      </c>
      <c r="BO39" s="17">
        <v>0</v>
      </c>
      <c r="BP39" s="17">
        <v>0</v>
      </c>
      <c r="BQ39" s="17">
        <v>0</v>
      </c>
      <c r="BR39" s="17">
        <v>0</v>
      </c>
      <c r="BS39" s="17"/>
      <c r="BT39" s="17"/>
      <c r="BU39" s="17"/>
      <c r="BV39" s="17"/>
      <c r="BW39" s="17"/>
      <c r="BX39" s="17"/>
      <c r="BY39" s="59"/>
      <c r="BZ39" s="157">
        <f t="shared" si="17"/>
        <v>0</v>
      </c>
    </row>
    <row r="40" spans="1:78" x14ac:dyDescent="0.3">
      <c r="A40" s="252"/>
      <c r="B40" s="64" t="s">
        <v>53</v>
      </c>
      <c r="C40" s="30">
        <v>0</v>
      </c>
      <c r="D40" s="37">
        <v>0</v>
      </c>
      <c r="E40" s="30">
        <v>0</v>
      </c>
      <c r="F40" s="30">
        <v>0</v>
      </c>
      <c r="G40" s="30">
        <v>0</v>
      </c>
      <c r="H40" s="30">
        <v>0</v>
      </c>
      <c r="I40" s="189">
        <f t="shared" si="13"/>
        <v>0</v>
      </c>
      <c r="J40" s="192">
        <v>0</v>
      </c>
      <c r="K40" s="17">
        <v>0</v>
      </c>
      <c r="L40" s="17">
        <v>0</v>
      </c>
      <c r="M40" s="17">
        <v>0</v>
      </c>
      <c r="N40" s="17">
        <v>3</v>
      </c>
      <c r="O40" s="17">
        <v>2</v>
      </c>
      <c r="P40" s="17">
        <v>0</v>
      </c>
      <c r="Q40" s="17">
        <v>3</v>
      </c>
      <c r="R40" s="17">
        <v>3</v>
      </c>
      <c r="S40" s="17">
        <v>2</v>
      </c>
      <c r="T40" s="17">
        <v>0</v>
      </c>
      <c r="U40" s="17">
        <v>1</v>
      </c>
      <c r="V40" s="17">
        <v>3</v>
      </c>
      <c r="W40" s="222">
        <f t="shared" si="14"/>
        <v>17</v>
      </c>
      <c r="X40" s="223">
        <v>17</v>
      </c>
      <c r="Y40" s="17">
        <v>4</v>
      </c>
      <c r="Z40" s="17">
        <v>1</v>
      </c>
      <c r="AA40" s="17">
        <v>2</v>
      </c>
      <c r="AB40" s="17">
        <v>0</v>
      </c>
      <c r="AC40" s="17">
        <v>1</v>
      </c>
      <c r="AD40" s="17">
        <v>2</v>
      </c>
      <c r="AE40" s="17">
        <v>4</v>
      </c>
      <c r="AF40" s="30">
        <v>1</v>
      </c>
      <c r="AG40" s="37">
        <v>1</v>
      </c>
      <c r="AH40" s="37">
        <v>4</v>
      </c>
      <c r="AI40" s="19">
        <v>3</v>
      </c>
      <c r="AJ40" s="17">
        <v>2</v>
      </c>
      <c r="AK40" s="26">
        <f t="shared" si="12"/>
        <v>25</v>
      </c>
      <c r="AL40" s="77">
        <v>25</v>
      </c>
      <c r="AM40" s="19">
        <v>10</v>
      </c>
      <c r="AN40" s="15">
        <v>4</v>
      </c>
      <c r="AO40" s="31">
        <v>1</v>
      </c>
      <c r="AP40" s="15">
        <v>2</v>
      </c>
      <c r="AQ40" s="15">
        <v>2</v>
      </c>
      <c r="AR40" s="15">
        <v>2</v>
      </c>
      <c r="AS40" s="15">
        <v>2</v>
      </c>
      <c r="AT40" s="30">
        <v>3</v>
      </c>
      <c r="AU40" s="37">
        <v>3</v>
      </c>
      <c r="AV40" s="37">
        <v>2</v>
      </c>
      <c r="AW40" s="19">
        <v>0</v>
      </c>
      <c r="AX40" s="30">
        <v>2</v>
      </c>
      <c r="AY40" s="97">
        <f t="shared" si="15"/>
        <v>33</v>
      </c>
      <c r="AZ40" s="77">
        <v>32</v>
      </c>
      <c r="BA40" s="98">
        <v>2</v>
      </c>
      <c r="BB40" s="99">
        <v>1</v>
      </c>
      <c r="BC40" s="99">
        <v>0</v>
      </c>
      <c r="BD40" s="99">
        <v>1</v>
      </c>
      <c r="BE40" s="99">
        <v>0</v>
      </c>
      <c r="BF40" s="99">
        <v>0</v>
      </c>
      <c r="BG40" s="99">
        <v>2</v>
      </c>
      <c r="BH40" s="100">
        <v>0</v>
      </c>
      <c r="BI40" s="101">
        <v>1</v>
      </c>
      <c r="BJ40" s="101">
        <v>0</v>
      </c>
      <c r="BK40" s="98">
        <v>1</v>
      </c>
      <c r="BL40" s="106">
        <v>0</v>
      </c>
      <c r="BM40" s="105">
        <f t="shared" si="16"/>
        <v>8</v>
      </c>
      <c r="BN40" s="106">
        <v>0</v>
      </c>
      <c r="BO40" s="17">
        <v>0</v>
      </c>
      <c r="BP40" s="17">
        <v>1</v>
      </c>
      <c r="BQ40" s="17">
        <v>0</v>
      </c>
      <c r="BR40" s="17">
        <v>0</v>
      </c>
      <c r="BS40" s="17">
        <v>2</v>
      </c>
      <c r="BT40" s="17"/>
      <c r="BU40" s="17"/>
      <c r="BV40" s="17"/>
      <c r="BW40" s="17"/>
      <c r="BX40" s="17"/>
      <c r="BY40" s="59"/>
      <c r="BZ40" s="157">
        <f t="shared" si="17"/>
        <v>3</v>
      </c>
    </row>
    <row r="41" spans="1:78" x14ac:dyDescent="0.3">
      <c r="A41" s="252"/>
      <c r="B41" s="64" t="s">
        <v>54</v>
      </c>
      <c r="C41" s="30">
        <v>0</v>
      </c>
      <c r="D41" s="37">
        <v>0</v>
      </c>
      <c r="E41" s="30">
        <v>0</v>
      </c>
      <c r="F41" s="30">
        <v>1</v>
      </c>
      <c r="G41" s="30">
        <v>0</v>
      </c>
      <c r="H41" s="30">
        <v>0</v>
      </c>
      <c r="I41" s="189">
        <f t="shared" si="13"/>
        <v>1</v>
      </c>
      <c r="J41" s="192">
        <v>0</v>
      </c>
      <c r="K41" s="17">
        <v>0</v>
      </c>
      <c r="L41" s="17">
        <v>0</v>
      </c>
      <c r="M41" s="17">
        <v>1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1</v>
      </c>
      <c r="T41" s="17">
        <v>35</v>
      </c>
      <c r="U41" s="17">
        <v>0</v>
      </c>
      <c r="V41" s="17">
        <v>0</v>
      </c>
      <c r="W41" s="222">
        <f t="shared" si="14"/>
        <v>37</v>
      </c>
      <c r="X41" s="223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30">
        <v>0</v>
      </c>
      <c r="AG41" s="37">
        <v>37</v>
      </c>
      <c r="AH41" s="37">
        <v>7</v>
      </c>
      <c r="AI41" s="19">
        <v>0</v>
      </c>
      <c r="AJ41" s="17">
        <v>0</v>
      </c>
      <c r="AK41" s="26">
        <f t="shared" si="12"/>
        <v>44</v>
      </c>
      <c r="AL41" s="77">
        <v>0</v>
      </c>
      <c r="AM41" s="6">
        <v>0</v>
      </c>
      <c r="AN41" s="18">
        <v>0</v>
      </c>
      <c r="AO41" s="33">
        <v>0</v>
      </c>
      <c r="AP41" s="18">
        <v>0</v>
      </c>
      <c r="AQ41" s="18">
        <v>0</v>
      </c>
      <c r="AR41" s="18">
        <v>0</v>
      </c>
      <c r="AS41" s="18">
        <v>0</v>
      </c>
      <c r="AT41" s="33">
        <v>0</v>
      </c>
      <c r="AU41" s="37">
        <v>0</v>
      </c>
      <c r="AV41" s="37">
        <v>0</v>
      </c>
      <c r="AW41" s="19">
        <v>0</v>
      </c>
      <c r="AX41" s="30">
        <v>0</v>
      </c>
      <c r="AY41" s="97">
        <f t="shared" si="15"/>
        <v>0</v>
      </c>
      <c r="AZ41" s="77">
        <v>0</v>
      </c>
      <c r="BA41" s="107">
        <v>0</v>
      </c>
      <c r="BB41" s="108">
        <v>0</v>
      </c>
      <c r="BC41" s="108">
        <v>0</v>
      </c>
      <c r="BD41" s="108">
        <v>0</v>
      </c>
      <c r="BE41" s="108">
        <v>0</v>
      </c>
      <c r="BF41" s="108">
        <v>0</v>
      </c>
      <c r="BG41" s="108">
        <v>0</v>
      </c>
      <c r="BH41" s="29">
        <v>0</v>
      </c>
      <c r="BI41" s="101">
        <v>0</v>
      </c>
      <c r="BJ41" s="101">
        <v>0</v>
      </c>
      <c r="BK41" s="98">
        <v>0</v>
      </c>
      <c r="BL41" s="106">
        <v>0</v>
      </c>
      <c r="BM41" s="105">
        <f t="shared" si="16"/>
        <v>0</v>
      </c>
      <c r="BN41" s="106">
        <v>0</v>
      </c>
      <c r="BO41" s="17">
        <v>0</v>
      </c>
      <c r="BP41" s="17">
        <v>1</v>
      </c>
      <c r="BQ41" s="17">
        <v>0</v>
      </c>
      <c r="BR41" s="17">
        <v>0</v>
      </c>
      <c r="BS41" s="17"/>
      <c r="BT41" s="17"/>
      <c r="BU41" s="17"/>
      <c r="BV41" s="17"/>
      <c r="BW41" s="17"/>
      <c r="BX41" s="17"/>
      <c r="BY41" s="59"/>
      <c r="BZ41" s="157">
        <f t="shared" si="17"/>
        <v>1</v>
      </c>
    </row>
    <row r="42" spans="1:78" x14ac:dyDescent="0.3">
      <c r="A42" s="252"/>
      <c r="B42" s="64" t="s">
        <v>55</v>
      </c>
      <c r="C42" s="30">
        <v>0</v>
      </c>
      <c r="D42" s="37">
        <v>0</v>
      </c>
      <c r="E42" s="30">
        <v>0</v>
      </c>
      <c r="F42" s="30">
        <v>0</v>
      </c>
      <c r="G42" s="30">
        <v>0</v>
      </c>
      <c r="H42" s="30">
        <v>0</v>
      </c>
      <c r="I42" s="189">
        <f t="shared" si="13"/>
        <v>0</v>
      </c>
      <c r="J42" s="192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1</v>
      </c>
      <c r="Q42" s="17">
        <v>0</v>
      </c>
      <c r="R42" s="17">
        <v>0</v>
      </c>
      <c r="S42" s="17">
        <v>0</v>
      </c>
      <c r="T42" s="17">
        <v>1</v>
      </c>
      <c r="U42" s="17">
        <v>0</v>
      </c>
      <c r="V42" s="17">
        <v>1</v>
      </c>
      <c r="W42" s="222">
        <f t="shared" si="14"/>
        <v>3</v>
      </c>
      <c r="X42" s="223">
        <v>0</v>
      </c>
      <c r="Y42" s="17">
        <v>0</v>
      </c>
      <c r="Z42" s="17">
        <v>1</v>
      </c>
      <c r="AA42" s="17">
        <v>0</v>
      </c>
      <c r="AB42" s="17">
        <v>0</v>
      </c>
      <c r="AC42" s="17">
        <v>4</v>
      </c>
      <c r="AD42" s="17">
        <v>3</v>
      </c>
      <c r="AE42" s="17">
        <v>6</v>
      </c>
      <c r="AF42" s="30">
        <v>7</v>
      </c>
      <c r="AG42" s="37">
        <v>7</v>
      </c>
      <c r="AH42" s="37">
        <v>7</v>
      </c>
      <c r="AI42" s="19">
        <v>2</v>
      </c>
      <c r="AJ42" s="17">
        <v>1</v>
      </c>
      <c r="AK42" s="26">
        <f t="shared" si="12"/>
        <v>38</v>
      </c>
      <c r="AL42" s="77">
        <v>0</v>
      </c>
      <c r="AM42" s="6">
        <v>6</v>
      </c>
      <c r="AN42" s="18">
        <v>1</v>
      </c>
      <c r="AO42" s="33">
        <v>0</v>
      </c>
      <c r="AP42" s="18">
        <v>1</v>
      </c>
      <c r="AQ42" s="18">
        <v>1</v>
      </c>
      <c r="AR42" s="18">
        <v>0</v>
      </c>
      <c r="AS42" s="18">
        <v>0</v>
      </c>
      <c r="AT42" s="33">
        <v>2</v>
      </c>
      <c r="AU42" s="37">
        <v>1</v>
      </c>
      <c r="AV42" s="37">
        <v>5</v>
      </c>
      <c r="AW42" s="19">
        <v>2</v>
      </c>
      <c r="AX42" s="30">
        <v>7</v>
      </c>
      <c r="AY42" s="97">
        <f t="shared" si="15"/>
        <v>26</v>
      </c>
      <c r="AZ42" s="77">
        <v>0</v>
      </c>
      <c r="BA42" s="107">
        <v>3</v>
      </c>
      <c r="BB42" s="108">
        <v>0</v>
      </c>
      <c r="BC42" s="108">
        <v>3</v>
      </c>
      <c r="BD42" s="108">
        <v>0</v>
      </c>
      <c r="BE42" s="108">
        <v>1</v>
      </c>
      <c r="BF42" s="108">
        <v>1</v>
      </c>
      <c r="BG42" s="108">
        <v>1</v>
      </c>
      <c r="BH42" s="29">
        <v>1</v>
      </c>
      <c r="BI42" s="101">
        <v>1</v>
      </c>
      <c r="BJ42" s="101">
        <v>1</v>
      </c>
      <c r="BK42" s="98">
        <v>0</v>
      </c>
      <c r="BL42" s="106">
        <v>0</v>
      </c>
      <c r="BM42" s="105">
        <f t="shared" si="16"/>
        <v>12</v>
      </c>
      <c r="BN42" s="106">
        <v>0</v>
      </c>
      <c r="BO42" s="17">
        <v>1</v>
      </c>
      <c r="BP42" s="17">
        <v>1</v>
      </c>
      <c r="BQ42" s="17">
        <v>0</v>
      </c>
      <c r="BR42" s="17">
        <v>0</v>
      </c>
      <c r="BS42" s="17">
        <v>2</v>
      </c>
      <c r="BT42" s="17"/>
      <c r="BU42" s="17"/>
      <c r="BV42" s="17"/>
      <c r="BW42" s="17"/>
      <c r="BX42" s="17"/>
      <c r="BY42" s="59"/>
      <c r="BZ42" s="157">
        <f t="shared" si="17"/>
        <v>4</v>
      </c>
    </row>
    <row r="43" spans="1:78" x14ac:dyDescent="0.3">
      <c r="A43" s="252"/>
      <c r="B43" s="64" t="s">
        <v>56</v>
      </c>
      <c r="C43" s="30">
        <v>0</v>
      </c>
      <c r="D43" s="37">
        <v>0</v>
      </c>
      <c r="E43" s="30">
        <v>0</v>
      </c>
      <c r="F43" s="30">
        <v>0</v>
      </c>
      <c r="G43" s="30">
        <v>2</v>
      </c>
      <c r="H43" s="30">
        <v>0</v>
      </c>
      <c r="I43" s="189">
        <f t="shared" si="13"/>
        <v>2</v>
      </c>
      <c r="J43" s="192">
        <v>0</v>
      </c>
      <c r="K43" s="17">
        <v>0</v>
      </c>
      <c r="L43" s="17">
        <v>0</v>
      </c>
      <c r="M43" s="17">
        <v>2</v>
      </c>
      <c r="N43" s="17">
        <v>1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2</v>
      </c>
      <c r="U43" s="17">
        <v>1</v>
      </c>
      <c r="V43" s="17">
        <v>3</v>
      </c>
      <c r="W43" s="222">
        <f t="shared" si="14"/>
        <v>9</v>
      </c>
      <c r="X43" s="223">
        <v>1</v>
      </c>
      <c r="Y43" s="17">
        <v>0</v>
      </c>
      <c r="Z43" s="17">
        <v>1</v>
      </c>
      <c r="AA43" s="17">
        <v>1</v>
      </c>
      <c r="AB43" s="17">
        <v>4</v>
      </c>
      <c r="AC43" s="17">
        <v>0</v>
      </c>
      <c r="AD43" s="17">
        <v>2</v>
      </c>
      <c r="AE43" s="17">
        <v>0</v>
      </c>
      <c r="AF43" s="30">
        <v>0</v>
      </c>
      <c r="AG43" s="37">
        <v>1</v>
      </c>
      <c r="AH43" s="37">
        <v>1</v>
      </c>
      <c r="AI43" s="19">
        <v>0</v>
      </c>
      <c r="AJ43" s="17">
        <v>0</v>
      </c>
      <c r="AK43" s="26">
        <f t="shared" si="12"/>
        <v>10</v>
      </c>
      <c r="AL43" s="77">
        <v>3</v>
      </c>
      <c r="AM43" s="19">
        <v>1</v>
      </c>
      <c r="AN43" s="15">
        <v>3</v>
      </c>
      <c r="AO43" s="31">
        <v>1</v>
      </c>
      <c r="AP43" s="15">
        <v>3</v>
      </c>
      <c r="AQ43" s="15">
        <v>1</v>
      </c>
      <c r="AR43" s="15">
        <v>1</v>
      </c>
      <c r="AS43" s="15">
        <v>0</v>
      </c>
      <c r="AT43" s="30">
        <v>0</v>
      </c>
      <c r="AU43" s="37">
        <v>2</v>
      </c>
      <c r="AV43" s="37">
        <v>1</v>
      </c>
      <c r="AW43" s="19">
        <v>0</v>
      </c>
      <c r="AX43" s="30">
        <v>0</v>
      </c>
      <c r="AY43" s="97">
        <f t="shared" si="15"/>
        <v>13</v>
      </c>
      <c r="AZ43" s="77">
        <v>1</v>
      </c>
      <c r="BA43" s="98">
        <v>1</v>
      </c>
      <c r="BB43" s="99">
        <v>0</v>
      </c>
      <c r="BC43" s="99">
        <v>1</v>
      </c>
      <c r="BD43" s="99">
        <v>1</v>
      </c>
      <c r="BE43" s="99">
        <v>0</v>
      </c>
      <c r="BF43" s="99">
        <v>0</v>
      </c>
      <c r="BG43" s="99">
        <v>0</v>
      </c>
      <c r="BH43" s="100">
        <v>0</v>
      </c>
      <c r="BI43" s="101">
        <v>0</v>
      </c>
      <c r="BJ43" s="101">
        <v>0</v>
      </c>
      <c r="BK43" s="98">
        <v>0</v>
      </c>
      <c r="BL43" s="106">
        <v>0</v>
      </c>
      <c r="BM43" s="105">
        <f t="shared" si="16"/>
        <v>3</v>
      </c>
      <c r="BN43" s="106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1</v>
      </c>
      <c r="BT43" s="17"/>
      <c r="BU43" s="17"/>
      <c r="BV43" s="17"/>
      <c r="BW43" s="17"/>
      <c r="BX43" s="17"/>
      <c r="BY43" s="59"/>
      <c r="BZ43" s="157">
        <f t="shared" si="17"/>
        <v>1</v>
      </c>
    </row>
    <row r="44" spans="1:78" x14ac:dyDescent="0.3">
      <c r="A44" s="252"/>
      <c r="B44" s="64" t="s">
        <v>57</v>
      </c>
      <c r="C44" s="30">
        <v>0</v>
      </c>
      <c r="D44" s="37">
        <v>0</v>
      </c>
      <c r="E44" s="30">
        <v>0</v>
      </c>
      <c r="F44" s="30">
        <v>0</v>
      </c>
      <c r="G44" s="30">
        <v>0</v>
      </c>
      <c r="H44" s="30">
        <v>0</v>
      </c>
      <c r="I44" s="189">
        <f t="shared" si="13"/>
        <v>0</v>
      </c>
      <c r="J44" s="192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1</v>
      </c>
      <c r="Q44" s="17">
        <v>0</v>
      </c>
      <c r="R44" s="17">
        <v>1</v>
      </c>
      <c r="S44" s="17">
        <v>6</v>
      </c>
      <c r="T44" s="17">
        <v>1</v>
      </c>
      <c r="U44" s="17">
        <v>1</v>
      </c>
      <c r="V44" s="17">
        <v>5</v>
      </c>
      <c r="W44" s="222">
        <f t="shared" si="14"/>
        <v>15</v>
      </c>
      <c r="X44" s="223">
        <v>1</v>
      </c>
      <c r="Y44" s="17">
        <v>2</v>
      </c>
      <c r="Z44" s="17">
        <v>1</v>
      </c>
      <c r="AA44" s="17">
        <v>0</v>
      </c>
      <c r="AB44" s="17">
        <v>1</v>
      </c>
      <c r="AC44" s="17">
        <v>9</v>
      </c>
      <c r="AD44" s="17">
        <v>0</v>
      </c>
      <c r="AE44" s="17">
        <v>2</v>
      </c>
      <c r="AF44" s="30">
        <v>4</v>
      </c>
      <c r="AG44" s="37">
        <v>1</v>
      </c>
      <c r="AH44" s="37">
        <v>4</v>
      </c>
      <c r="AI44" s="19">
        <v>3</v>
      </c>
      <c r="AJ44" s="17">
        <v>3</v>
      </c>
      <c r="AK44" s="26">
        <f t="shared" si="12"/>
        <v>30</v>
      </c>
      <c r="AL44" s="77">
        <v>1</v>
      </c>
      <c r="AM44" s="20">
        <v>2</v>
      </c>
      <c r="AN44" s="15">
        <v>9</v>
      </c>
      <c r="AO44" s="31">
        <v>3</v>
      </c>
      <c r="AP44" s="15">
        <v>0</v>
      </c>
      <c r="AQ44" s="15">
        <v>0</v>
      </c>
      <c r="AR44" s="15">
        <v>2</v>
      </c>
      <c r="AS44" s="15">
        <v>2</v>
      </c>
      <c r="AT44" s="31">
        <v>5</v>
      </c>
      <c r="AU44" s="37">
        <v>8</v>
      </c>
      <c r="AV44" s="37">
        <v>6</v>
      </c>
      <c r="AW44" s="19">
        <v>9</v>
      </c>
      <c r="AX44" s="30">
        <v>2</v>
      </c>
      <c r="AY44" s="97">
        <f t="shared" si="15"/>
        <v>48</v>
      </c>
      <c r="AZ44" s="77">
        <v>2</v>
      </c>
      <c r="BA44" s="88">
        <v>6</v>
      </c>
      <c r="BB44" s="99">
        <v>3</v>
      </c>
      <c r="BC44" s="99">
        <v>1</v>
      </c>
      <c r="BD44" s="99">
        <v>1</v>
      </c>
      <c r="BE44" s="99">
        <v>0</v>
      </c>
      <c r="BF44" s="99">
        <v>0</v>
      </c>
      <c r="BG44" s="99">
        <v>0</v>
      </c>
      <c r="BH44" s="109">
        <v>1</v>
      </c>
      <c r="BI44" s="101">
        <v>0</v>
      </c>
      <c r="BJ44" s="101">
        <v>1</v>
      </c>
      <c r="BK44" s="98">
        <v>1</v>
      </c>
      <c r="BL44" s="106">
        <v>0</v>
      </c>
      <c r="BM44" s="105">
        <f t="shared" si="16"/>
        <v>14</v>
      </c>
      <c r="BN44" s="106">
        <v>1</v>
      </c>
      <c r="BO44" s="17">
        <v>0</v>
      </c>
      <c r="BP44" s="17">
        <v>0</v>
      </c>
      <c r="BQ44" s="17">
        <v>2</v>
      </c>
      <c r="BR44" s="17">
        <v>0</v>
      </c>
      <c r="BS44" s="17"/>
      <c r="BT44" s="17"/>
      <c r="BU44" s="17"/>
      <c r="BV44" s="17"/>
      <c r="BW44" s="17"/>
      <c r="BX44" s="17"/>
      <c r="BY44" s="59"/>
      <c r="BZ44" s="157">
        <f t="shared" si="17"/>
        <v>3</v>
      </c>
    </row>
    <row r="45" spans="1:78" x14ac:dyDescent="0.3">
      <c r="A45" s="252"/>
      <c r="B45" s="64" t="s">
        <v>58</v>
      </c>
      <c r="C45" s="30">
        <v>0</v>
      </c>
      <c r="D45" s="37">
        <v>0</v>
      </c>
      <c r="E45" s="30">
        <v>0</v>
      </c>
      <c r="F45" s="30">
        <v>0</v>
      </c>
      <c r="G45" s="30">
        <v>0</v>
      </c>
      <c r="H45" s="30">
        <v>0</v>
      </c>
      <c r="I45" s="189">
        <f t="shared" si="13"/>
        <v>0</v>
      </c>
      <c r="J45" s="192">
        <v>0</v>
      </c>
      <c r="K45" s="17">
        <v>0</v>
      </c>
      <c r="L45" s="17">
        <v>0</v>
      </c>
      <c r="M45" s="17">
        <v>0</v>
      </c>
      <c r="N45" s="17">
        <v>6</v>
      </c>
      <c r="O45" s="17">
        <v>6</v>
      </c>
      <c r="P45" s="17">
        <v>9</v>
      </c>
      <c r="Q45" s="17">
        <v>10</v>
      </c>
      <c r="R45" s="17">
        <v>14</v>
      </c>
      <c r="S45" s="17">
        <v>14</v>
      </c>
      <c r="T45" s="17">
        <v>21</v>
      </c>
      <c r="U45" s="17">
        <v>27</v>
      </c>
      <c r="V45" s="17">
        <v>23</v>
      </c>
      <c r="W45" s="222">
        <f t="shared" si="14"/>
        <v>130</v>
      </c>
      <c r="X45" s="223">
        <v>7</v>
      </c>
      <c r="Y45" s="17">
        <v>7</v>
      </c>
      <c r="Z45" s="17">
        <v>15</v>
      </c>
      <c r="AA45" s="17">
        <v>33</v>
      </c>
      <c r="AB45" s="17">
        <v>14</v>
      </c>
      <c r="AC45" s="17">
        <v>28</v>
      </c>
      <c r="AD45" s="17">
        <v>23</v>
      </c>
      <c r="AE45" s="17">
        <v>44</v>
      </c>
      <c r="AF45" s="30">
        <v>19</v>
      </c>
      <c r="AG45" s="37">
        <v>38</v>
      </c>
      <c r="AH45" s="37">
        <v>42</v>
      </c>
      <c r="AI45" s="19">
        <v>31</v>
      </c>
      <c r="AJ45" s="17">
        <v>22</v>
      </c>
      <c r="AK45" s="26">
        <f t="shared" si="12"/>
        <v>316</v>
      </c>
      <c r="AL45" s="77">
        <v>8</v>
      </c>
      <c r="AM45" s="6">
        <v>47</v>
      </c>
      <c r="AN45" s="18">
        <v>32</v>
      </c>
      <c r="AO45" s="33">
        <v>21</v>
      </c>
      <c r="AP45" s="18">
        <v>22</v>
      </c>
      <c r="AQ45" s="18">
        <v>18</v>
      </c>
      <c r="AR45" s="18">
        <v>17</v>
      </c>
      <c r="AS45" s="18">
        <v>13</v>
      </c>
      <c r="AT45" s="33">
        <v>16</v>
      </c>
      <c r="AU45" s="37">
        <v>16</v>
      </c>
      <c r="AV45" s="37">
        <v>33</v>
      </c>
      <c r="AW45" s="19">
        <v>36</v>
      </c>
      <c r="AX45" s="30">
        <v>11</v>
      </c>
      <c r="AY45" s="97">
        <f t="shared" si="15"/>
        <v>282</v>
      </c>
      <c r="AZ45" s="77">
        <v>6</v>
      </c>
      <c r="BA45" s="107">
        <v>14</v>
      </c>
      <c r="BB45" s="108">
        <v>26</v>
      </c>
      <c r="BC45" s="108">
        <v>12</v>
      </c>
      <c r="BD45" s="108">
        <v>6</v>
      </c>
      <c r="BE45" s="108">
        <v>7</v>
      </c>
      <c r="BF45" s="108">
        <v>3</v>
      </c>
      <c r="BG45" s="108">
        <v>1</v>
      </c>
      <c r="BH45" s="29">
        <v>12</v>
      </c>
      <c r="BI45" s="101">
        <v>6</v>
      </c>
      <c r="BJ45" s="101">
        <v>0</v>
      </c>
      <c r="BK45" s="98">
        <v>4</v>
      </c>
      <c r="BL45" s="106">
        <v>1</v>
      </c>
      <c r="BM45" s="105">
        <f t="shared" si="16"/>
        <v>92</v>
      </c>
      <c r="BN45" s="106">
        <v>3</v>
      </c>
      <c r="BO45" s="17">
        <v>2</v>
      </c>
      <c r="BP45" s="17">
        <v>0</v>
      </c>
      <c r="BQ45" s="17">
        <v>0</v>
      </c>
      <c r="BR45" s="17">
        <v>1</v>
      </c>
      <c r="BS45" s="17">
        <v>27</v>
      </c>
      <c r="BT45" s="17"/>
      <c r="BU45" s="17"/>
      <c r="BV45" s="17"/>
      <c r="BW45" s="17"/>
      <c r="BX45" s="17"/>
      <c r="BY45" s="59"/>
      <c r="BZ45" s="157">
        <f t="shared" si="17"/>
        <v>33</v>
      </c>
    </row>
    <row r="46" spans="1:78" x14ac:dyDescent="0.3">
      <c r="A46" s="252"/>
      <c r="B46" s="64" t="s">
        <v>59</v>
      </c>
      <c r="C46" s="30">
        <v>1</v>
      </c>
      <c r="D46" s="37">
        <v>1</v>
      </c>
      <c r="E46" s="30">
        <v>7</v>
      </c>
      <c r="F46" s="30">
        <v>13</v>
      </c>
      <c r="G46" s="30">
        <v>34</v>
      </c>
      <c r="H46" s="30">
        <v>19</v>
      </c>
      <c r="I46" s="189">
        <f t="shared" si="13"/>
        <v>75</v>
      </c>
      <c r="J46" s="192">
        <v>1</v>
      </c>
      <c r="K46" s="17">
        <v>34</v>
      </c>
      <c r="L46" s="17">
        <v>29</v>
      </c>
      <c r="M46" s="17">
        <v>19</v>
      </c>
      <c r="N46" s="17">
        <v>11</v>
      </c>
      <c r="O46" s="17">
        <v>21</v>
      </c>
      <c r="P46" s="17">
        <v>29</v>
      </c>
      <c r="Q46" s="17">
        <v>42</v>
      </c>
      <c r="R46" s="17">
        <v>87</v>
      </c>
      <c r="S46" s="17">
        <v>89</v>
      </c>
      <c r="T46" s="17">
        <v>133</v>
      </c>
      <c r="U46" s="17">
        <v>229</v>
      </c>
      <c r="V46" s="17">
        <v>100</v>
      </c>
      <c r="W46" s="222">
        <f t="shared" si="14"/>
        <v>823</v>
      </c>
      <c r="X46" s="223">
        <v>11</v>
      </c>
      <c r="Y46" s="17">
        <v>102</v>
      </c>
      <c r="Z46" s="17">
        <v>70</v>
      </c>
      <c r="AA46" s="17">
        <v>77</v>
      </c>
      <c r="AB46" s="17">
        <v>133</v>
      </c>
      <c r="AC46" s="17">
        <v>172</v>
      </c>
      <c r="AD46" s="17">
        <v>156</v>
      </c>
      <c r="AE46" s="17">
        <v>206</v>
      </c>
      <c r="AF46" s="30">
        <v>197</v>
      </c>
      <c r="AG46" s="37">
        <v>135</v>
      </c>
      <c r="AH46" s="37">
        <v>163</v>
      </c>
      <c r="AI46" s="19">
        <v>185</v>
      </c>
      <c r="AJ46" s="17">
        <v>101</v>
      </c>
      <c r="AK46" s="26">
        <f t="shared" si="12"/>
        <v>1697</v>
      </c>
      <c r="AL46" s="77">
        <v>41</v>
      </c>
      <c r="AM46" s="6">
        <v>213</v>
      </c>
      <c r="AN46" s="18">
        <v>140</v>
      </c>
      <c r="AO46" s="33">
        <v>152</v>
      </c>
      <c r="AP46" s="18">
        <v>71</v>
      </c>
      <c r="AQ46" s="18">
        <v>96</v>
      </c>
      <c r="AR46" s="18">
        <v>117</v>
      </c>
      <c r="AS46" s="18">
        <v>89</v>
      </c>
      <c r="AT46" s="33">
        <v>122</v>
      </c>
      <c r="AU46" s="37">
        <v>133</v>
      </c>
      <c r="AV46" s="37">
        <v>154</v>
      </c>
      <c r="AW46" s="19">
        <v>199</v>
      </c>
      <c r="AX46" s="30">
        <v>138</v>
      </c>
      <c r="AY46" s="97">
        <f t="shared" si="15"/>
        <v>1624</v>
      </c>
      <c r="AZ46" s="77">
        <v>29</v>
      </c>
      <c r="BA46" s="107">
        <v>119</v>
      </c>
      <c r="BB46" s="108">
        <v>157</v>
      </c>
      <c r="BC46" s="108">
        <v>98</v>
      </c>
      <c r="BD46" s="108">
        <v>59</v>
      </c>
      <c r="BE46" s="108">
        <v>60</v>
      </c>
      <c r="BF46" s="108">
        <v>38</v>
      </c>
      <c r="BG46" s="108">
        <v>39</v>
      </c>
      <c r="BH46" s="29">
        <v>59</v>
      </c>
      <c r="BI46" s="101">
        <v>39</v>
      </c>
      <c r="BJ46" s="101">
        <v>38</v>
      </c>
      <c r="BK46" s="98">
        <v>51</v>
      </c>
      <c r="BL46" s="106">
        <v>14</v>
      </c>
      <c r="BM46" s="105">
        <f t="shared" si="16"/>
        <v>771</v>
      </c>
      <c r="BN46" s="106">
        <v>43</v>
      </c>
      <c r="BO46" s="17">
        <v>44</v>
      </c>
      <c r="BP46" s="17">
        <v>11</v>
      </c>
      <c r="BQ46" s="17">
        <v>7</v>
      </c>
      <c r="BR46" s="17">
        <v>11</v>
      </c>
      <c r="BS46" s="17">
        <v>451</v>
      </c>
      <c r="BT46" s="17"/>
      <c r="BU46" s="17"/>
      <c r="BV46" s="17"/>
      <c r="BW46" s="17"/>
      <c r="BX46" s="17"/>
      <c r="BY46" s="59"/>
      <c r="BZ46" s="157">
        <f t="shared" si="17"/>
        <v>567</v>
      </c>
    </row>
    <row r="47" spans="1:78" x14ac:dyDescent="0.3">
      <c r="A47" s="252"/>
      <c r="B47" s="66" t="s">
        <v>60</v>
      </c>
      <c r="C47" s="195">
        <v>6</v>
      </c>
      <c r="D47" s="182">
        <v>7</v>
      </c>
      <c r="E47" s="183">
        <v>76</v>
      </c>
      <c r="F47" s="183">
        <v>132</v>
      </c>
      <c r="G47" s="183">
        <v>163</v>
      </c>
      <c r="H47" s="183">
        <v>160</v>
      </c>
      <c r="I47" s="189">
        <f t="shared" si="13"/>
        <v>544</v>
      </c>
      <c r="J47" s="192">
        <v>2</v>
      </c>
      <c r="K47" s="17">
        <v>327</v>
      </c>
      <c r="L47" s="17">
        <v>274</v>
      </c>
      <c r="M47" s="17">
        <v>294</v>
      </c>
      <c r="N47" s="17">
        <v>259</v>
      </c>
      <c r="O47" s="17">
        <v>291</v>
      </c>
      <c r="P47" s="17">
        <v>393</v>
      </c>
      <c r="Q47" s="17">
        <v>498</v>
      </c>
      <c r="R47" s="17">
        <v>575</v>
      </c>
      <c r="S47" s="17">
        <v>577</v>
      </c>
      <c r="T47" s="17">
        <v>662</v>
      </c>
      <c r="U47" s="17">
        <v>772</v>
      </c>
      <c r="V47" s="17">
        <v>538</v>
      </c>
      <c r="W47" s="222">
        <f t="shared" si="14"/>
        <v>5460</v>
      </c>
      <c r="X47" s="223">
        <v>79</v>
      </c>
      <c r="Y47" s="17">
        <v>485</v>
      </c>
      <c r="Z47" s="17">
        <v>346</v>
      </c>
      <c r="AA47" s="17">
        <v>386</v>
      </c>
      <c r="AB47" s="17">
        <v>598</v>
      </c>
      <c r="AC47" s="17">
        <v>616</v>
      </c>
      <c r="AD47" s="17">
        <v>602</v>
      </c>
      <c r="AE47" s="17">
        <v>843</v>
      </c>
      <c r="AF47" s="30">
        <v>676</v>
      </c>
      <c r="AG47" s="37">
        <v>574</v>
      </c>
      <c r="AH47" s="37">
        <v>600</v>
      </c>
      <c r="AI47" s="19">
        <v>594</v>
      </c>
      <c r="AJ47" s="17">
        <v>468</v>
      </c>
      <c r="AK47" s="26">
        <f t="shared" si="12"/>
        <v>6788</v>
      </c>
      <c r="AL47" s="77">
        <v>122</v>
      </c>
      <c r="AM47" s="19">
        <v>834</v>
      </c>
      <c r="AN47" s="15">
        <v>641</v>
      </c>
      <c r="AO47" s="31">
        <v>689</v>
      </c>
      <c r="AP47" s="15">
        <v>427</v>
      </c>
      <c r="AQ47" s="15">
        <v>493</v>
      </c>
      <c r="AR47" s="15">
        <v>335</v>
      </c>
      <c r="AS47" s="15">
        <v>359</v>
      </c>
      <c r="AT47" s="31">
        <v>412</v>
      </c>
      <c r="AU47" s="37">
        <v>599</v>
      </c>
      <c r="AV47" s="37">
        <v>800</v>
      </c>
      <c r="AW47" s="19">
        <v>843</v>
      </c>
      <c r="AX47" s="30">
        <v>461</v>
      </c>
      <c r="AY47" s="97">
        <f t="shared" si="15"/>
        <v>6893</v>
      </c>
      <c r="AZ47" s="77">
        <v>124</v>
      </c>
      <c r="BA47" s="98">
        <v>521</v>
      </c>
      <c r="BB47" s="99">
        <v>690</v>
      </c>
      <c r="BC47" s="99">
        <v>614</v>
      </c>
      <c r="BD47" s="99">
        <v>388</v>
      </c>
      <c r="BE47" s="99">
        <v>359</v>
      </c>
      <c r="BF47" s="99">
        <v>289</v>
      </c>
      <c r="BG47" s="99">
        <v>264</v>
      </c>
      <c r="BH47" s="109">
        <v>325</v>
      </c>
      <c r="BI47" s="101">
        <v>231</v>
      </c>
      <c r="BJ47" s="101">
        <v>224</v>
      </c>
      <c r="BK47" s="98">
        <v>233</v>
      </c>
      <c r="BL47" s="106">
        <v>114</v>
      </c>
      <c r="BM47" s="105">
        <f t="shared" si="16"/>
        <v>4252</v>
      </c>
      <c r="BN47" s="106">
        <v>171</v>
      </c>
      <c r="BO47" s="17">
        <v>186</v>
      </c>
      <c r="BP47" s="17">
        <v>125</v>
      </c>
      <c r="BQ47" s="17">
        <v>73</v>
      </c>
      <c r="BR47" s="17">
        <v>94</v>
      </c>
      <c r="BS47" s="17">
        <v>1951</v>
      </c>
      <c r="BT47" s="17"/>
      <c r="BU47" s="17"/>
      <c r="BV47" s="17"/>
      <c r="BW47" s="17"/>
      <c r="BX47" s="17"/>
      <c r="BY47" s="59"/>
      <c r="BZ47" s="157">
        <f t="shared" si="17"/>
        <v>2600</v>
      </c>
    </row>
    <row r="48" spans="1:78" s="1" customFormat="1" ht="15" thickBot="1" x14ac:dyDescent="0.35">
      <c r="A48" s="96"/>
      <c r="B48" s="34" t="s">
        <v>39</v>
      </c>
      <c r="C48" s="49">
        <f>SUM(C27:C47)</f>
        <v>5267</v>
      </c>
      <c r="D48" s="49">
        <f t="shared" ref="D48:H48" si="18">SUM(D27:D47)</f>
        <v>6400</v>
      </c>
      <c r="E48" s="49">
        <f t="shared" si="18"/>
        <v>5980</v>
      </c>
      <c r="F48" s="49">
        <f t="shared" si="18"/>
        <v>6414</v>
      </c>
      <c r="G48" s="49">
        <f t="shared" si="18"/>
        <v>6113</v>
      </c>
      <c r="H48" s="49">
        <f t="shared" si="18"/>
        <v>4845</v>
      </c>
      <c r="I48" s="92">
        <f>SUM(I27:I47)</f>
        <v>35019</v>
      </c>
      <c r="J48" s="191">
        <f>SUM(J27:J47)</f>
        <v>7</v>
      </c>
      <c r="K48" s="224">
        <f>SUM(K27:K47)</f>
        <v>6464</v>
      </c>
      <c r="L48" s="224">
        <f t="shared" ref="L48:V48" si="19">SUM(L27:L47)</f>
        <v>6093</v>
      </c>
      <c r="M48" s="224">
        <f t="shared" si="19"/>
        <v>6199</v>
      </c>
      <c r="N48" s="224">
        <f t="shared" si="19"/>
        <v>5466</v>
      </c>
      <c r="O48" s="224">
        <f t="shared" si="19"/>
        <v>6203</v>
      </c>
      <c r="P48" s="224">
        <f t="shared" si="19"/>
        <v>4627</v>
      </c>
      <c r="Q48" s="224">
        <f t="shared" si="19"/>
        <v>6557</v>
      </c>
      <c r="R48" s="224">
        <f t="shared" si="19"/>
        <v>6403</v>
      </c>
      <c r="S48" s="224">
        <f t="shared" si="19"/>
        <v>5869</v>
      </c>
      <c r="T48" s="224">
        <f t="shared" si="19"/>
        <v>5696</v>
      </c>
      <c r="U48" s="224">
        <f t="shared" si="19"/>
        <v>7044</v>
      </c>
      <c r="V48" s="224">
        <f t="shared" si="19"/>
        <v>4668</v>
      </c>
      <c r="W48" s="225">
        <f>SUM(W27:W47)</f>
        <v>71289</v>
      </c>
      <c r="X48" s="226">
        <v>192</v>
      </c>
      <c r="Y48" s="44">
        <f>SUM(Y27:Y47)</f>
        <v>5559</v>
      </c>
      <c r="Z48" s="44">
        <f t="shared" ref="Z48:AJ48" si="20">SUM(Z27:Z47)</f>
        <v>5436</v>
      </c>
      <c r="AA48" s="44">
        <f t="shared" si="20"/>
        <v>6472</v>
      </c>
      <c r="AB48" s="44">
        <f t="shared" si="20"/>
        <v>5342</v>
      </c>
      <c r="AC48" s="44">
        <f t="shared" si="20"/>
        <v>5413</v>
      </c>
      <c r="AD48" s="44">
        <f t="shared" si="20"/>
        <v>7344</v>
      </c>
      <c r="AE48" s="44">
        <f t="shared" si="20"/>
        <v>7171</v>
      </c>
      <c r="AF48" s="44">
        <f t="shared" si="20"/>
        <v>7049</v>
      </c>
      <c r="AG48" s="44">
        <f t="shared" si="20"/>
        <v>6161</v>
      </c>
      <c r="AH48" s="44">
        <f t="shared" si="20"/>
        <v>7396</v>
      </c>
      <c r="AI48" s="44">
        <f t="shared" si="20"/>
        <v>6150</v>
      </c>
      <c r="AJ48" s="44">
        <f t="shared" si="20"/>
        <v>4608</v>
      </c>
      <c r="AK48" s="74">
        <f t="shared" si="12"/>
        <v>74101</v>
      </c>
      <c r="AL48" s="45">
        <f t="shared" ref="AL48:AX48" si="21">SUM(AL27:AL47)</f>
        <v>307</v>
      </c>
      <c r="AM48" s="46">
        <f t="shared" si="21"/>
        <v>4379</v>
      </c>
      <c r="AN48" s="42">
        <f t="shared" si="21"/>
        <v>3464</v>
      </c>
      <c r="AO48" s="47">
        <f t="shared" si="21"/>
        <v>3545</v>
      </c>
      <c r="AP48" s="42">
        <f t="shared" si="21"/>
        <v>2553</v>
      </c>
      <c r="AQ48" s="42">
        <f t="shared" si="21"/>
        <v>2810</v>
      </c>
      <c r="AR48" s="42">
        <f t="shared" si="21"/>
        <v>2794</v>
      </c>
      <c r="AS48" s="42">
        <f t="shared" si="21"/>
        <v>2605</v>
      </c>
      <c r="AT48" s="47">
        <f t="shared" si="21"/>
        <v>2504</v>
      </c>
      <c r="AU48" s="48">
        <f t="shared" si="21"/>
        <v>2977</v>
      </c>
      <c r="AV48" s="48">
        <f t="shared" si="21"/>
        <v>3433</v>
      </c>
      <c r="AW48" s="49">
        <f t="shared" si="21"/>
        <v>3093</v>
      </c>
      <c r="AX48" s="68">
        <f t="shared" si="21"/>
        <v>2337</v>
      </c>
      <c r="AY48" s="72">
        <f t="shared" si="15"/>
        <v>36494</v>
      </c>
      <c r="AZ48" s="45">
        <f>SUM(AZ27:AZ47)</f>
        <v>255</v>
      </c>
      <c r="BA48" s="46">
        <f>SUM(BA27:BA47)</f>
        <v>1967</v>
      </c>
      <c r="BB48" s="46">
        <f t="shared" ref="BB48:BL48" si="22">SUM(BB27:BB47)</f>
        <v>2346</v>
      </c>
      <c r="BC48" s="46">
        <f t="shared" si="22"/>
        <v>3050</v>
      </c>
      <c r="BD48" s="46">
        <f t="shared" si="22"/>
        <v>2421</v>
      </c>
      <c r="BE48" s="46">
        <f t="shared" si="22"/>
        <v>2475</v>
      </c>
      <c r="BF48" s="46">
        <f t="shared" si="22"/>
        <v>2178</v>
      </c>
      <c r="BG48" s="46">
        <f t="shared" si="22"/>
        <v>2124</v>
      </c>
      <c r="BH48" s="46">
        <f t="shared" si="22"/>
        <v>2485</v>
      </c>
      <c r="BI48" s="46">
        <f t="shared" si="22"/>
        <v>2319</v>
      </c>
      <c r="BJ48" s="46">
        <f t="shared" si="22"/>
        <v>2346</v>
      </c>
      <c r="BK48" s="46">
        <f t="shared" si="22"/>
        <v>2062</v>
      </c>
      <c r="BL48" s="46">
        <f t="shared" si="22"/>
        <v>1424</v>
      </c>
      <c r="BM48" s="95">
        <f t="shared" si="16"/>
        <v>27197</v>
      </c>
      <c r="BN48" s="46">
        <f>SUM(BN27:BN47)</f>
        <v>2051</v>
      </c>
      <c r="BO48" s="185">
        <f>SUM(BO27:BO47)</f>
        <v>2086</v>
      </c>
      <c r="BP48" s="185">
        <f t="shared" ref="BP48:BY48" si="23">SUM(BP27:BP47)</f>
        <v>2240</v>
      </c>
      <c r="BQ48" s="185">
        <f t="shared" si="23"/>
        <v>1756</v>
      </c>
      <c r="BR48" s="185">
        <f t="shared" si="23"/>
        <v>2357</v>
      </c>
      <c r="BS48" s="185">
        <f t="shared" si="23"/>
        <v>4658</v>
      </c>
      <c r="BT48" s="185">
        <f t="shared" si="23"/>
        <v>0</v>
      </c>
      <c r="BU48" s="185">
        <f t="shared" si="23"/>
        <v>0</v>
      </c>
      <c r="BV48" s="185">
        <f t="shared" si="23"/>
        <v>0</v>
      </c>
      <c r="BW48" s="185">
        <f t="shared" si="23"/>
        <v>0</v>
      </c>
      <c r="BX48" s="185">
        <f t="shared" si="23"/>
        <v>0</v>
      </c>
      <c r="BY48" s="185">
        <f t="shared" si="23"/>
        <v>0</v>
      </c>
      <c r="BZ48" s="159">
        <f>SUM(BZ27:BZ47)</f>
        <v>15148</v>
      </c>
    </row>
    <row r="49" spans="11:65" ht="15" thickTop="1" x14ac:dyDescent="0.3"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/>
      <c r="AK49" s="51">
        <f>AK26+AK48</f>
        <v>86121</v>
      </c>
      <c r="AL49" s="51">
        <f>AL26+AL48</f>
        <v>396</v>
      </c>
      <c r="AO49" s="22"/>
      <c r="AP49" s="22"/>
      <c r="AT49" s="22"/>
      <c r="AY49" s="22">
        <f>AY26+AY48</f>
        <v>42783</v>
      </c>
      <c r="AZ49" s="22">
        <f>AZ26+AZ48</f>
        <v>293</v>
      </c>
      <c r="BM49" s="22">
        <f>BM26+BM48</f>
        <v>31210</v>
      </c>
    </row>
    <row r="50" spans="11:65" x14ac:dyDescent="0.3"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/>
      <c r="AO50" s="22"/>
      <c r="AP50" s="22"/>
      <c r="AT50" s="22"/>
      <c r="AZ50" s="88"/>
    </row>
    <row r="51" spans="11:65" x14ac:dyDescent="0.3"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/>
      <c r="AO51" s="22"/>
      <c r="AP51" s="22"/>
      <c r="AT51" s="22"/>
      <c r="AZ51" s="88"/>
    </row>
    <row r="52" spans="11:65" x14ac:dyDescent="0.3"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/>
      <c r="AO52" s="22"/>
      <c r="AP52" s="22"/>
      <c r="AT52" s="22"/>
      <c r="AZ52" s="88"/>
    </row>
    <row r="53" spans="11:65" x14ac:dyDescent="0.3"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/>
      <c r="AO53" s="22"/>
      <c r="AP53" s="22"/>
      <c r="AT53" s="22"/>
      <c r="AZ53" s="88"/>
    </row>
    <row r="54" spans="11:65" x14ac:dyDescent="0.3"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/>
      <c r="AO54" s="22"/>
      <c r="AP54" s="22"/>
      <c r="AT54" s="22"/>
      <c r="AZ54" s="88"/>
    </row>
    <row r="55" spans="11:65" x14ac:dyDescent="0.3"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/>
      <c r="AO55" s="22"/>
      <c r="AP55" s="22"/>
      <c r="AT55" s="22"/>
      <c r="AZ55" s="88"/>
    </row>
    <row r="56" spans="11:65" x14ac:dyDescent="0.3"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/>
      <c r="AO56" s="22"/>
      <c r="AP56" s="22"/>
      <c r="AT56" s="22"/>
      <c r="AZ56" s="88"/>
    </row>
    <row r="57" spans="11:65" x14ac:dyDescent="0.3"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/>
      <c r="AO57" s="22"/>
      <c r="AP57" s="22"/>
      <c r="AT57" s="22"/>
      <c r="AZ57" s="88"/>
    </row>
    <row r="58" spans="11:65" x14ac:dyDescent="0.3"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/>
      <c r="AO58" s="22"/>
      <c r="AP58" s="22"/>
      <c r="AT58" s="22"/>
      <c r="AZ58" s="88"/>
    </row>
    <row r="59" spans="11:65" x14ac:dyDescent="0.3"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/>
      <c r="AO59" s="22"/>
      <c r="AP59" s="22"/>
      <c r="AT59" s="22"/>
      <c r="AZ59" s="88"/>
    </row>
    <row r="60" spans="11:65" x14ac:dyDescent="0.3"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/>
      <c r="AO60" s="22"/>
      <c r="AP60" s="22"/>
      <c r="AT60" s="22"/>
      <c r="AZ60" s="88"/>
    </row>
    <row r="61" spans="11:65" x14ac:dyDescent="0.3"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/>
      <c r="AO61" s="22"/>
      <c r="AP61" s="22"/>
      <c r="AT61" s="22"/>
      <c r="AZ61" s="88"/>
    </row>
    <row r="62" spans="11:65" x14ac:dyDescent="0.3"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/>
      <c r="AO62" s="22"/>
      <c r="AP62" s="22"/>
      <c r="AT62" s="22"/>
      <c r="AZ62" s="88"/>
    </row>
    <row r="63" spans="11:65" x14ac:dyDescent="0.3"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/>
      <c r="AO63" s="22"/>
      <c r="AP63" s="22"/>
      <c r="AT63" s="22"/>
      <c r="AZ63" s="88"/>
    </row>
    <row r="64" spans="11:65" x14ac:dyDescent="0.3"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/>
      <c r="AO64" s="22"/>
      <c r="AP64" s="22"/>
      <c r="AT64" s="22"/>
      <c r="AZ64" s="88"/>
    </row>
    <row r="65" spans="11:52" x14ac:dyDescent="0.3"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/>
      <c r="AO65" s="22"/>
      <c r="AP65" s="22"/>
      <c r="AT65" s="22"/>
      <c r="AZ65" s="88"/>
    </row>
    <row r="66" spans="11:52" x14ac:dyDescent="0.3"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/>
      <c r="AO66" s="22"/>
      <c r="AP66" s="22"/>
      <c r="AT66" s="22"/>
      <c r="AZ66" s="88"/>
    </row>
    <row r="67" spans="11:52" x14ac:dyDescent="0.3"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/>
      <c r="AO67" s="22"/>
      <c r="AP67" s="22"/>
      <c r="AT67" s="22"/>
      <c r="AZ67" s="88"/>
    </row>
    <row r="68" spans="11:52" x14ac:dyDescent="0.3"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/>
      <c r="AO68" s="22"/>
      <c r="AP68" s="22"/>
      <c r="AT68" s="22"/>
      <c r="AZ68" s="88"/>
    </row>
    <row r="69" spans="11:52" x14ac:dyDescent="0.3"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/>
      <c r="AO69" s="22"/>
      <c r="AP69" s="22"/>
      <c r="AT69" s="22"/>
      <c r="AZ69" s="88"/>
    </row>
    <row r="70" spans="11:52" x14ac:dyDescent="0.3"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/>
      <c r="AO70" s="22"/>
      <c r="AP70" s="22"/>
      <c r="AT70" s="22"/>
      <c r="AZ70" s="88"/>
    </row>
    <row r="71" spans="11:52" x14ac:dyDescent="0.3"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/>
      <c r="AO71" s="22"/>
      <c r="AP71" s="22"/>
      <c r="AT71" s="22"/>
      <c r="AZ71" s="88"/>
    </row>
    <row r="72" spans="11:52" x14ac:dyDescent="0.3"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/>
      <c r="AO72" s="22"/>
      <c r="AP72" s="22"/>
      <c r="AT72" s="22"/>
      <c r="AZ72" s="88"/>
    </row>
    <row r="73" spans="11:52" x14ac:dyDescent="0.3"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/>
      <c r="AO73" s="22"/>
      <c r="AP73" s="22"/>
      <c r="AT73" s="22"/>
      <c r="AZ73" s="88"/>
    </row>
    <row r="74" spans="11:52" x14ac:dyDescent="0.3"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/>
      <c r="AO74" s="22"/>
      <c r="AP74" s="22"/>
      <c r="AT74" s="22"/>
      <c r="AZ74" s="88"/>
    </row>
    <row r="75" spans="11:52" x14ac:dyDescent="0.3"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/>
      <c r="AO75" s="22"/>
      <c r="AP75" s="22"/>
      <c r="AT75" s="22"/>
      <c r="AZ75" s="88"/>
    </row>
    <row r="76" spans="11:52" x14ac:dyDescent="0.3"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/>
      <c r="AO76" s="22"/>
      <c r="AP76" s="22"/>
      <c r="AT76" s="22"/>
      <c r="AZ76" s="88"/>
    </row>
    <row r="77" spans="11:52" x14ac:dyDescent="0.3"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/>
      <c r="AO77" s="22"/>
      <c r="AP77" s="22"/>
      <c r="AT77" s="22"/>
      <c r="AZ77" s="88"/>
    </row>
    <row r="78" spans="11:52" x14ac:dyDescent="0.3"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/>
      <c r="AO78" s="22"/>
      <c r="AP78" s="22"/>
      <c r="AT78" s="22"/>
      <c r="AZ78" s="88"/>
    </row>
    <row r="79" spans="11:52" x14ac:dyDescent="0.3"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/>
      <c r="AO79" s="22"/>
      <c r="AP79" s="22"/>
      <c r="AT79" s="22"/>
      <c r="AZ79" s="88"/>
    </row>
    <row r="80" spans="11:52" x14ac:dyDescent="0.3"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/>
      <c r="AO80" s="22"/>
      <c r="AP80" s="22"/>
      <c r="AT80" s="22"/>
      <c r="AZ80" s="88"/>
    </row>
    <row r="81" spans="11:52" x14ac:dyDescent="0.3"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/>
      <c r="AO81" s="22"/>
      <c r="AP81" s="22"/>
      <c r="AT81" s="22"/>
      <c r="AZ81" s="88"/>
    </row>
    <row r="82" spans="11:52" x14ac:dyDescent="0.3"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/>
      <c r="AO82" s="22"/>
      <c r="AP82" s="22"/>
      <c r="AT82" s="22"/>
      <c r="AZ82" s="88"/>
    </row>
    <row r="83" spans="11:52" x14ac:dyDescent="0.3"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/>
      <c r="AO83" s="22"/>
      <c r="AP83" s="22"/>
      <c r="AT83" s="22"/>
      <c r="AZ83" s="88"/>
    </row>
    <row r="84" spans="11:52" x14ac:dyDescent="0.3"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/>
      <c r="AO84" s="22"/>
      <c r="AP84" s="22"/>
      <c r="AT84" s="22"/>
      <c r="AZ84" s="88"/>
    </row>
    <row r="85" spans="11:52" x14ac:dyDescent="0.3"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/>
      <c r="AO85" s="22"/>
      <c r="AP85" s="22"/>
      <c r="AT85" s="22"/>
      <c r="AZ85" s="88"/>
    </row>
    <row r="86" spans="11:52" x14ac:dyDescent="0.3"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/>
      <c r="AO86" s="22"/>
      <c r="AP86" s="22"/>
      <c r="AT86" s="22"/>
      <c r="AZ86" s="88"/>
    </row>
    <row r="87" spans="11:52" x14ac:dyDescent="0.3"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/>
      <c r="AO87" s="22"/>
      <c r="AP87" s="22"/>
      <c r="AT87" s="22"/>
      <c r="AZ87" s="88"/>
    </row>
    <row r="88" spans="11:52" x14ac:dyDescent="0.3"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/>
      <c r="AO88" s="22"/>
      <c r="AP88" s="22"/>
      <c r="AT88" s="22"/>
      <c r="AZ88" s="88"/>
    </row>
    <row r="89" spans="11:52" x14ac:dyDescent="0.3"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/>
      <c r="AO89" s="22"/>
      <c r="AP89" s="22"/>
      <c r="AT89" s="22"/>
      <c r="AZ89" s="88"/>
    </row>
    <row r="90" spans="11:52" x14ac:dyDescent="0.3"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/>
      <c r="AO90" s="22"/>
      <c r="AP90" s="22"/>
      <c r="AT90" s="22"/>
      <c r="AZ90" s="88"/>
    </row>
    <row r="91" spans="11:52" x14ac:dyDescent="0.3"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/>
      <c r="AO91" s="22"/>
      <c r="AP91" s="22"/>
      <c r="AT91" s="22"/>
      <c r="AZ91" s="88"/>
    </row>
    <row r="92" spans="11:52" x14ac:dyDescent="0.3"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/>
      <c r="AO92" s="22"/>
      <c r="AP92" s="22"/>
      <c r="AT92" s="22"/>
      <c r="AZ92" s="88"/>
    </row>
    <row r="93" spans="11:52" x14ac:dyDescent="0.3"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/>
      <c r="AO93" s="22"/>
      <c r="AP93" s="22"/>
      <c r="AT93" s="22"/>
      <c r="AZ93" s="88"/>
    </row>
    <row r="94" spans="11:52" x14ac:dyDescent="0.3"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/>
      <c r="AO94" s="22"/>
      <c r="AP94" s="22"/>
      <c r="AT94" s="22"/>
      <c r="AZ94" s="88"/>
    </row>
    <row r="95" spans="11:52" x14ac:dyDescent="0.3"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/>
      <c r="AO95" s="22"/>
      <c r="AP95" s="22"/>
      <c r="AT95" s="22"/>
      <c r="AZ95" s="88"/>
    </row>
    <row r="96" spans="11:52" x14ac:dyDescent="0.3"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/>
      <c r="AO96" s="22"/>
      <c r="AP96" s="22"/>
      <c r="AT96" s="22"/>
      <c r="AZ96" s="88"/>
    </row>
    <row r="97" spans="11:52" x14ac:dyDescent="0.3"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/>
      <c r="AO97" s="22"/>
      <c r="AP97" s="22"/>
      <c r="AT97" s="22"/>
      <c r="AZ97" s="88"/>
    </row>
    <row r="98" spans="11:52" x14ac:dyDescent="0.3"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/>
      <c r="AO98" s="22"/>
      <c r="AP98" s="22"/>
      <c r="AT98" s="22"/>
      <c r="AZ98" s="88"/>
    </row>
    <row r="99" spans="11:52" x14ac:dyDescent="0.3"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/>
      <c r="AO99" s="22"/>
      <c r="AP99" s="22"/>
      <c r="AT99" s="22"/>
      <c r="AZ99" s="88"/>
    </row>
    <row r="100" spans="11:52" x14ac:dyDescent="0.3"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/>
      <c r="AO100" s="22"/>
      <c r="AP100" s="22"/>
      <c r="AT100" s="22"/>
      <c r="AZ100" s="88"/>
    </row>
    <row r="101" spans="11:52" x14ac:dyDescent="0.3"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/>
      <c r="AO101" s="22"/>
      <c r="AP101" s="22"/>
      <c r="AT101" s="22"/>
      <c r="AZ101" s="88"/>
    </row>
    <row r="102" spans="11:52" x14ac:dyDescent="0.3"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/>
      <c r="AO102" s="22"/>
      <c r="AP102" s="22"/>
      <c r="AT102" s="22"/>
      <c r="AZ102" s="88"/>
    </row>
    <row r="103" spans="11:52" x14ac:dyDescent="0.3"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/>
      <c r="AO103" s="22"/>
      <c r="AP103" s="22"/>
      <c r="AT103" s="22"/>
      <c r="AZ103" s="88"/>
    </row>
    <row r="104" spans="11:52" x14ac:dyDescent="0.3"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/>
      <c r="AO104" s="22"/>
      <c r="AP104" s="22"/>
      <c r="AT104" s="22"/>
      <c r="AZ104" s="88"/>
    </row>
    <row r="105" spans="11:52" x14ac:dyDescent="0.3"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/>
      <c r="AO105" s="22"/>
      <c r="AP105" s="22"/>
      <c r="AT105" s="22"/>
      <c r="AZ105" s="88"/>
    </row>
    <row r="106" spans="11:52" x14ac:dyDescent="0.3"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/>
      <c r="AO106" s="22"/>
      <c r="AP106" s="22"/>
      <c r="AT106" s="22"/>
      <c r="AZ106" s="88"/>
    </row>
    <row r="107" spans="11:52" x14ac:dyDescent="0.3"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/>
      <c r="AO107" s="22"/>
      <c r="AP107" s="22"/>
      <c r="AT107" s="22"/>
      <c r="AZ107" s="88"/>
    </row>
    <row r="108" spans="11:52" x14ac:dyDescent="0.3"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/>
      <c r="AO108" s="22"/>
      <c r="AP108" s="22"/>
      <c r="AT108" s="22"/>
      <c r="AZ108" s="88"/>
    </row>
    <row r="109" spans="11:52" x14ac:dyDescent="0.3"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/>
      <c r="AO109" s="22"/>
      <c r="AP109" s="22"/>
      <c r="AT109" s="22"/>
      <c r="AZ109" s="88"/>
    </row>
    <row r="110" spans="11:52" x14ac:dyDescent="0.3"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/>
      <c r="AO110" s="22"/>
      <c r="AP110" s="22"/>
      <c r="AT110" s="22"/>
      <c r="AZ110" s="88"/>
    </row>
    <row r="111" spans="11:52" x14ac:dyDescent="0.3"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/>
      <c r="AO111" s="22"/>
      <c r="AP111" s="22"/>
      <c r="AT111" s="22"/>
      <c r="AZ111" s="88"/>
    </row>
    <row r="112" spans="11:52" x14ac:dyDescent="0.3"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/>
      <c r="AO112" s="22"/>
      <c r="AP112" s="22"/>
      <c r="AT112" s="22"/>
      <c r="AZ112" s="88"/>
    </row>
    <row r="113" spans="11:52" x14ac:dyDescent="0.3"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/>
      <c r="AO113" s="22"/>
      <c r="AP113" s="22"/>
      <c r="AT113" s="22"/>
      <c r="AZ113" s="88"/>
    </row>
    <row r="114" spans="11:52" x14ac:dyDescent="0.3"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/>
      <c r="AO114" s="22"/>
      <c r="AP114" s="22"/>
      <c r="AT114" s="22"/>
      <c r="AZ114" s="88"/>
    </row>
    <row r="115" spans="11:52" x14ac:dyDescent="0.3"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/>
      <c r="AO115" s="22"/>
      <c r="AP115" s="22"/>
      <c r="AT115" s="22"/>
      <c r="AZ115" s="88"/>
    </row>
    <row r="116" spans="11:52" x14ac:dyDescent="0.3"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/>
      <c r="AO116" s="22"/>
      <c r="AP116" s="22"/>
      <c r="AT116" s="22"/>
      <c r="AZ116" s="88"/>
    </row>
    <row r="117" spans="11:52" x14ac:dyDescent="0.3"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/>
      <c r="AO117" s="22"/>
      <c r="AP117" s="22"/>
      <c r="AT117" s="22"/>
      <c r="AZ117" s="88"/>
    </row>
    <row r="118" spans="11:52" x14ac:dyDescent="0.3"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/>
      <c r="AO118" s="22"/>
      <c r="AP118" s="22"/>
      <c r="AT118" s="22"/>
      <c r="AZ118" s="88"/>
    </row>
    <row r="119" spans="11:52" x14ac:dyDescent="0.3"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/>
      <c r="AO119" s="22"/>
      <c r="AP119" s="22"/>
      <c r="AT119" s="22"/>
      <c r="AZ119" s="88"/>
    </row>
    <row r="120" spans="11:52" x14ac:dyDescent="0.3"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/>
      <c r="AO120" s="22"/>
      <c r="AP120" s="22"/>
      <c r="AT120" s="22"/>
      <c r="AZ120" s="88"/>
    </row>
    <row r="121" spans="11:52" x14ac:dyDescent="0.3"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/>
      <c r="AO121" s="22"/>
      <c r="AP121" s="22"/>
      <c r="AT121" s="22"/>
      <c r="AZ121" s="88"/>
    </row>
    <row r="122" spans="11:52" x14ac:dyDescent="0.3"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/>
      <c r="AO122" s="22"/>
      <c r="AP122" s="22"/>
      <c r="AT122" s="22"/>
      <c r="AZ122" s="88"/>
    </row>
    <row r="123" spans="11:52" x14ac:dyDescent="0.3"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/>
      <c r="AO123" s="22"/>
      <c r="AP123" s="22"/>
      <c r="AT123" s="22"/>
      <c r="AZ123" s="88"/>
    </row>
    <row r="124" spans="11:52" x14ac:dyDescent="0.3"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/>
      <c r="AO124" s="22"/>
      <c r="AP124" s="22"/>
      <c r="AT124" s="22"/>
      <c r="AZ124" s="88"/>
    </row>
    <row r="125" spans="11:52" x14ac:dyDescent="0.3"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/>
      <c r="AO125" s="22"/>
      <c r="AP125" s="22"/>
      <c r="AT125" s="22"/>
      <c r="AZ125" s="88"/>
    </row>
    <row r="126" spans="11:52" x14ac:dyDescent="0.3"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/>
      <c r="AO126" s="22"/>
      <c r="AP126" s="22"/>
      <c r="AT126" s="22"/>
      <c r="AZ126" s="88"/>
    </row>
    <row r="127" spans="11:52" x14ac:dyDescent="0.3"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/>
      <c r="AO127" s="22"/>
      <c r="AP127" s="22"/>
      <c r="AT127" s="22"/>
      <c r="AZ127" s="88"/>
    </row>
    <row r="128" spans="11:52" x14ac:dyDescent="0.3"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/>
      <c r="AO128" s="22"/>
      <c r="AP128" s="22"/>
      <c r="AT128" s="22"/>
      <c r="AZ128" s="88"/>
    </row>
    <row r="129" spans="11:52" x14ac:dyDescent="0.3"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/>
      <c r="AO129" s="22"/>
      <c r="AP129" s="22"/>
      <c r="AT129" s="22"/>
      <c r="AZ129" s="88"/>
    </row>
    <row r="130" spans="11:52" x14ac:dyDescent="0.3"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/>
      <c r="AO130" s="22"/>
      <c r="AP130" s="22"/>
      <c r="AT130" s="22"/>
      <c r="AZ130" s="88"/>
    </row>
    <row r="131" spans="11:52" x14ac:dyDescent="0.3"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/>
      <c r="AO131" s="22"/>
      <c r="AP131" s="22"/>
      <c r="AT131" s="22"/>
      <c r="AZ131" s="88"/>
    </row>
    <row r="132" spans="11:52" x14ac:dyDescent="0.3"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/>
      <c r="AO132" s="22"/>
      <c r="AP132" s="22"/>
      <c r="AT132" s="22"/>
      <c r="AZ132" s="88"/>
    </row>
    <row r="133" spans="11:52" x14ac:dyDescent="0.3"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/>
      <c r="AO133" s="22"/>
      <c r="AP133" s="22"/>
      <c r="AT133" s="22"/>
      <c r="AZ133" s="88"/>
    </row>
    <row r="134" spans="11:52" x14ac:dyDescent="0.3"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/>
      <c r="AO134" s="22"/>
      <c r="AP134" s="22"/>
      <c r="AT134" s="22"/>
      <c r="AZ134" s="88"/>
    </row>
    <row r="135" spans="11:52" x14ac:dyDescent="0.3"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/>
      <c r="AO135" s="22"/>
      <c r="AP135" s="22"/>
      <c r="AT135" s="22"/>
      <c r="AZ135" s="88"/>
    </row>
    <row r="136" spans="11:52" x14ac:dyDescent="0.3"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/>
      <c r="AO136" s="22"/>
      <c r="AP136" s="22"/>
      <c r="AT136" s="22"/>
      <c r="AZ136" s="88"/>
    </row>
    <row r="137" spans="11:52" x14ac:dyDescent="0.3"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/>
      <c r="AO137" s="22"/>
      <c r="AP137" s="22"/>
      <c r="AT137" s="22"/>
      <c r="AZ137" s="88"/>
    </row>
    <row r="138" spans="11:52" x14ac:dyDescent="0.3"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/>
      <c r="AO138" s="22"/>
      <c r="AP138" s="22"/>
      <c r="AT138" s="22"/>
      <c r="AZ138" s="88"/>
    </row>
    <row r="139" spans="11:52" x14ac:dyDescent="0.3"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/>
      <c r="AO139" s="22"/>
      <c r="AP139" s="22"/>
      <c r="AT139" s="22"/>
      <c r="AZ139" s="88"/>
    </row>
    <row r="140" spans="11:52" x14ac:dyDescent="0.3"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/>
      <c r="AO140" s="22"/>
      <c r="AP140" s="22"/>
      <c r="AT140" s="22"/>
      <c r="AZ140" s="88"/>
    </row>
    <row r="141" spans="11:52" x14ac:dyDescent="0.3"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/>
      <c r="AO141" s="22"/>
      <c r="AP141" s="22"/>
      <c r="AT141" s="22"/>
      <c r="AZ141" s="88"/>
    </row>
    <row r="142" spans="11:52" x14ac:dyDescent="0.3"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/>
      <c r="AO142" s="22"/>
      <c r="AP142" s="22"/>
      <c r="AT142" s="22"/>
      <c r="AZ142" s="88"/>
    </row>
    <row r="143" spans="11:52" x14ac:dyDescent="0.3"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/>
      <c r="AO143" s="22"/>
      <c r="AP143" s="22"/>
      <c r="AT143" s="22"/>
      <c r="AZ143" s="88"/>
    </row>
    <row r="144" spans="11:52" x14ac:dyDescent="0.3"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/>
      <c r="AO144" s="22"/>
      <c r="AP144" s="22"/>
      <c r="AT144" s="22"/>
      <c r="AZ144" s="88"/>
    </row>
    <row r="145" spans="11:52" x14ac:dyDescent="0.3"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/>
      <c r="AO145" s="22"/>
      <c r="AP145" s="22"/>
      <c r="AT145" s="22"/>
      <c r="AZ145" s="88"/>
    </row>
    <row r="146" spans="11:52" x14ac:dyDescent="0.3"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/>
      <c r="AO146" s="22"/>
      <c r="AP146" s="22"/>
      <c r="AT146" s="22"/>
      <c r="AZ146" s="88"/>
    </row>
    <row r="147" spans="11:52" x14ac:dyDescent="0.3"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/>
      <c r="AO147" s="22"/>
      <c r="AP147" s="22"/>
      <c r="AT147" s="22"/>
      <c r="AZ147" s="88"/>
    </row>
    <row r="148" spans="11:52" x14ac:dyDescent="0.3"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/>
      <c r="AO148" s="22"/>
      <c r="AP148" s="22"/>
      <c r="AT148" s="22"/>
      <c r="AZ148" s="88"/>
    </row>
    <row r="149" spans="11:52" x14ac:dyDescent="0.3"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/>
      <c r="AO149" s="22"/>
      <c r="AP149" s="22"/>
      <c r="AT149" s="22"/>
      <c r="AZ149" s="88"/>
    </row>
    <row r="150" spans="11:52" x14ac:dyDescent="0.3"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/>
      <c r="AO150" s="22"/>
      <c r="AP150" s="22"/>
      <c r="AT150" s="22"/>
      <c r="AZ150" s="88"/>
    </row>
    <row r="151" spans="11:52" x14ac:dyDescent="0.3"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/>
      <c r="AO151" s="22"/>
      <c r="AP151" s="22"/>
      <c r="AT151" s="22"/>
      <c r="AZ151" s="88"/>
    </row>
    <row r="152" spans="11:52" x14ac:dyDescent="0.3"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/>
      <c r="AO152" s="22"/>
      <c r="AP152" s="22"/>
      <c r="AT152" s="22"/>
      <c r="AZ152" s="88"/>
    </row>
    <row r="153" spans="11:52" x14ac:dyDescent="0.3"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/>
      <c r="AO153" s="22"/>
      <c r="AP153" s="22"/>
      <c r="AT153" s="22"/>
      <c r="AZ153" s="88"/>
    </row>
    <row r="154" spans="11:52" x14ac:dyDescent="0.3"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/>
      <c r="AO154" s="22"/>
      <c r="AP154" s="22"/>
      <c r="AT154" s="22"/>
      <c r="AZ154" s="88"/>
    </row>
    <row r="155" spans="11:52" x14ac:dyDescent="0.3"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/>
      <c r="AO155" s="22"/>
      <c r="AP155" s="22"/>
      <c r="AT155" s="22"/>
      <c r="AZ155" s="88"/>
    </row>
    <row r="156" spans="11:52" x14ac:dyDescent="0.3"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/>
      <c r="AO156" s="22"/>
      <c r="AP156" s="22"/>
      <c r="AT156" s="22"/>
      <c r="AZ156" s="88"/>
    </row>
    <row r="157" spans="11:52" x14ac:dyDescent="0.3"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/>
      <c r="AO157" s="22"/>
      <c r="AP157" s="22"/>
      <c r="AT157" s="22"/>
      <c r="AZ157" s="88"/>
    </row>
    <row r="158" spans="11:52" x14ac:dyDescent="0.3"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/>
      <c r="AO158" s="22"/>
      <c r="AP158" s="22"/>
      <c r="AT158" s="22"/>
      <c r="AZ158" s="88"/>
    </row>
    <row r="159" spans="11:52" x14ac:dyDescent="0.3"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/>
      <c r="AO159" s="22"/>
      <c r="AP159" s="22"/>
      <c r="AT159" s="22"/>
      <c r="AZ159" s="88"/>
    </row>
    <row r="160" spans="11:52" x14ac:dyDescent="0.3"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/>
      <c r="AO160" s="22"/>
      <c r="AP160" s="22"/>
      <c r="AT160" s="22"/>
      <c r="AZ160" s="88"/>
    </row>
    <row r="161" spans="11:52" x14ac:dyDescent="0.3"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/>
      <c r="AO161" s="22"/>
      <c r="AP161" s="22"/>
      <c r="AT161" s="22"/>
      <c r="AZ161" s="88"/>
    </row>
    <row r="162" spans="11:52" x14ac:dyDescent="0.3"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/>
      <c r="AO162" s="22"/>
      <c r="AP162" s="22"/>
      <c r="AT162" s="22"/>
      <c r="AZ162" s="88"/>
    </row>
    <row r="163" spans="11:52" x14ac:dyDescent="0.3"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/>
      <c r="AO163" s="22"/>
      <c r="AP163" s="22"/>
      <c r="AT163" s="22"/>
      <c r="AZ163" s="88"/>
    </row>
    <row r="164" spans="11:52" x14ac:dyDescent="0.3"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/>
      <c r="AO164" s="22"/>
      <c r="AP164" s="22"/>
      <c r="AT164" s="22"/>
      <c r="AZ164" s="88"/>
    </row>
    <row r="165" spans="11:52" x14ac:dyDescent="0.3"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/>
      <c r="AO165" s="22"/>
      <c r="AP165" s="22"/>
      <c r="AT165" s="22"/>
      <c r="AZ165" s="88"/>
    </row>
    <row r="166" spans="11:52" x14ac:dyDescent="0.3"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/>
      <c r="AO166" s="22"/>
      <c r="AP166" s="22"/>
      <c r="AT166" s="22"/>
      <c r="AZ166" s="88"/>
    </row>
    <row r="167" spans="11:52" x14ac:dyDescent="0.3"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/>
      <c r="AO167" s="22"/>
      <c r="AP167" s="22"/>
      <c r="AT167" s="22"/>
      <c r="AZ167" s="88"/>
    </row>
    <row r="168" spans="11:52" x14ac:dyDescent="0.3"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/>
      <c r="AO168" s="22"/>
      <c r="AP168" s="22"/>
      <c r="AT168" s="22"/>
      <c r="AZ168" s="88"/>
    </row>
    <row r="169" spans="11:52" x14ac:dyDescent="0.3"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/>
      <c r="AO169" s="22"/>
      <c r="AP169" s="22"/>
      <c r="AT169" s="22"/>
      <c r="AZ169" s="88"/>
    </row>
    <row r="170" spans="11:52" x14ac:dyDescent="0.3"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/>
      <c r="AO170" s="22"/>
      <c r="AP170" s="22"/>
      <c r="AT170" s="22"/>
      <c r="AZ170" s="88"/>
    </row>
    <row r="171" spans="11:52" x14ac:dyDescent="0.3"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/>
      <c r="AO171" s="22"/>
      <c r="AP171" s="22"/>
      <c r="AT171" s="22"/>
      <c r="AZ171" s="88"/>
    </row>
    <row r="172" spans="11:52" x14ac:dyDescent="0.3"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/>
      <c r="AO172" s="22"/>
      <c r="AP172" s="22"/>
      <c r="AT172" s="22"/>
      <c r="AZ172" s="88"/>
    </row>
    <row r="173" spans="11:52" x14ac:dyDescent="0.3"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/>
      <c r="AO173" s="22"/>
      <c r="AP173" s="22"/>
      <c r="AT173" s="22"/>
      <c r="AZ173" s="88"/>
    </row>
    <row r="174" spans="11:52" x14ac:dyDescent="0.3"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/>
      <c r="AO174" s="22"/>
      <c r="AP174" s="22"/>
      <c r="AT174" s="22"/>
      <c r="AZ174" s="88"/>
    </row>
    <row r="175" spans="11:52" x14ac:dyDescent="0.3"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/>
      <c r="AO175" s="22"/>
      <c r="AP175" s="22"/>
      <c r="AT175" s="22"/>
      <c r="AZ175" s="88"/>
    </row>
    <row r="176" spans="11:52" x14ac:dyDescent="0.3"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/>
      <c r="AO176" s="22"/>
      <c r="AP176" s="22"/>
      <c r="AT176" s="22"/>
      <c r="AZ176" s="88"/>
    </row>
    <row r="177" spans="11:52" x14ac:dyDescent="0.3"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/>
      <c r="AO177" s="22"/>
      <c r="AP177" s="22"/>
      <c r="AT177" s="22"/>
      <c r="AZ177" s="88"/>
    </row>
    <row r="178" spans="11:52" x14ac:dyDescent="0.3"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/>
      <c r="AO178" s="22"/>
      <c r="AP178" s="22"/>
      <c r="AT178" s="22"/>
      <c r="AZ178" s="88"/>
    </row>
    <row r="179" spans="11:52" x14ac:dyDescent="0.3"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/>
      <c r="AO179" s="22"/>
      <c r="AP179" s="22"/>
      <c r="AT179" s="22"/>
      <c r="AZ179" s="88"/>
    </row>
    <row r="180" spans="11:52" x14ac:dyDescent="0.3"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/>
      <c r="AO180" s="22"/>
      <c r="AP180" s="22"/>
      <c r="AT180" s="22"/>
      <c r="AZ180" s="88"/>
    </row>
    <row r="181" spans="11:52" x14ac:dyDescent="0.3"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/>
      <c r="AO181" s="22"/>
      <c r="AP181" s="22"/>
      <c r="AT181" s="22"/>
      <c r="AZ181" s="88"/>
    </row>
    <row r="182" spans="11:52" x14ac:dyDescent="0.3"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/>
      <c r="AO182" s="22"/>
      <c r="AP182" s="22"/>
      <c r="AT182" s="22"/>
      <c r="AZ182" s="88"/>
    </row>
    <row r="183" spans="11:52" x14ac:dyDescent="0.3"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/>
      <c r="AO183" s="22"/>
      <c r="AP183" s="22"/>
      <c r="AT183" s="22"/>
      <c r="AZ183" s="88"/>
    </row>
    <row r="184" spans="11:52" x14ac:dyDescent="0.3"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/>
      <c r="AO184" s="22"/>
      <c r="AP184" s="22"/>
      <c r="AT184" s="22"/>
      <c r="AZ184" s="88"/>
    </row>
    <row r="185" spans="11:52" x14ac:dyDescent="0.3"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/>
      <c r="AO185" s="22"/>
      <c r="AP185" s="22"/>
      <c r="AT185" s="22"/>
      <c r="AZ185" s="88"/>
    </row>
    <row r="186" spans="11:52" x14ac:dyDescent="0.3"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/>
      <c r="AO186" s="22"/>
      <c r="AP186" s="22"/>
      <c r="AT186" s="22"/>
      <c r="AZ186" s="88"/>
    </row>
    <row r="187" spans="11:52" x14ac:dyDescent="0.3"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/>
      <c r="AO187" s="22"/>
      <c r="AP187" s="22"/>
      <c r="AT187" s="22"/>
      <c r="AZ187" s="88"/>
    </row>
    <row r="188" spans="11:52" x14ac:dyDescent="0.3"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/>
      <c r="AO188" s="22"/>
      <c r="AP188" s="22"/>
      <c r="AT188" s="22"/>
      <c r="AZ188" s="88"/>
    </row>
    <row r="189" spans="11:52" x14ac:dyDescent="0.3"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/>
      <c r="AO189" s="22"/>
      <c r="AP189" s="22"/>
      <c r="AT189" s="22"/>
      <c r="AZ189" s="88"/>
    </row>
    <row r="190" spans="11:52" x14ac:dyDescent="0.3"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/>
      <c r="AO190" s="22"/>
      <c r="AP190" s="22"/>
      <c r="AT190" s="22"/>
      <c r="AZ190" s="88"/>
    </row>
    <row r="191" spans="11:52" x14ac:dyDescent="0.3"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/>
      <c r="AO191" s="22"/>
      <c r="AP191" s="22"/>
      <c r="AT191" s="22"/>
      <c r="AZ191" s="88"/>
    </row>
    <row r="192" spans="11:52" x14ac:dyDescent="0.3"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/>
      <c r="AO192" s="22"/>
      <c r="AP192" s="22"/>
      <c r="AT192" s="22"/>
      <c r="AZ192" s="88"/>
    </row>
    <row r="193" spans="11:52" x14ac:dyDescent="0.3"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/>
      <c r="AO193" s="22"/>
      <c r="AP193" s="22"/>
      <c r="AT193" s="22"/>
      <c r="AZ193" s="88"/>
    </row>
    <row r="194" spans="11:52" x14ac:dyDescent="0.3"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/>
      <c r="AO194" s="22"/>
      <c r="AP194" s="22"/>
      <c r="AT194" s="22"/>
      <c r="AZ194" s="88"/>
    </row>
    <row r="195" spans="11:52" x14ac:dyDescent="0.3"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/>
      <c r="AO195" s="22"/>
      <c r="AP195" s="22"/>
      <c r="AT195" s="22"/>
      <c r="AZ195" s="88"/>
    </row>
    <row r="196" spans="11:52" x14ac:dyDescent="0.3"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/>
      <c r="AO196" s="22"/>
      <c r="AP196" s="22"/>
      <c r="AT196" s="22"/>
      <c r="AZ196" s="88"/>
    </row>
    <row r="197" spans="11:52" x14ac:dyDescent="0.3"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/>
      <c r="AO197" s="22"/>
      <c r="AP197" s="22"/>
      <c r="AT197" s="22"/>
      <c r="AZ197" s="88"/>
    </row>
    <row r="198" spans="11:52" x14ac:dyDescent="0.3"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/>
      <c r="AO198" s="22"/>
      <c r="AP198" s="22"/>
      <c r="AT198" s="22"/>
      <c r="AZ198" s="88"/>
    </row>
    <row r="199" spans="11:52" x14ac:dyDescent="0.3"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/>
      <c r="AO199" s="22"/>
      <c r="AP199" s="22"/>
      <c r="AT199" s="22"/>
      <c r="AZ199" s="88"/>
    </row>
    <row r="200" spans="11:52" x14ac:dyDescent="0.3"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/>
      <c r="AO200" s="22"/>
      <c r="AP200" s="22"/>
      <c r="AT200" s="22"/>
      <c r="AZ200" s="88"/>
    </row>
    <row r="201" spans="11:52" x14ac:dyDescent="0.3"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/>
      <c r="AO201" s="22"/>
      <c r="AP201" s="22"/>
      <c r="AT201" s="22"/>
      <c r="AZ201" s="88"/>
    </row>
    <row r="202" spans="11:52" x14ac:dyDescent="0.3"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/>
      <c r="AO202" s="22"/>
      <c r="AP202" s="22"/>
      <c r="AT202" s="22"/>
      <c r="AZ202" s="88"/>
    </row>
    <row r="203" spans="11:52" x14ac:dyDescent="0.3"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/>
      <c r="AO203" s="22"/>
      <c r="AP203" s="22"/>
      <c r="AT203" s="22"/>
      <c r="AZ203" s="88"/>
    </row>
    <row r="204" spans="11:52" x14ac:dyDescent="0.3"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/>
      <c r="AO204" s="22"/>
      <c r="AP204" s="22"/>
      <c r="AT204" s="22"/>
      <c r="AZ204" s="88"/>
    </row>
    <row r="205" spans="11:52" x14ac:dyDescent="0.3"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/>
      <c r="AO205" s="22"/>
      <c r="AP205" s="22"/>
      <c r="AT205" s="22"/>
      <c r="AZ205" s="88"/>
    </row>
    <row r="206" spans="11:52" x14ac:dyDescent="0.3"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/>
      <c r="AO206" s="22"/>
      <c r="AP206" s="22"/>
      <c r="AT206" s="22"/>
      <c r="AZ206" s="88"/>
    </row>
    <row r="207" spans="11:52" x14ac:dyDescent="0.3"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/>
      <c r="AO207" s="22"/>
      <c r="AP207" s="22"/>
      <c r="AT207" s="22"/>
      <c r="AZ207" s="88"/>
    </row>
    <row r="208" spans="11:52" x14ac:dyDescent="0.3"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/>
      <c r="AO208" s="22"/>
      <c r="AP208" s="22"/>
      <c r="AT208" s="22"/>
      <c r="AZ208" s="88"/>
    </row>
    <row r="209" spans="11:52" x14ac:dyDescent="0.3"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/>
      <c r="AO209" s="22"/>
      <c r="AP209" s="22"/>
      <c r="AT209" s="22"/>
      <c r="AZ209" s="88"/>
    </row>
    <row r="210" spans="11:52" x14ac:dyDescent="0.3"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/>
      <c r="AO210" s="22"/>
      <c r="AP210" s="22"/>
      <c r="AT210" s="22"/>
      <c r="AZ210" s="88"/>
    </row>
    <row r="211" spans="11:52" x14ac:dyDescent="0.3"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/>
      <c r="AO211" s="22"/>
      <c r="AP211" s="22"/>
      <c r="AT211" s="22"/>
      <c r="AZ211" s="88"/>
    </row>
    <row r="212" spans="11:52" x14ac:dyDescent="0.3"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/>
      <c r="AO212" s="22"/>
      <c r="AP212" s="22"/>
      <c r="AT212" s="22"/>
      <c r="AZ212" s="88"/>
    </row>
    <row r="213" spans="11:52" x14ac:dyDescent="0.3"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/>
      <c r="AO213" s="22"/>
      <c r="AP213" s="22"/>
      <c r="AT213" s="22"/>
      <c r="AZ213" s="88"/>
    </row>
    <row r="214" spans="11:52" x14ac:dyDescent="0.3"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/>
      <c r="AO214" s="22"/>
      <c r="AP214" s="22"/>
      <c r="AT214" s="22"/>
      <c r="AZ214" s="88"/>
    </row>
    <row r="215" spans="11:52" x14ac:dyDescent="0.3"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/>
      <c r="AO215" s="22"/>
      <c r="AP215" s="22"/>
      <c r="AT215" s="22"/>
      <c r="AZ215" s="88"/>
    </row>
    <row r="216" spans="11:52" x14ac:dyDescent="0.3"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/>
      <c r="AO216" s="22"/>
      <c r="AP216" s="22"/>
      <c r="AT216" s="22"/>
      <c r="AZ216" s="88"/>
    </row>
    <row r="217" spans="11:52" x14ac:dyDescent="0.3"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/>
      <c r="AO217" s="22"/>
      <c r="AP217" s="22"/>
      <c r="AT217" s="22"/>
      <c r="AZ217" s="88"/>
    </row>
    <row r="218" spans="11:52" x14ac:dyDescent="0.3"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/>
      <c r="AO218" s="22"/>
      <c r="AP218" s="22"/>
      <c r="AT218" s="22"/>
      <c r="AZ218" s="88"/>
    </row>
    <row r="219" spans="11:52" x14ac:dyDescent="0.3"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/>
      <c r="AO219" s="22"/>
      <c r="AP219" s="22"/>
      <c r="AT219" s="22"/>
      <c r="AZ219" s="88"/>
    </row>
    <row r="220" spans="11:52" x14ac:dyDescent="0.3"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/>
      <c r="AO220" s="22"/>
      <c r="AP220" s="22"/>
      <c r="AT220" s="22"/>
      <c r="AZ220" s="88"/>
    </row>
    <row r="221" spans="11:52" x14ac:dyDescent="0.3"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/>
      <c r="AO221" s="22"/>
      <c r="AP221" s="22"/>
      <c r="AT221" s="22"/>
      <c r="AZ221" s="88"/>
    </row>
    <row r="222" spans="11:52" x14ac:dyDescent="0.3"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/>
      <c r="AO222" s="22"/>
      <c r="AP222" s="22"/>
      <c r="AT222" s="22"/>
      <c r="AZ222" s="88"/>
    </row>
    <row r="223" spans="11:52" x14ac:dyDescent="0.3"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/>
      <c r="AO223" s="22"/>
      <c r="AP223" s="22"/>
      <c r="AT223" s="22"/>
      <c r="AZ223" s="88"/>
    </row>
    <row r="224" spans="11:52" x14ac:dyDescent="0.3"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/>
      <c r="AO224" s="22"/>
      <c r="AP224" s="22"/>
      <c r="AT224" s="22"/>
      <c r="AZ224" s="88"/>
    </row>
    <row r="225" spans="11:52" x14ac:dyDescent="0.3"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/>
      <c r="AO225" s="22"/>
      <c r="AP225" s="22"/>
      <c r="AT225" s="22"/>
      <c r="AZ225" s="88"/>
    </row>
    <row r="226" spans="11:52" x14ac:dyDescent="0.3"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/>
      <c r="AO226" s="22"/>
      <c r="AP226" s="22"/>
      <c r="AT226" s="22"/>
      <c r="AZ226" s="88"/>
    </row>
    <row r="227" spans="11:52" x14ac:dyDescent="0.3"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/>
      <c r="AO227" s="22"/>
      <c r="AP227" s="22"/>
      <c r="AT227" s="22"/>
      <c r="AZ227" s="88"/>
    </row>
    <row r="228" spans="11:52" x14ac:dyDescent="0.3"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/>
      <c r="AO228" s="22"/>
      <c r="AP228" s="22"/>
      <c r="AT228" s="22"/>
      <c r="AZ228" s="88"/>
    </row>
    <row r="229" spans="11:52" x14ac:dyDescent="0.3"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/>
      <c r="AO229" s="22"/>
      <c r="AP229" s="22"/>
      <c r="AT229" s="22"/>
      <c r="AZ229" s="88"/>
    </row>
    <row r="230" spans="11:52" x14ac:dyDescent="0.3"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/>
      <c r="AO230" s="22"/>
      <c r="AP230" s="22"/>
      <c r="AT230" s="22"/>
      <c r="AZ230" s="88"/>
    </row>
    <row r="231" spans="11:52" x14ac:dyDescent="0.3"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/>
      <c r="AO231" s="22"/>
      <c r="AP231" s="22"/>
      <c r="AT231" s="22"/>
      <c r="AZ231" s="88"/>
    </row>
    <row r="232" spans="11:52" x14ac:dyDescent="0.3"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/>
      <c r="AO232" s="22"/>
      <c r="AP232" s="22"/>
      <c r="AT232" s="22"/>
      <c r="AZ232" s="88"/>
    </row>
    <row r="233" spans="11:52" x14ac:dyDescent="0.3"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/>
      <c r="AO233" s="22"/>
      <c r="AP233" s="22"/>
      <c r="AT233" s="22"/>
      <c r="AZ233" s="88"/>
    </row>
    <row r="234" spans="11:52" x14ac:dyDescent="0.3"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/>
      <c r="AO234" s="22"/>
      <c r="AP234" s="22"/>
      <c r="AT234" s="22"/>
      <c r="AZ234" s="88"/>
    </row>
    <row r="235" spans="11:52" x14ac:dyDescent="0.3"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/>
      <c r="AO235" s="22"/>
      <c r="AP235" s="22"/>
      <c r="AT235" s="22"/>
      <c r="AZ235" s="88"/>
    </row>
    <row r="236" spans="11:52" x14ac:dyDescent="0.3"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/>
      <c r="AO236" s="22"/>
      <c r="AP236" s="22"/>
      <c r="AT236" s="22"/>
      <c r="AZ236" s="88"/>
    </row>
    <row r="237" spans="11:52" x14ac:dyDescent="0.3"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/>
      <c r="AO237" s="22"/>
      <c r="AP237" s="22"/>
      <c r="AT237" s="22"/>
      <c r="AZ237" s="88"/>
    </row>
    <row r="238" spans="11:52" x14ac:dyDescent="0.3"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/>
      <c r="AO238" s="22"/>
      <c r="AP238" s="22"/>
      <c r="AT238" s="22"/>
      <c r="AZ238" s="88"/>
    </row>
    <row r="239" spans="11:52" x14ac:dyDescent="0.3"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/>
      <c r="AO239" s="22"/>
      <c r="AP239" s="22"/>
      <c r="AT239" s="22"/>
      <c r="AZ239" s="88"/>
    </row>
    <row r="240" spans="11:52" x14ac:dyDescent="0.3"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/>
      <c r="AO240" s="22"/>
      <c r="AP240" s="22"/>
      <c r="AT240" s="22"/>
      <c r="AZ240" s="88"/>
    </row>
    <row r="241" spans="11:52" x14ac:dyDescent="0.3"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/>
      <c r="AO241" s="22"/>
      <c r="AP241" s="22"/>
      <c r="AT241" s="22"/>
      <c r="AZ241" s="88"/>
    </row>
    <row r="242" spans="11:52" x14ac:dyDescent="0.3"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/>
      <c r="AO242" s="22"/>
      <c r="AP242" s="22"/>
      <c r="AT242" s="22"/>
      <c r="AZ242" s="88"/>
    </row>
    <row r="243" spans="11:52" x14ac:dyDescent="0.3"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/>
      <c r="AO243" s="22"/>
      <c r="AP243" s="22"/>
      <c r="AT243" s="22"/>
      <c r="AZ243" s="88"/>
    </row>
    <row r="244" spans="11:52" x14ac:dyDescent="0.3"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/>
      <c r="AO244" s="22"/>
      <c r="AP244" s="22"/>
      <c r="AT244" s="22"/>
      <c r="AZ244" s="88"/>
    </row>
    <row r="245" spans="11:52" x14ac:dyDescent="0.3"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/>
      <c r="AO245" s="22"/>
      <c r="AP245" s="22"/>
      <c r="AT245" s="22"/>
      <c r="AZ245" s="88"/>
    </row>
    <row r="246" spans="11:52" x14ac:dyDescent="0.3"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/>
      <c r="AO246" s="22"/>
      <c r="AP246" s="22"/>
      <c r="AT246" s="22"/>
      <c r="AZ246" s="88"/>
    </row>
    <row r="247" spans="11:52" x14ac:dyDescent="0.3"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/>
      <c r="AO247" s="22"/>
      <c r="AP247" s="22"/>
      <c r="AT247" s="22"/>
      <c r="AZ247" s="88"/>
    </row>
    <row r="248" spans="11:52" x14ac:dyDescent="0.3"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/>
      <c r="AO248" s="22"/>
      <c r="AP248" s="22"/>
      <c r="AT248" s="22"/>
      <c r="AZ248" s="88"/>
    </row>
    <row r="249" spans="11:52" x14ac:dyDescent="0.3"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/>
      <c r="AO249" s="22"/>
      <c r="AP249" s="22"/>
      <c r="AT249" s="22"/>
      <c r="AZ249" s="88"/>
    </row>
    <row r="250" spans="11:52" x14ac:dyDescent="0.3"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/>
      <c r="AO250" s="22"/>
      <c r="AP250" s="22"/>
      <c r="AT250" s="22"/>
      <c r="AZ250" s="88"/>
    </row>
    <row r="251" spans="11:52" x14ac:dyDescent="0.3"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/>
      <c r="AO251" s="22"/>
      <c r="AP251" s="22"/>
      <c r="AT251" s="22"/>
      <c r="AZ251" s="88"/>
    </row>
    <row r="252" spans="11:52" x14ac:dyDescent="0.3"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/>
      <c r="AO252" s="22"/>
      <c r="AP252" s="22"/>
      <c r="AT252" s="22"/>
      <c r="AZ252" s="88"/>
    </row>
    <row r="253" spans="11:52" x14ac:dyDescent="0.3"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/>
      <c r="AO253" s="22"/>
      <c r="AP253" s="22"/>
      <c r="AT253" s="22"/>
      <c r="AZ253" s="88"/>
    </row>
    <row r="254" spans="11:52" x14ac:dyDescent="0.3"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/>
      <c r="AO254" s="22"/>
      <c r="AP254" s="22"/>
      <c r="AT254" s="22"/>
      <c r="AZ254" s="88"/>
    </row>
    <row r="255" spans="11:52" x14ac:dyDescent="0.3"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/>
      <c r="AO255" s="22"/>
      <c r="AP255" s="22"/>
      <c r="AT255" s="22"/>
      <c r="AZ255" s="88"/>
    </row>
    <row r="256" spans="11:52" x14ac:dyDescent="0.3"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/>
      <c r="AO256" s="22"/>
      <c r="AP256" s="22"/>
      <c r="AT256" s="22"/>
      <c r="AZ256" s="88"/>
    </row>
    <row r="257" spans="11:52" x14ac:dyDescent="0.3"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/>
      <c r="AO257" s="22"/>
      <c r="AP257" s="22"/>
      <c r="AT257" s="22"/>
      <c r="AZ257" s="88"/>
    </row>
    <row r="258" spans="11:52" x14ac:dyDescent="0.3"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/>
      <c r="AO258" s="22"/>
      <c r="AP258" s="22"/>
      <c r="AT258" s="22"/>
      <c r="AZ258" s="88"/>
    </row>
    <row r="259" spans="11:52" x14ac:dyDescent="0.3"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/>
      <c r="AO259" s="22"/>
      <c r="AP259" s="22"/>
      <c r="AT259" s="22"/>
      <c r="AZ259" s="88"/>
    </row>
    <row r="260" spans="11:52" x14ac:dyDescent="0.3"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/>
      <c r="AO260" s="22"/>
      <c r="AP260" s="22"/>
      <c r="AT260" s="22"/>
      <c r="AZ260" s="88"/>
    </row>
    <row r="261" spans="11:52" x14ac:dyDescent="0.3"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/>
      <c r="AO261" s="22"/>
      <c r="AP261" s="22"/>
      <c r="AT261" s="22"/>
      <c r="AZ261" s="88"/>
    </row>
    <row r="262" spans="11:52" x14ac:dyDescent="0.3"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/>
      <c r="AO262" s="22"/>
      <c r="AP262" s="22"/>
      <c r="AT262" s="22"/>
      <c r="AZ262" s="88"/>
    </row>
    <row r="263" spans="11:52" x14ac:dyDescent="0.3"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/>
      <c r="AO263" s="22"/>
      <c r="AP263" s="22"/>
      <c r="AT263" s="22"/>
      <c r="AZ263" s="88"/>
    </row>
    <row r="264" spans="11:52" x14ac:dyDescent="0.3"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/>
      <c r="AO264" s="22"/>
      <c r="AP264" s="22"/>
      <c r="AT264" s="22"/>
      <c r="AZ264" s="88"/>
    </row>
    <row r="265" spans="11:52" x14ac:dyDescent="0.3"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/>
      <c r="AO265" s="22"/>
      <c r="AP265" s="22"/>
      <c r="AT265" s="22"/>
      <c r="AZ265" s="88"/>
    </row>
    <row r="266" spans="11:52" x14ac:dyDescent="0.3"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/>
      <c r="AO266" s="22"/>
      <c r="AP266" s="22"/>
      <c r="AT266" s="22"/>
      <c r="AZ266" s="88"/>
    </row>
    <row r="267" spans="11:52" x14ac:dyDescent="0.3"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/>
      <c r="AO267" s="22"/>
      <c r="AP267" s="22"/>
      <c r="AT267" s="22"/>
      <c r="AZ267" s="88"/>
    </row>
    <row r="268" spans="11:52" x14ac:dyDescent="0.3"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/>
      <c r="AO268" s="22"/>
      <c r="AP268" s="22"/>
      <c r="AT268" s="22"/>
      <c r="AZ268" s="88"/>
    </row>
    <row r="269" spans="11:52" x14ac:dyDescent="0.3"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/>
      <c r="AO269" s="22"/>
      <c r="AP269" s="22"/>
      <c r="AT269" s="22"/>
      <c r="AZ269" s="88"/>
    </row>
    <row r="270" spans="11:52" x14ac:dyDescent="0.3"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/>
      <c r="AO270" s="22"/>
      <c r="AP270" s="22"/>
      <c r="AT270" s="22"/>
      <c r="AZ270" s="88"/>
    </row>
    <row r="271" spans="11:52" x14ac:dyDescent="0.3"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/>
      <c r="AO271" s="22"/>
      <c r="AP271" s="22"/>
      <c r="AT271" s="22"/>
      <c r="AZ271" s="88"/>
    </row>
    <row r="272" spans="11:52" x14ac:dyDescent="0.3"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/>
      <c r="AO272" s="22"/>
      <c r="AP272" s="22"/>
      <c r="AT272" s="22"/>
      <c r="AZ272" s="88"/>
    </row>
    <row r="273" spans="11:52" x14ac:dyDescent="0.3"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/>
      <c r="AO273" s="22"/>
      <c r="AP273" s="22"/>
      <c r="AT273" s="22"/>
      <c r="AZ273" s="88"/>
    </row>
    <row r="274" spans="11:52" x14ac:dyDescent="0.3"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/>
      <c r="AO274" s="22"/>
      <c r="AP274" s="22"/>
      <c r="AT274" s="22"/>
      <c r="AZ274" s="88"/>
    </row>
    <row r="275" spans="11:52" x14ac:dyDescent="0.3"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/>
      <c r="AO275" s="22"/>
      <c r="AP275" s="22"/>
      <c r="AT275" s="22"/>
      <c r="AZ275" s="88"/>
    </row>
    <row r="276" spans="11:52" x14ac:dyDescent="0.3"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/>
      <c r="AO276" s="22"/>
      <c r="AP276" s="22"/>
      <c r="AT276" s="22"/>
      <c r="AZ276" s="88"/>
    </row>
    <row r="277" spans="11:52" x14ac:dyDescent="0.3"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/>
      <c r="AO277" s="22"/>
      <c r="AP277" s="22"/>
      <c r="AT277" s="22"/>
      <c r="AZ277" s="88"/>
    </row>
    <row r="278" spans="11:52" x14ac:dyDescent="0.3"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/>
      <c r="AO278" s="22"/>
      <c r="AP278" s="22"/>
      <c r="AT278" s="22"/>
      <c r="AZ278" s="88"/>
    </row>
    <row r="279" spans="11:52" x14ac:dyDescent="0.3"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/>
      <c r="AO279" s="22"/>
      <c r="AP279" s="22"/>
      <c r="AT279" s="22"/>
      <c r="AZ279" s="88"/>
    </row>
    <row r="280" spans="11:52" x14ac:dyDescent="0.3"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/>
      <c r="AO280" s="22"/>
      <c r="AP280" s="22"/>
      <c r="AT280" s="22"/>
      <c r="AZ280" s="88"/>
    </row>
    <row r="281" spans="11:52" x14ac:dyDescent="0.3"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/>
      <c r="AO281" s="22"/>
      <c r="AP281" s="22"/>
      <c r="AT281" s="22"/>
      <c r="AZ281" s="88"/>
    </row>
    <row r="282" spans="11:52" x14ac:dyDescent="0.3"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/>
      <c r="AO282" s="22"/>
      <c r="AP282" s="22"/>
      <c r="AT282" s="22"/>
      <c r="AZ282" s="88"/>
    </row>
    <row r="283" spans="11:52" x14ac:dyDescent="0.3"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/>
      <c r="AO283" s="22"/>
      <c r="AP283" s="22"/>
      <c r="AT283" s="22"/>
      <c r="AZ283" s="88"/>
    </row>
    <row r="284" spans="11:52" x14ac:dyDescent="0.3"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/>
      <c r="AO284" s="22"/>
      <c r="AP284" s="22"/>
      <c r="AT284" s="22"/>
      <c r="AZ284" s="88"/>
    </row>
    <row r="285" spans="11:52" x14ac:dyDescent="0.3"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/>
      <c r="AO285" s="22"/>
      <c r="AP285" s="22"/>
      <c r="AT285" s="22"/>
      <c r="AZ285" s="88"/>
    </row>
    <row r="286" spans="11:52" x14ac:dyDescent="0.3"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/>
      <c r="AO286" s="22"/>
      <c r="AP286" s="22"/>
      <c r="AT286" s="22"/>
      <c r="AZ286" s="88"/>
    </row>
    <row r="287" spans="11:52" x14ac:dyDescent="0.3"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/>
      <c r="AO287" s="22"/>
      <c r="AP287" s="22"/>
      <c r="AT287" s="22"/>
      <c r="AZ287" s="88"/>
    </row>
    <row r="288" spans="11:52" x14ac:dyDescent="0.3"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/>
      <c r="AO288" s="22"/>
      <c r="AP288" s="22"/>
      <c r="AT288" s="22"/>
      <c r="AZ288" s="88"/>
    </row>
    <row r="289" spans="11:52" x14ac:dyDescent="0.3"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/>
      <c r="AO289" s="22"/>
      <c r="AP289" s="22"/>
      <c r="AT289" s="22"/>
      <c r="AZ289" s="88"/>
    </row>
    <row r="290" spans="11:52" x14ac:dyDescent="0.3"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/>
      <c r="AO290" s="22"/>
      <c r="AP290" s="22"/>
      <c r="AT290" s="22"/>
      <c r="AZ290" s="88"/>
    </row>
    <row r="291" spans="11:52" x14ac:dyDescent="0.3"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/>
      <c r="AO291" s="22"/>
      <c r="AP291" s="22"/>
      <c r="AT291" s="22"/>
      <c r="AZ291" s="88"/>
    </row>
    <row r="292" spans="11:52" x14ac:dyDescent="0.3"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/>
      <c r="AO292" s="22"/>
      <c r="AP292" s="22"/>
      <c r="AT292" s="22"/>
      <c r="AZ292" s="88"/>
    </row>
    <row r="293" spans="11:52" x14ac:dyDescent="0.3"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/>
      <c r="AO293" s="22"/>
      <c r="AP293" s="22"/>
      <c r="AT293" s="22"/>
      <c r="AZ293" s="88"/>
    </row>
    <row r="294" spans="11:52" x14ac:dyDescent="0.3"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/>
      <c r="AO294" s="22"/>
      <c r="AP294" s="22"/>
      <c r="AT294" s="22"/>
      <c r="AZ294" s="88"/>
    </row>
    <row r="295" spans="11:52" x14ac:dyDescent="0.3"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/>
      <c r="AO295" s="22"/>
      <c r="AP295" s="22"/>
      <c r="AT295" s="22"/>
      <c r="AZ295" s="88"/>
    </row>
    <row r="296" spans="11:52" x14ac:dyDescent="0.3"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/>
      <c r="AO296" s="22"/>
      <c r="AP296" s="22"/>
      <c r="AT296" s="22"/>
      <c r="AZ296" s="88"/>
    </row>
    <row r="297" spans="11:52" x14ac:dyDescent="0.3"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/>
      <c r="AO297" s="22"/>
      <c r="AP297" s="22"/>
      <c r="AT297" s="22"/>
      <c r="AZ297" s="88"/>
    </row>
    <row r="298" spans="11:52" x14ac:dyDescent="0.3"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/>
      <c r="AO298" s="22"/>
      <c r="AP298" s="22"/>
      <c r="AT298" s="22"/>
      <c r="AZ298" s="88"/>
    </row>
    <row r="299" spans="11:52" x14ac:dyDescent="0.3"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/>
      <c r="AO299" s="22"/>
      <c r="AP299" s="22"/>
      <c r="AT299" s="22"/>
      <c r="AZ299" s="88"/>
    </row>
    <row r="300" spans="11:52" x14ac:dyDescent="0.3"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/>
      <c r="AO300" s="22"/>
      <c r="AP300" s="22"/>
      <c r="AT300" s="22"/>
      <c r="AZ300" s="88"/>
    </row>
    <row r="301" spans="11:52" x14ac:dyDescent="0.3"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/>
      <c r="AO301" s="22"/>
      <c r="AP301" s="22"/>
      <c r="AT301" s="22"/>
      <c r="AZ301" s="88"/>
    </row>
    <row r="302" spans="11:52" x14ac:dyDescent="0.3"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/>
      <c r="AO302" s="22"/>
      <c r="AP302" s="22"/>
      <c r="AT302" s="22"/>
      <c r="AZ302" s="88"/>
    </row>
    <row r="303" spans="11:52" x14ac:dyDescent="0.3"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/>
      <c r="AO303" s="22"/>
      <c r="AP303" s="22"/>
      <c r="AT303" s="22"/>
      <c r="AZ303" s="88"/>
    </row>
    <row r="304" spans="11:52" x14ac:dyDescent="0.3"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/>
      <c r="AO304" s="22"/>
      <c r="AP304" s="22"/>
      <c r="AT304" s="22"/>
      <c r="AZ304" s="88"/>
    </row>
    <row r="305" spans="11:52" x14ac:dyDescent="0.3"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/>
      <c r="AO305" s="22"/>
      <c r="AP305" s="22"/>
      <c r="AT305" s="22"/>
      <c r="AZ305" s="88"/>
    </row>
    <row r="306" spans="11:52" x14ac:dyDescent="0.3"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/>
      <c r="AO306" s="22"/>
      <c r="AP306" s="22"/>
      <c r="AT306" s="22"/>
      <c r="AZ306" s="88"/>
    </row>
    <row r="307" spans="11:52" x14ac:dyDescent="0.3"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/>
      <c r="AO307" s="22"/>
      <c r="AP307" s="22"/>
      <c r="AT307" s="22"/>
      <c r="AZ307" s="88"/>
    </row>
    <row r="308" spans="11:52" x14ac:dyDescent="0.3"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/>
      <c r="AO308" s="22"/>
      <c r="AP308" s="22"/>
      <c r="AT308" s="22"/>
      <c r="AZ308" s="88"/>
    </row>
    <row r="309" spans="11:52" x14ac:dyDescent="0.3"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/>
      <c r="AO309" s="22"/>
      <c r="AP309" s="22"/>
      <c r="AT309" s="22"/>
      <c r="AZ309" s="88"/>
    </row>
    <row r="310" spans="11:52" x14ac:dyDescent="0.3"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/>
      <c r="AO310" s="22"/>
      <c r="AP310" s="22"/>
      <c r="AT310" s="22"/>
      <c r="AZ310" s="88"/>
    </row>
    <row r="311" spans="11:52" x14ac:dyDescent="0.3"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/>
      <c r="AO311" s="22"/>
      <c r="AP311" s="22"/>
      <c r="AT311" s="22"/>
      <c r="AZ311" s="88"/>
    </row>
    <row r="312" spans="11:52" x14ac:dyDescent="0.3"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/>
      <c r="AO312" s="22"/>
      <c r="AP312" s="22"/>
      <c r="AT312" s="22"/>
      <c r="AZ312" s="88"/>
    </row>
    <row r="313" spans="11:52" x14ac:dyDescent="0.3"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/>
      <c r="AO313" s="22"/>
      <c r="AP313" s="22"/>
      <c r="AT313" s="22"/>
      <c r="AZ313" s="88"/>
    </row>
    <row r="314" spans="11:52" x14ac:dyDescent="0.3"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/>
      <c r="AO314" s="22"/>
      <c r="AP314" s="22"/>
      <c r="AT314" s="22"/>
      <c r="AZ314" s="88"/>
    </row>
    <row r="315" spans="11:52" x14ac:dyDescent="0.3"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/>
      <c r="AO315" s="22"/>
      <c r="AP315" s="22"/>
      <c r="AT315" s="22"/>
      <c r="AZ315" s="88"/>
    </row>
    <row r="316" spans="11:52" x14ac:dyDescent="0.3"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/>
      <c r="AO316" s="22"/>
      <c r="AP316" s="22"/>
      <c r="AT316" s="22"/>
      <c r="AZ316" s="88"/>
    </row>
    <row r="317" spans="11:52" x14ac:dyDescent="0.3"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/>
      <c r="AO317" s="22"/>
      <c r="AP317" s="22"/>
      <c r="AT317" s="22"/>
      <c r="AZ317" s="88"/>
    </row>
    <row r="318" spans="11:52" x14ac:dyDescent="0.3"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/>
      <c r="AO318" s="22"/>
      <c r="AP318" s="22"/>
      <c r="AT318" s="22"/>
      <c r="AZ318" s="88"/>
    </row>
    <row r="319" spans="11:52" x14ac:dyDescent="0.3"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/>
      <c r="AO319" s="22"/>
      <c r="AP319" s="22"/>
      <c r="AT319" s="22"/>
      <c r="AZ319" s="88"/>
    </row>
    <row r="320" spans="11:52" x14ac:dyDescent="0.3"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/>
      <c r="AO320" s="22"/>
      <c r="AP320" s="22"/>
      <c r="AT320" s="22"/>
      <c r="AZ320" s="88"/>
    </row>
    <row r="321" spans="11:52" x14ac:dyDescent="0.3"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/>
      <c r="AO321" s="22"/>
      <c r="AP321" s="22"/>
      <c r="AT321" s="22"/>
      <c r="AZ321" s="88"/>
    </row>
    <row r="322" spans="11:52" x14ac:dyDescent="0.3"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/>
      <c r="AO322" s="22"/>
      <c r="AP322" s="22"/>
      <c r="AT322" s="22"/>
      <c r="AZ322" s="88"/>
    </row>
    <row r="323" spans="11:52" x14ac:dyDescent="0.3"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/>
      <c r="AO323" s="22"/>
      <c r="AP323" s="22"/>
      <c r="AT323" s="22"/>
      <c r="AZ323" s="88"/>
    </row>
    <row r="324" spans="11:52" x14ac:dyDescent="0.3"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/>
      <c r="AO324" s="22"/>
      <c r="AP324" s="22"/>
      <c r="AT324" s="22"/>
      <c r="AZ324" s="88"/>
    </row>
    <row r="325" spans="11:52" x14ac:dyDescent="0.3"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/>
      <c r="AO325" s="22"/>
      <c r="AP325" s="22"/>
      <c r="AT325" s="22"/>
      <c r="AZ325" s="88"/>
    </row>
    <row r="326" spans="11:52" x14ac:dyDescent="0.3"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/>
      <c r="AO326" s="22"/>
      <c r="AP326" s="22"/>
      <c r="AT326" s="22"/>
      <c r="AZ326" s="88"/>
    </row>
    <row r="327" spans="11:52" x14ac:dyDescent="0.3"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/>
      <c r="AO327" s="22"/>
      <c r="AP327" s="22"/>
      <c r="AT327" s="22"/>
      <c r="AZ327" s="88"/>
    </row>
    <row r="328" spans="11:52" x14ac:dyDescent="0.3"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/>
      <c r="AO328" s="22"/>
      <c r="AP328" s="22"/>
      <c r="AT328" s="22"/>
      <c r="AZ328" s="88"/>
    </row>
    <row r="329" spans="11:52" x14ac:dyDescent="0.3"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/>
      <c r="AO329" s="22"/>
      <c r="AP329" s="22"/>
      <c r="AT329" s="22"/>
      <c r="AZ329" s="88"/>
    </row>
    <row r="330" spans="11:52" x14ac:dyDescent="0.3"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/>
      <c r="AO330" s="22"/>
      <c r="AP330" s="22"/>
      <c r="AT330" s="22"/>
      <c r="AZ330" s="88"/>
    </row>
    <row r="331" spans="11:52" x14ac:dyDescent="0.3"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/>
      <c r="AO331" s="22"/>
      <c r="AP331" s="22"/>
      <c r="AT331" s="22"/>
      <c r="AZ331" s="88"/>
    </row>
    <row r="332" spans="11:52" x14ac:dyDescent="0.3"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/>
      <c r="AO332" s="22"/>
      <c r="AP332" s="22"/>
      <c r="AT332" s="22"/>
      <c r="AZ332" s="88"/>
    </row>
    <row r="333" spans="11:52" x14ac:dyDescent="0.3"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/>
      <c r="AO333" s="22"/>
      <c r="AP333" s="22"/>
      <c r="AT333" s="22"/>
      <c r="AZ333" s="88"/>
    </row>
    <row r="334" spans="11:52" x14ac:dyDescent="0.3"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/>
      <c r="AO334" s="22"/>
      <c r="AP334" s="22"/>
      <c r="AT334" s="22"/>
      <c r="AZ334" s="88"/>
    </row>
    <row r="335" spans="11:52" x14ac:dyDescent="0.3"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/>
      <c r="AO335" s="22"/>
      <c r="AP335" s="22"/>
      <c r="AT335" s="22"/>
      <c r="AZ335" s="88"/>
    </row>
    <row r="336" spans="11:52" x14ac:dyDescent="0.3"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/>
      <c r="AO336" s="22"/>
      <c r="AP336" s="22"/>
      <c r="AT336" s="22"/>
      <c r="AZ336" s="88"/>
    </row>
    <row r="337" spans="11:52" x14ac:dyDescent="0.3"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/>
      <c r="AO337" s="22"/>
      <c r="AP337" s="22"/>
      <c r="AT337" s="22"/>
      <c r="AZ337" s="88"/>
    </row>
    <row r="338" spans="11:52" x14ac:dyDescent="0.3"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/>
      <c r="AO338" s="22"/>
      <c r="AP338" s="22"/>
      <c r="AT338" s="22"/>
      <c r="AZ338" s="88"/>
    </row>
    <row r="339" spans="11:52" x14ac:dyDescent="0.3"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/>
      <c r="AO339" s="22"/>
      <c r="AP339" s="22"/>
      <c r="AT339" s="22"/>
      <c r="AZ339" s="88"/>
    </row>
    <row r="340" spans="11:52" x14ac:dyDescent="0.3"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/>
      <c r="AO340" s="22"/>
      <c r="AP340" s="22"/>
      <c r="AT340" s="22"/>
      <c r="AZ340" s="88"/>
    </row>
    <row r="341" spans="11:52" x14ac:dyDescent="0.3"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/>
      <c r="AO341" s="22"/>
      <c r="AP341" s="22"/>
      <c r="AT341" s="22"/>
      <c r="AZ341" s="88"/>
    </row>
    <row r="342" spans="11:52" x14ac:dyDescent="0.3"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/>
      <c r="AO342" s="22"/>
      <c r="AP342" s="22"/>
      <c r="AT342" s="22"/>
      <c r="AZ342" s="88"/>
    </row>
    <row r="343" spans="11:52" x14ac:dyDescent="0.3"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/>
      <c r="AO343" s="22"/>
      <c r="AP343" s="22"/>
      <c r="AT343" s="22"/>
      <c r="AZ343" s="88"/>
    </row>
    <row r="344" spans="11:52" x14ac:dyDescent="0.3"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/>
      <c r="AO344" s="22"/>
      <c r="AP344" s="22"/>
      <c r="AT344" s="22"/>
      <c r="AZ344" s="88"/>
    </row>
    <row r="345" spans="11:52" x14ac:dyDescent="0.3"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/>
      <c r="AO345" s="22"/>
      <c r="AP345" s="22"/>
      <c r="AT345" s="22"/>
      <c r="AZ345" s="88"/>
    </row>
    <row r="346" spans="11:52" x14ac:dyDescent="0.3"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/>
      <c r="AO346" s="22"/>
      <c r="AP346" s="22"/>
      <c r="AT346" s="22"/>
      <c r="AZ346" s="88"/>
    </row>
    <row r="347" spans="11:52" x14ac:dyDescent="0.3"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/>
      <c r="AO347" s="22"/>
      <c r="AP347" s="22"/>
      <c r="AT347" s="22"/>
      <c r="AZ347" s="88"/>
    </row>
    <row r="348" spans="11:52" x14ac:dyDescent="0.3"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/>
      <c r="AO348" s="22"/>
      <c r="AP348" s="22"/>
      <c r="AT348" s="22"/>
      <c r="AZ348" s="88"/>
    </row>
    <row r="349" spans="11:52" x14ac:dyDescent="0.3"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/>
      <c r="AO349" s="22"/>
      <c r="AP349" s="22"/>
      <c r="AT349" s="22"/>
      <c r="AZ349" s="88"/>
    </row>
    <row r="350" spans="11:52" x14ac:dyDescent="0.3"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/>
      <c r="AO350" s="22"/>
      <c r="AP350" s="22"/>
      <c r="AT350" s="22"/>
      <c r="AZ350" s="88"/>
    </row>
    <row r="351" spans="11:52" x14ac:dyDescent="0.3"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/>
      <c r="AO351" s="22"/>
      <c r="AP351" s="22"/>
      <c r="AT351" s="22"/>
      <c r="AZ351" s="88"/>
    </row>
    <row r="352" spans="11:52" x14ac:dyDescent="0.3"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/>
      <c r="AO352" s="22"/>
      <c r="AP352" s="22"/>
      <c r="AT352" s="22"/>
      <c r="AZ352" s="88"/>
    </row>
    <row r="353" spans="11:52" x14ac:dyDescent="0.3"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/>
      <c r="AO353" s="22"/>
      <c r="AP353" s="22"/>
      <c r="AT353" s="22"/>
      <c r="AZ353" s="88"/>
    </row>
    <row r="354" spans="11:52" x14ac:dyDescent="0.3"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/>
      <c r="AO354" s="22"/>
      <c r="AP354" s="22"/>
      <c r="AT354" s="22"/>
      <c r="AZ354" s="88"/>
    </row>
    <row r="355" spans="11:52" x14ac:dyDescent="0.3"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/>
      <c r="AO355" s="22"/>
      <c r="AP355" s="22"/>
      <c r="AT355" s="22"/>
      <c r="AZ355" s="88"/>
    </row>
    <row r="356" spans="11:52" x14ac:dyDescent="0.3"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/>
      <c r="AO356" s="22"/>
      <c r="AP356" s="22"/>
      <c r="AT356" s="22"/>
      <c r="AZ356" s="88"/>
    </row>
    <row r="357" spans="11:52" x14ac:dyDescent="0.3"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/>
      <c r="AO357" s="22"/>
      <c r="AP357" s="22"/>
      <c r="AT357" s="22"/>
      <c r="AZ357" s="88"/>
    </row>
    <row r="358" spans="11:52" x14ac:dyDescent="0.3"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/>
      <c r="AO358" s="22"/>
      <c r="AP358" s="22"/>
      <c r="AT358" s="22"/>
      <c r="AZ358" s="88"/>
    </row>
    <row r="359" spans="11:52" x14ac:dyDescent="0.3"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/>
      <c r="AO359" s="22"/>
      <c r="AP359" s="22"/>
      <c r="AT359" s="22"/>
      <c r="AZ359" s="88"/>
    </row>
    <row r="360" spans="11:52" x14ac:dyDescent="0.3"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/>
      <c r="AO360" s="22"/>
      <c r="AP360" s="22"/>
      <c r="AT360" s="22"/>
      <c r="AZ360" s="88"/>
    </row>
    <row r="361" spans="11:52" x14ac:dyDescent="0.3"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/>
      <c r="AO361" s="22"/>
      <c r="AP361" s="22"/>
      <c r="AT361" s="22"/>
      <c r="AZ361" s="88"/>
    </row>
    <row r="362" spans="11:52" x14ac:dyDescent="0.3"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/>
      <c r="AO362" s="22"/>
      <c r="AP362" s="22"/>
      <c r="AT362" s="22"/>
      <c r="AZ362" s="88"/>
    </row>
    <row r="363" spans="11:52" x14ac:dyDescent="0.3"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/>
      <c r="AO363" s="22"/>
      <c r="AP363" s="22"/>
      <c r="AT363" s="22"/>
      <c r="AZ363" s="88"/>
    </row>
    <row r="364" spans="11:52" x14ac:dyDescent="0.3"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/>
      <c r="AO364" s="22"/>
      <c r="AP364" s="22"/>
      <c r="AT364" s="22"/>
      <c r="AZ364" s="88"/>
    </row>
    <row r="365" spans="11:52" x14ac:dyDescent="0.3"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/>
      <c r="AO365" s="22"/>
      <c r="AP365" s="22"/>
      <c r="AT365" s="22"/>
      <c r="AZ365" s="88"/>
    </row>
    <row r="366" spans="11:52" x14ac:dyDescent="0.3"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/>
      <c r="AO366" s="22"/>
      <c r="AP366" s="22"/>
      <c r="AT366" s="22"/>
      <c r="AZ366" s="88"/>
    </row>
    <row r="367" spans="11:52" x14ac:dyDescent="0.3"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/>
      <c r="AO367" s="22"/>
      <c r="AP367" s="22"/>
      <c r="AT367" s="22"/>
      <c r="AZ367" s="88"/>
    </row>
    <row r="368" spans="11:52" x14ac:dyDescent="0.3"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/>
      <c r="AO368" s="22"/>
      <c r="AP368" s="22"/>
      <c r="AT368" s="22"/>
      <c r="AZ368" s="88"/>
    </row>
    <row r="369" spans="11:52" x14ac:dyDescent="0.3"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/>
      <c r="AO369" s="22"/>
      <c r="AP369" s="22"/>
      <c r="AT369" s="22"/>
      <c r="AZ369" s="88"/>
    </row>
    <row r="370" spans="11:52" x14ac:dyDescent="0.3"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/>
      <c r="AO370" s="22"/>
      <c r="AP370" s="22"/>
      <c r="AT370" s="22"/>
      <c r="AZ370" s="88"/>
    </row>
    <row r="371" spans="11:52" x14ac:dyDescent="0.3"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/>
      <c r="AO371" s="22"/>
      <c r="AP371" s="22"/>
      <c r="AT371" s="22"/>
      <c r="AZ371" s="88"/>
    </row>
    <row r="372" spans="11:52" x14ac:dyDescent="0.3"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/>
      <c r="AO372" s="22"/>
      <c r="AP372" s="22"/>
      <c r="AT372" s="22"/>
      <c r="AZ372" s="88"/>
    </row>
    <row r="373" spans="11:52" x14ac:dyDescent="0.3"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/>
      <c r="AO373" s="22"/>
      <c r="AP373" s="22"/>
      <c r="AT373" s="22"/>
      <c r="AZ373" s="88"/>
    </row>
    <row r="374" spans="11:52" x14ac:dyDescent="0.3"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/>
      <c r="AO374" s="22"/>
      <c r="AP374" s="22"/>
      <c r="AT374" s="22"/>
      <c r="AZ374" s="88"/>
    </row>
    <row r="375" spans="11:52" x14ac:dyDescent="0.3"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/>
      <c r="AO375" s="22"/>
      <c r="AP375" s="22"/>
      <c r="AT375" s="22"/>
      <c r="AZ375" s="88"/>
    </row>
    <row r="376" spans="11:52" x14ac:dyDescent="0.3"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/>
      <c r="AO376" s="22"/>
      <c r="AP376" s="22"/>
      <c r="AT376" s="22"/>
      <c r="AZ376" s="88"/>
    </row>
    <row r="377" spans="11:52" x14ac:dyDescent="0.3"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/>
      <c r="AO377" s="22"/>
      <c r="AP377" s="22"/>
      <c r="AT377" s="22"/>
      <c r="AZ377" s="88"/>
    </row>
    <row r="378" spans="11:52" x14ac:dyDescent="0.3"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/>
      <c r="AO378" s="22"/>
      <c r="AP378" s="22"/>
      <c r="AT378" s="22"/>
      <c r="AZ378" s="88"/>
    </row>
    <row r="379" spans="11:52" x14ac:dyDescent="0.3"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/>
      <c r="AO379" s="22"/>
      <c r="AP379" s="22"/>
      <c r="AT379" s="22"/>
      <c r="AZ379" s="88"/>
    </row>
    <row r="380" spans="11:52" x14ac:dyDescent="0.3"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/>
      <c r="AO380" s="22"/>
      <c r="AP380" s="22"/>
      <c r="AT380" s="22"/>
      <c r="AZ380" s="88"/>
    </row>
    <row r="381" spans="11:52" x14ac:dyDescent="0.3"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/>
      <c r="AO381" s="22"/>
      <c r="AP381" s="22"/>
      <c r="AT381" s="22"/>
      <c r="AZ381" s="88"/>
    </row>
    <row r="382" spans="11:52" x14ac:dyDescent="0.3"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/>
      <c r="AO382" s="22"/>
      <c r="AP382" s="22"/>
      <c r="AT382" s="22"/>
      <c r="AZ382" s="88"/>
    </row>
    <row r="383" spans="11:52" x14ac:dyDescent="0.3"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/>
      <c r="AO383" s="22"/>
      <c r="AP383" s="22"/>
      <c r="AT383" s="22"/>
      <c r="AZ383" s="88"/>
    </row>
    <row r="384" spans="11:52" x14ac:dyDescent="0.3"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/>
      <c r="AO384" s="22"/>
      <c r="AP384" s="22"/>
      <c r="AT384" s="22"/>
      <c r="AZ384" s="88"/>
    </row>
    <row r="385" spans="11:52" x14ac:dyDescent="0.3"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/>
      <c r="AO385" s="22"/>
      <c r="AP385" s="22"/>
      <c r="AT385" s="22"/>
      <c r="AZ385" s="88"/>
    </row>
    <row r="386" spans="11:52" x14ac:dyDescent="0.3"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/>
      <c r="AO386" s="22"/>
      <c r="AP386" s="22"/>
      <c r="AT386" s="22"/>
      <c r="AZ386" s="88"/>
    </row>
    <row r="387" spans="11:52" x14ac:dyDescent="0.3"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/>
      <c r="AO387" s="22"/>
      <c r="AP387" s="22"/>
      <c r="AT387" s="22"/>
      <c r="AZ387" s="88"/>
    </row>
    <row r="388" spans="11:52" x14ac:dyDescent="0.3"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/>
      <c r="AO388" s="22"/>
      <c r="AP388" s="22"/>
      <c r="AT388" s="22"/>
      <c r="AZ388" s="88"/>
    </row>
    <row r="389" spans="11:52" x14ac:dyDescent="0.3"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/>
      <c r="AO389" s="22"/>
      <c r="AP389" s="22"/>
      <c r="AT389" s="22"/>
      <c r="AZ389" s="88"/>
    </row>
    <row r="390" spans="11:52" x14ac:dyDescent="0.3"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/>
      <c r="AO390" s="22"/>
      <c r="AP390" s="22"/>
      <c r="AT390" s="22"/>
      <c r="AZ390" s="88"/>
    </row>
    <row r="391" spans="11:52" x14ac:dyDescent="0.3"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/>
      <c r="AO391" s="22"/>
      <c r="AP391" s="22"/>
      <c r="AT391" s="22"/>
      <c r="AZ391" s="88"/>
    </row>
    <row r="392" spans="11:52" x14ac:dyDescent="0.3"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/>
      <c r="AO392" s="22"/>
      <c r="AP392" s="22"/>
      <c r="AT392" s="22"/>
      <c r="AZ392" s="88"/>
    </row>
    <row r="393" spans="11:52" x14ac:dyDescent="0.3"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/>
      <c r="AO393" s="22"/>
      <c r="AP393" s="22"/>
      <c r="AT393" s="22"/>
      <c r="AZ393" s="88"/>
    </row>
    <row r="394" spans="11:52" x14ac:dyDescent="0.3"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/>
      <c r="AO394" s="22"/>
      <c r="AP394" s="22"/>
      <c r="AT394" s="22"/>
      <c r="AZ394" s="88"/>
    </row>
    <row r="395" spans="11:52" x14ac:dyDescent="0.3"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/>
      <c r="AO395" s="22"/>
      <c r="AP395" s="22"/>
      <c r="AT395" s="22"/>
      <c r="AZ395" s="88"/>
    </row>
    <row r="396" spans="11:52" x14ac:dyDescent="0.3"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/>
      <c r="AO396" s="22"/>
      <c r="AP396" s="22"/>
      <c r="AT396" s="22"/>
      <c r="AZ396" s="88"/>
    </row>
    <row r="397" spans="11:52" x14ac:dyDescent="0.3"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/>
      <c r="AO397" s="22"/>
      <c r="AP397" s="22"/>
      <c r="AT397" s="22"/>
      <c r="AZ397" s="88"/>
    </row>
    <row r="398" spans="11:52" x14ac:dyDescent="0.3"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/>
      <c r="AO398" s="22"/>
      <c r="AP398" s="22"/>
      <c r="AT398" s="22"/>
      <c r="AZ398" s="88"/>
    </row>
    <row r="399" spans="11:52" x14ac:dyDescent="0.3"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/>
      <c r="AO399" s="22"/>
      <c r="AP399" s="22"/>
      <c r="AT399" s="22"/>
      <c r="AZ399" s="88"/>
    </row>
    <row r="400" spans="11:52" x14ac:dyDescent="0.3"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/>
      <c r="AO400" s="22"/>
      <c r="AP400" s="22"/>
      <c r="AT400" s="22"/>
      <c r="AZ400" s="88"/>
    </row>
    <row r="401" spans="11:52" x14ac:dyDescent="0.3"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/>
      <c r="AO401" s="22"/>
      <c r="AP401" s="22"/>
      <c r="AT401" s="22"/>
      <c r="AZ401" s="88"/>
    </row>
    <row r="402" spans="11:52" x14ac:dyDescent="0.3"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/>
      <c r="AO402" s="22"/>
      <c r="AP402" s="22"/>
      <c r="AT402" s="22"/>
      <c r="AZ402" s="88"/>
    </row>
    <row r="403" spans="11:52" x14ac:dyDescent="0.3"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/>
      <c r="AO403" s="22"/>
      <c r="AP403" s="22"/>
      <c r="AT403" s="22"/>
      <c r="AZ403" s="88"/>
    </row>
    <row r="404" spans="11:52" x14ac:dyDescent="0.3"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/>
      <c r="AO404" s="22"/>
      <c r="AP404" s="22"/>
      <c r="AT404" s="22"/>
      <c r="AZ404" s="88"/>
    </row>
    <row r="405" spans="11:52" x14ac:dyDescent="0.3"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/>
      <c r="AO405" s="22"/>
      <c r="AP405" s="22"/>
      <c r="AT405" s="22"/>
      <c r="AZ405" s="88"/>
    </row>
    <row r="406" spans="11:52" x14ac:dyDescent="0.3"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/>
      <c r="AO406" s="22"/>
      <c r="AP406" s="22"/>
      <c r="AT406" s="22"/>
      <c r="AZ406" s="88"/>
    </row>
    <row r="407" spans="11:52" x14ac:dyDescent="0.3"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/>
      <c r="AO407" s="22"/>
      <c r="AP407" s="22"/>
      <c r="AT407" s="22"/>
      <c r="AZ407" s="88"/>
    </row>
    <row r="408" spans="11:52" x14ac:dyDescent="0.3"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/>
      <c r="AO408" s="22"/>
      <c r="AP408" s="22"/>
      <c r="AT408" s="22"/>
      <c r="AZ408" s="88"/>
    </row>
    <row r="409" spans="11:52" x14ac:dyDescent="0.3"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/>
      <c r="AO409" s="22"/>
      <c r="AP409" s="22"/>
      <c r="AT409" s="22"/>
      <c r="AZ409" s="88"/>
    </row>
    <row r="410" spans="11:52" x14ac:dyDescent="0.3"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/>
      <c r="AO410" s="22"/>
      <c r="AP410" s="22"/>
      <c r="AT410" s="22"/>
      <c r="AZ410" s="88"/>
    </row>
    <row r="411" spans="11:52" x14ac:dyDescent="0.3"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/>
      <c r="AO411" s="22"/>
      <c r="AP411" s="22"/>
      <c r="AT411" s="22"/>
      <c r="AZ411" s="88"/>
    </row>
    <row r="412" spans="11:52" x14ac:dyDescent="0.3"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/>
      <c r="AO412" s="22"/>
      <c r="AP412" s="22"/>
      <c r="AT412" s="22"/>
      <c r="AZ412" s="88"/>
    </row>
    <row r="413" spans="11:52" x14ac:dyDescent="0.3"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/>
      <c r="AO413" s="22"/>
      <c r="AP413" s="22"/>
      <c r="AT413" s="22"/>
      <c r="AZ413" s="88"/>
    </row>
    <row r="414" spans="11:52" x14ac:dyDescent="0.3"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/>
      <c r="AO414" s="22"/>
      <c r="AP414" s="22"/>
      <c r="AT414" s="22"/>
      <c r="AZ414" s="88"/>
    </row>
    <row r="415" spans="11:52" x14ac:dyDescent="0.3"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/>
      <c r="AO415" s="22"/>
      <c r="AP415" s="22"/>
      <c r="AT415" s="22"/>
      <c r="AZ415" s="88"/>
    </row>
    <row r="416" spans="11:52" x14ac:dyDescent="0.3"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/>
      <c r="AO416" s="22"/>
      <c r="AP416" s="22"/>
      <c r="AT416" s="22"/>
      <c r="AZ416" s="88"/>
    </row>
    <row r="417" spans="11:52" x14ac:dyDescent="0.3"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/>
      <c r="AO417" s="22"/>
      <c r="AP417" s="22"/>
      <c r="AT417" s="22"/>
      <c r="AZ417" s="88"/>
    </row>
    <row r="418" spans="11:52" x14ac:dyDescent="0.3"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/>
      <c r="AO418" s="22"/>
      <c r="AP418" s="22"/>
      <c r="AT418" s="22"/>
      <c r="AZ418" s="88"/>
    </row>
    <row r="419" spans="11:52" x14ac:dyDescent="0.3"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/>
      <c r="AO419" s="22"/>
      <c r="AP419" s="22"/>
      <c r="AT419" s="22"/>
      <c r="AZ419" s="88"/>
    </row>
    <row r="420" spans="11:52" x14ac:dyDescent="0.3"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/>
      <c r="AO420" s="22"/>
      <c r="AP420" s="22"/>
      <c r="AT420" s="22"/>
      <c r="AZ420" s="88"/>
    </row>
    <row r="421" spans="11:52" x14ac:dyDescent="0.3"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/>
      <c r="AO421" s="22"/>
      <c r="AP421" s="22"/>
      <c r="AT421" s="22"/>
      <c r="AZ421" s="88"/>
    </row>
    <row r="422" spans="11:52" x14ac:dyDescent="0.3"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/>
      <c r="AO422" s="22"/>
      <c r="AP422" s="22"/>
      <c r="AT422" s="22"/>
      <c r="AZ422" s="88"/>
    </row>
    <row r="423" spans="11:52" x14ac:dyDescent="0.3"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/>
      <c r="AO423" s="22"/>
      <c r="AP423" s="22"/>
      <c r="AT423" s="22"/>
      <c r="AZ423" s="88"/>
    </row>
    <row r="424" spans="11:52" x14ac:dyDescent="0.3"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/>
      <c r="AO424" s="22"/>
      <c r="AP424" s="22"/>
      <c r="AT424" s="22"/>
      <c r="AZ424" s="88"/>
    </row>
    <row r="425" spans="11:52" x14ac:dyDescent="0.3"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/>
      <c r="AO425" s="22"/>
      <c r="AP425" s="22"/>
      <c r="AT425" s="22"/>
      <c r="AZ425" s="88"/>
    </row>
    <row r="426" spans="11:52" x14ac:dyDescent="0.3"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/>
      <c r="AO426" s="22"/>
      <c r="AP426" s="22"/>
      <c r="AT426" s="22"/>
      <c r="AZ426" s="88"/>
    </row>
    <row r="427" spans="11:52" x14ac:dyDescent="0.3"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/>
      <c r="AO427" s="22"/>
      <c r="AP427" s="22"/>
      <c r="AT427" s="22"/>
      <c r="AZ427" s="88"/>
    </row>
    <row r="428" spans="11:52" x14ac:dyDescent="0.3"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/>
      <c r="AO428" s="22"/>
      <c r="AP428" s="22"/>
      <c r="AT428" s="22"/>
      <c r="AZ428" s="88"/>
    </row>
    <row r="429" spans="11:52" x14ac:dyDescent="0.3"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/>
      <c r="AO429" s="22"/>
      <c r="AP429" s="22"/>
      <c r="AT429" s="22"/>
      <c r="AZ429" s="88"/>
    </row>
    <row r="430" spans="11:52" x14ac:dyDescent="0.3"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/>
      <c r="AO430" s="22"/>
      <c r="AP430" s="22"/>
      <c r="AT430" s="22"/>
      <c r="AZ430" s="88"/>
    </row>
    <row r="431" spans="11:52" x14ac:dyDescent="0.3"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/>
      <c r="AO431" s="22"/>
      <c r="AP431" s="22"/>
      <c r="AT431" s="22"/>
      <c r="AZ431" s="88"/>
    </row>
    <row r="432" spans="11:52" x14ac:dyDescent="0.3"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/>
      <c r="AO432" s="22"/>
      <c r="AP432" s="22"/>
      <c r="AT432" s="22"/>
      <c r="AZ432" s="88"/>
    </row>
    <row r="433" spans="11:52" x14ac:dyDescent="0.3"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/>
      <c r="AO433" s="22"/>
      <c r="AP433" s="22"/>
      <c r="AT433" s="22"/>
      <c r="AZ433" s="88"/>
    </row>
    <row r="434" spans="11:52" x14ac:dyDescent="0.3"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/>
      <c r="AO434" s="22"/>
      <c r="AP434" s="22"/>
      <c r="AT434" s="22"/>
      <c r="AZ434" s="88"/>
    </row>
    <row r="435" spans="11:52" x14ac:dyDescent="0.3"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/>
      <c r="AO435" s="22"/>
      <c r="AP435" s="22"/>
      <c r="AT435" s="22"/>
      <c r="AZ435" s="88"/>
    </row>
    <row r="436" spans="11:52" x14ac:dyDescent="0.3"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/>
      <c r="AO436" s="22"/>
      <c r="AP436" s="22"/>
      <c r="AT436" s="22"/>
      <c r="AZ436" s="88"/>
    </row>
    <row r="437" spans="11:52" x14ac:dyDescent="0.3"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/>
      <c r="AO437" s="22"/>
      <c r="AP437" s="22"/>
      <c r="AT437" s="22"/>
      <c r="AZ437" s="88"/>
    </row>
    <row r="438" spans="11:52" x14ac:dyDescent="0.3"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/>
      <c r="AO438" s="22"/>
      <c r="AP438" s="22"/>
      <c r="AT438" s="22"/>
      <c r="AZ438" s="88"/>
    </row>
    <row r="439" spans="11:52" x14ac:dyDescent="0.3"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/>
      <c r="AO439" s="22"/>
      <c r="AP439" s="22"/>
      <c r="AT439" s="22"/>
      <c r="AZ439" s="88"/>
    </row>
    <row r="440" spans="11:52" x14ac:dyDescent="0.3"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/>
      <c r="AO440" s="22"/>
      <c r="AP440" s="22"/>
      <c r="AT440" s="22"/>
      <c r="AZ440" s="88"/>
    </row>
    <row r="441" spans="11:52" x14ac:dyDescent="0.3"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/>
      <c r="AO441" s="22"/>
      <c r="AP441" s="22"/>
      <c r="AT441" s="22"/>
      <c r="AZ441" s="88"/>
    </row>
    <row r="442" spans="11:52" x14ac:dyDescent="0.3"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/>
      <c r="AO442" s="22"/>
      <c r="AP442" s="22"/>
      <c r="AT442" s="22"/>
      <c r="AZ442" s="88"/>
    </row>
    <row r="443" spans="11:52" x14ac:dyDescent="0.3"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/>
      <c r="AO443" s="22"/>
      <c r="AP443" s="22"/>
      <c r="AT443" s="22"/>
      <c r="AZ443" s="88"/>
    </row>
    <row r="444" spans="11:52" x14ac:dyDescent="0.3"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/>
      <c r="AO444" s="22"/>
      <c r="AP444" s="22"/>
      <c r="AT444" s="22"/>
      <c r="AZ444" s="88"/>
    </row>
    <row r="445" spans="11:52" x14ac:dyDescent="0.3"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/>
      <c r="AO445" s="22"/>
      <c r="AP445" s="22"/>
      <c r="AT445" s="22"/>
      <c r="AZ445" s="88"/>
    </row>
    <row r="446" spans="11:52" x14ac:dyDescent="0.3"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/>
      <c r="AO446" s="22"/>
      <c r="AP446" s="22"/>
      <c r="AT446" s="22"/>
      <c r="AZ446" s="88"/>
    </row>
    <row r="447" spans="11:52" x14ac:dyDescent="0.3"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/>
      <c r="AO447" s="22"/>
      <c r="AP447" s="22"/>
      <c r="AT447" s="22"/>
      <c r="AZ447" s="88"/>
    </row>
    <row r="448" spans="11:52" x14ac:dyDescent="0.3"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/>
      <c r="AO448" s="22"/>
      <c r="AP448" s="22"/>
      <c r="AT448" s="22"/>
      <c r="AZ448" s="88"/>
    </row>
    <row r="449" spans="11:52" x14ac:dyDescent="0.3"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/>
      <c r="AO449" s="22"/>
      <c r="AP449" s="22"/>
      <c r="AT449" s="22"/>
      <c r="AZ449" s="88"/>
    </row>
    <row r="450" spans="11:52" x14ac:dyDescent="0.3"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/>
      <c r="AO450" s="22"/>
      <c r="AP450" s="22"/>
      <c r="AT450" s="22"/>
      <c r="AZ450" s="88"/>
    </row>
    <row r="451" spans="11:52" x14ac:dyDescent="0.3"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/>
      <c r="AO451" s="22"/>
      <c r="AP451" s="22"/>
      <c r="AT451" s="22"/>
      <c r="AZ451" s="88"/>
    </row>
    <row r="452" spans="11:52" x14ac:dyDescent="0.3"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/>
      <c r="AO452" s="22"/>
      <c r="AP452" s="22"/>
      <c r="AT452" s="22"/>
      <c r="AZ452" s="88"/>
    </row>
    <row r="453" spans="11:52" x14ac:dyDescent="0.3"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/>
      <c r="AO453" s="22"/>
      <c r="AP453" s="22"/>
      <c r="AT453" s="22"/>
      <c r="AZ453" s="88"/>
    </row>
    <row r="454" spans="11:52" x14ac:dyDescent="0.3"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/>
      <c r="AO454" s="22"/>
      <c r="AP454" s="22"/>
      <c r="AT454" s="22"/>
      <c r="AZ454" s="88"/>
    </row>
    <row r="455" spans="11:52" x14ac:dyDescent="0.3"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/>
      <c r="AO455" s="22"/>
      <c r="AP455" s="22"/>
      <c r="AT455" s="22"/>
      <c r="AZ455" s="88"/>
    </row>
    <row r="456" spans="11:52" x14ac:dyDescent="0.3"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/>
      <c r="AO456" s="22"/>
      <c r="AP456" s="22"/>
      <c r="AT456" s="22"/>
      <c r="AZ456" s="88"/>
    </row>
    <row r="457" spans="11:52" x14ac:dyDescent="0.3"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/>
      <c r="AO457" s="22"/>
      <c r="AP457" s="22"/>
      <c r="AT457" s="22"/>
      <c r="AZ457" s="88"/>
    </row>
    <row r="458" spans="11:52" x14ac:dyDescent="0.3"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/>
      <c r="AO458" s="22"/>
      <c r="AP458" s="22"/>
      <c r="AT458" s="22"/>
      <c r="AZ458" s="88"/>
    </row>
    <row r="459" spans="11:52" x14ac:dyDescent="0.3"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/>
      <c r="AO459" s="22"/>
      <c r="AP459" s="22"/>
      <c r="AT459" s="22"/>
      <c r="AZ459" s="88"/>
    </row>
    <row r="460" spans="11:52" x14ac:dyDescent="0.3"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/>
      <c r="AO460" s="22"/>
      <c r="AP460" s="22"/>
      <c r="AT460" s="22"/>
      <c r="AZ460" s="88"/>
    </row>
    <row r="461" spans="11:52" x14ac:dyDescent="0.3"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/>
      <c r="AO461" s="22"/>
      <c r="AP461" s="22"/>
      <c r="AT461" s="22"/>
      <c r="AZ461" s="88"/>
    </row>
    <row r="462" spans="11:52" x14ac:dyDescent="0.3"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/>
      <c r="AO462" s="22"/>
      <c r="AP462" s="22"/>
      <c r="AT462" s="22"/>
      <c r="AZ462" s="88"/>
    </row>
    <row r="463" spans="11:52" x14ac:dyDescent="0.3"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/>
      <c r="AO463" s="22"/>
      <c r="AP463" s="22"/>
      <c r="AT463" s="22"/>
      <c r="AZ463" s="88"/>
    </row>
    <row r="464" spans="11:52" x14ac:dyDescent="0.3"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/>
      <c r="AO464" s="22"/>
      <c r="AP464" s="22"/>
      <c r="AT464" s="22"/>
      <c r="AZ464" s="88"/>
    </row>
    <row r="465" spans="11:52" x14ac:dyDescent="0.3"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/>
      <c r="AO465" s="22"/>
      <c r="AP465" s="22"/>
      <c r="AT465" s="22"/>
      <c r="AZ465" s="88"/>
    </row>
    <row r="466" spans="11:52" x14ac:dyDescent="0.3"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/>
      <c r="AO466" s="22"/>
      <c r="AP466" s="22"/>
      <c r="AT466" s="22"/>
      <c r="AZ466" s="88"/>
    </row>
    <row r="467" spans="11:52" x14ac:dyDescent="0.3"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/>
      <c r="AO467" s="22"/>
      <c r="AP467" s="22"/>
      <c r="AT467" s="22"/>
      <c r="AZ467" s="88"/>
    </row>
    <row r="468" spans="11:52" x14ac:dyDescent="0.3"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/>
      <c r="AO468" s="22"/>
      <c r="AP468" s="22"/>
      <c r="AT468" s="22"/>
      <c r="AZ468" s="88"/>
    </row>
    <row r="469" spans="11:52" x14ac:dyDescent="0.3"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/>
      <c r="AO469" s="22"/>
      <c r="AP469" s="22"/>
      <c r="AT469" s="22"/>
      <c r="AZ469" s="88"/>
    </row>
    <row r="470" spans="11:52" x14ac:dyDescent="0.3"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/>
      <c r="AO470" s="22"/>
      <c r="AP470" s="22"/>
      <c r="AT470" s="22"/>
      <c r="AZ470" s="88"/>
    </row>
    <row r="471" spans="11:52" x14ac:dyDescent="0.3"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/>
      <c r="AO471" s="22"/>
      <c r="AP471" s="22"/>
      <c r="AT471" s="22"/>
      <c r="AZ471" s="88"/>
    </row>
    <row r="472" spans="11:52" x14ac:dyDescent="0.3"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/>
      <c r="AO472" s="22"/>
      <c r="AP472" s="22"/>
      <c r="AT472" s="22"/>
      <c r="AZ472" s="88"/>
    </row>
    <row r="473" spans="11:52" x14ac:dyDescent="0.3"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/>
      <c r="AO473" s="22"/>
      <c r="AP473" s="22"/>
      <c r="AT473" s="22"/>
      <c r="AZ473" s="88"/>
    </row>
    <row r="474" spans="11:52" x14ac:dyDescent="0.3"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/>
      <c r="AO474" s="22"/>
      <c r="AP474" s="22"/>
      <c r="AT474" s="22"/>
      <c r="AZ474" s="88"/>
    </row>
    <row r="475" spans="11:52" x14ac:dyDescent="0.3"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/>
      <c r="AO475" s="22"/>
      <c r="AP475" s="22"/>
      <c r="AT475" s="22"/>
      <c r="AZ475" s="88"/>
    </row>
    <row r="476" spans="11:52" x14ac:dyDescent="0.3"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/>
      <c r="AO476" s="22"/>
      <c r="AP476" s="22"/>
      <c r="AT476" s="22"/>
      <c r="AZ476" s="88"/>
    </row>
    <row r="477" spans="11:52" x14ac:dyDescent="0.3"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/>
      <c r="AO477" s="22"/>
      <c r="AP477" s="22"/>
      <c r="AT477" s="22"/>
      <c r="AZ477" s="88"/>
    </row>
    <row r="478" spans="11:52" x14ac:dyDescent="0.3"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/>
      <c r="AO478" s="22"/>
      <c r="AP478" s="22"/>
      <c r="AT478" s="22"/>
      <c r="AZ478" s="88"/>
    </row>
    <row r="479" spans="11:52" x14ac:dyDescent="0.3"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/>
      <c r="AO479" s="22"/>
      <c r="AP479" s="22"/>
      <c r="AT479" s="22"/>
      <c r="AZ479" s="88"/>
    </row>
    <row r="480" spans="11:52" x14ac:dyDescent="0.3"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/>
      <c r="AO480" s="22"/>
      <c r="AP480" s="22"/>
      <c r="AT480" s="22"/>
      <c r="AZ480" s="88"/>
    </row>
    <row r="481" spans="11:52" x14ac:dyDescent="0.3"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/>
      <c r="AO481" s="22"/>
      <c r="AP481" s="22"/>
      <c r="AT481" s="22"/>
      <c r="AZ481" s="88"/>
    </row>
    <row r="482" spans="11:52" x14ac:dyDescent="0.3"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/>
      <c r="AO482" s="22"/>
      <c r="AP482" s="22"/>
      <c r="AT482" s="22"/>
      <c r="AZ482" s="88"/>
    </row>
    <row r="483" spans="11:52" x14ac:dyDescent="0.3"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/>
      <c r="AO483" s="22"/>
      <c r="AP483" s="22"/>
      <c r="AT483" s="22"/>
      <c r="AZ483" s="88"/>
    </row>
    <row r="484" spans="11:52" x14ac:dyDescent="0.3"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/>
      <c r="AO484" s="22"/>
      <c r="AP484" s="22"/>
      <c r="AT484" s="22"/>
      <c r="AZ484" s="88"/>
    </row>
    <row r="485" spans="11:52" x14ac:dyDescent="0.3"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/>
      <c r="AO485" s="22"/>
      <c r="AP485" s="22"/>
      <c r="AT485" s="22"/>
      <c r="AZ485" s="88"/>
    </row>
    <row r="486" spans="11:52" x14ac:dyDescent="0.3"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/>
      <c r="AO486" s="22"/>
      <c r="AP486" s="22"/>
      <c r="AT486" s="22"/>
      <c r="AZ486" s="88"/>
    </row>
    <row r="487" spans="11:52" x14ac:dyDescent="0.3"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/>
      <c r="AO487" s="22"/>
      <c r="AP487" s="22"/>
      <c r="AT487" s="22"/>
      <c r="AZ487" s="88"/>
    </row>
    <row r="488" spans="11:52" x14ac:dyDescent="0.3"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/>
      <c r="AO488" s="22"/>
      <c r="AP488" s="22"/>
      <c r="AT488" s="22"/>
      <c r="AZ488" s="88"/>
    </row>
    <row r="489" spans="11:52" x14ac:dyDescent="0.3"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/>
      <c r="AO489" s="22"/>
      <c r="AP489" s="22"/>
      <c r="AT489" s="22"/>
      <c r="AZ489" s="88"/>
    </row>
    <row r="490" spans="11:52" x14ac:dyDescent="0.3"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/>
      <c r="AO490" s="22"/>
      <c r="AP490" s="22"/>
      <c r="AT490" s="22"/>
      <c r="AZ490" s="88"/>
    </row>
    <row r="491" spans="11:52" x14ac:dyDescent="0.3"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/>
      <c r="AO491" s="22"/>
      <c r="AP491" s="22"/>
      <c r="AT491" s="22"/>
      <c r="AZ491" s="88"/>
    </row>
    <row r="492" spans="11:52" x14ac:dyDescent="0.3"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/>
      <c r="AO492" s="22"/>
      <c r="AP492" s="22"/>
      <c r="AT492" s="22"/>
      <c r="AZ492" s="88"/>
    </row>
    <row r="493" spans="11:52" x14ac:dyDescent="0.3"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/>
      <c r="AO493" s="22"/>
      <c r="AP493" s="22"/>
      <c r="AT493" s="22"/>
      <c r="AZ493" s="88"/>
    </row>
    <row r="494" spans="11:52" x14ac:dyDescent="0.3"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/>
      <c r="AO494" s="22"/>
      <c r="AP494" s="22"/>
      <c r="AT494" s="22"/>
      <c r="AZ494" s="88"/>
    </row>
    <row r="495" spans="11:52" x14ac:dyDescent="0.3"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/>
      <c r="AO495" s="22"/>
      <c r="AP495" s="22"/>
      <c r="AT495" s="22"/>
      <c r="AZ495" s="88"/>
    </row>
    <row r="496" spans="11:52" x14ac:dyDescent="0.3"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/>
      <c r="AO496" s="22"/>
      <c r="AP496" s="22"/>
      <c r="AT496" s="22"/>
      <c r="AZ496" s="88"/>
    </row>
    <row r="497" spans="11:52" x14ac:dyDescent="0.3"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/>
      <c r="AO497" s="22"/>
      <c r="AP497" s="22"/>
      <c r="AT497" s="22"/>
      <c r="AZ497" s="88"/>
    </row>
    <row r="498" spans="11:52" x14ac:dyDescent="0.3"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/>
      <c r="AO498" s="22"/>
      <c r="AP498" s="22"/>
      <c r="AT498" s="22"/>
      <c r="AZ498" s="88"/>
    </row>
    <row r="499" spans="11:52" x14ac:dyDescent="0.3"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/>
      <c r="AO499" s="22"/>
      <c r="AP499" s="22"/>
      <c r="AT499" s="22"/>
      <c r="AZ499" s="88"/>
    </row>
    <row r="500" spans="11:52" x14ac:dyDescent="0.3"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/>
      <c r="AO500" s="22"/>
      <c r="AP500" s="22"/>
      <c r="AT500" s="22"/>
      <c r="AZ500" s="88"/>
    </row>
    <row r="501" spans="11:52" x14ac:dyDescent="0.3"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/>
      <c r="AO501" s="22"/>
      <c r="AP501" s="22"/>
      <c r="AT501" s="22"/>
      <c r="AZ501" s="88"/>
    </row>
    <row r="502" spans="11:52" x14ac:dyDescent="0.3"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/>
      <c r="AO502" s="22"/>
      <c r="AP502" s="22"/>
      <c r="AT502" s="22"/>
      <c r="AZ502" s="88"/>
    </row>
    <row r="503" spans="11:52" x14ac:dyDescent="0.3"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/>
      <c r="AO503" s="22"/>
      <c r="AP503" s="22"/>
      <c r="AT503" s="22"/>
      <c r="AZ503" s="88"/>
    </row>
    <row r="504" spans="11:52" x14ac:dyDescent="0.3"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/>
      <c r="AO504" s="22"/>
      <c r="AP504" s="22"/>
      <c r="AT504" s="22"/>
      <c r="AZ504" s="88"/>
    </row>
    <row r="505" spans="11:52" x14ac:dyDescent="0.3"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/>
      <c r="AO505" s="22"/>
      <c r="AP505" s="22"/>
      <c r="AT505" s="22"/>
      <c r="AZ505" s="88"/>
    </row>
    <row r="506" spans="11:52" x14ac:dyDescent="0.3"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/>
      <c r="AO506" s="22"/>
      <c r="AP506" s="22"/>
      <c r="AT506" s="22"/>
      <c r="AZ506" s="88"/>
    </row>
    <row r="507" spans="11:52" x14ac:dyDescent="0.3"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/>
      <c r="AO507" s="22"/>
      <c r="AP507" s="22"/>
      <c r="AT507" s="22"/>
      <c r="AZ507" s="88"/>
    </row>
    <row r="508" spans="11:52" x14ac:dyDescent="0.3"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/>
      <c r="AO508" s="22"/>
      <c r="AP508" s="22"/>
      <c r="AT508" s="22"/>
      <c r="AZ508" s="88"/>
    </row>
    <row r="509" spans="11:52" x14ac:dyDescent="0.3"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/>
      <c r="AO509" s="22"/>
      <c r="AP509" s="22"/>
      <c r="AT509" s="22"/>
      <c r="AZ509" s="88"/>
    </row>
    <row r="510" spans="11:52" x14ac:dyDescent="0.3"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/>
      <c r="AO510" s="22"/>
      <c r="AP510" s="22"/>
      <c r="AT510" s="22"/>
      <c r="AZ510" s="88"/>
    </row>
    <row r="511" spans="11:52" x14ac:dyDescent="0.3"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/>
      <c r="AO511" s="22"/>
      <c r="AP511" s="22"/>
      <c r="AT511" s="22"/>
      <c r="AZ511" s="88"/>
    </row>
    <row r="512" spans="11:52" x14ac:dyDescent="0.3"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/>
      <c r="AO512" s="22"/>
      <c r="AP512" s="22"/>
      <c r="AT512" s="22"/>
      <c r="AZ512" s="88"/>
    </row>
    <row r="513" spans="11:52" x14ac:dyDescent="0.3"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/>
      <c r="AO513" s="22"/>
      <c r="AP513" s="22"/>
      <c r="AT513" s="22"/>
      <c r="AZ513" s="88"/>
    </row>
    <row r="514" spans="11:52" x14ac:dyDescent="0.3"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/>
      <c r="AO514" s="22"/>
      <c r="AP514" s="22"/>
      <c r="AT514" s="22"/>
      <c r="AZ514" s="88"/>
    </row>
    <row r="515" spans="11:52" x14ac:dyDescent="0.3"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/>
      <c r="AO515" s="22"/>
      <c r="AP515" s="22"/>
      <c r="AT515" s="22"/>
      <c r="AZ515" s="88"/>
    </row>
    <row r="516" spans="11:52" x14ac:dyDescent="0.3"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/>
      <c r="AO516" s="22"/>
      <c r="AP516" s="22"/>
      <c r="AT516" s="22"/>
      <c r="AZ516" s="88"/>
    </row>
    <row r="517" spans="11:52" x14ac:dyDescent="0.3"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/>
      <c r="AO517" s="22"/>
      <c r="AP517" s="22"/>
      <c r="AT517" s="22"/>
      <c r="AZ517" s="88"/>
    </row>
    <row r="518" spans="11:52" x14ac:dyDescent="0.3"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/>
      <c r="AO518" s="22"/>
      <c r="AP518" s="22"/>
      <c r="AT518" s="22"/>
      <c r="AZ518" s="88"/>
    </row>
    <row r="519" spans="11:52" x14ac:dyDescent="0.3"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/>
      <c r="AO519" s="22"/>
      <c r="AP519" s="22"/>
      <c r="AT519" s="22"/>
      <c r="AZ519" s="88"/>
    </row>
    <row r="520" spans="11:52" x14ac:dyDescent="0.3"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/>
      <c r="AO520" s="22"/>
      <c r="AP520" s="22"/>
      <c r="AT520" s="22"/>
      <c r="AZ520" s="88"/>
    </row>
    <row r="521" spans="11:52" x14ac:dyDescent="0.3"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/>
      <c r="AO521" s="22"/>
      <c r="AP521" s="22"/>
      <c r="AT521" s="22"/>
      <c r="AZ521" s="88"/>
    </row>
    <row r="522" spans="11:52" x14ac:dyDescent="0.3"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/>
      <c r="AO522" s="22"/>
      <c r="AP522" s="22"/>
      <c r="AT522" s="22"/>
      <c r="AZ522" s="88"/>
    </row>
    <row r="523" spans="11:52" x14ac:dyDescent="0.3"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/>
      <c r="AO523" s="22"/>
      <c r="AP523" s="22"/>
      <c r="AT523" s="22"/>
      <c r="AZ523" s="88"/>
    </row>
    <row r="524" spans="11:52" x14ac:dyDescent="0.3"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/>
      <c r="AO524" s="22"/>
      <c r="AP524" s="22"/>
      <c r="AT524" s="22"/>
      <c r="AZ524" s="88"/>
    </row>
    <row r="525" spans="11:52" x14ac:dyDescent="0.3"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/>
      <c r="AO525" s="22"/>
      <c r="AP525" s="22"/>
      <c r="AT525" s="22"/>
      <c r="AZ525" s="88"/>
    </row>
    <row r="526" spans="11:52" x14ac:dyDescent="0.3"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/>
      <c r="AO526" s="22"/>
      <c r="AP526" s="22"/>
      <c r="AT526" s="22"/>
      <c r="AZ526" s="88"/>
    </row>
    <row r="527" spans="11:52" x14ac:dyDescent="0.3"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/>
      <c r="AO527" s="22"/>
      <c r="AP527" s="22"/>
      <c r="AT527" s="22"/>
      <c r="AZ527" s="88"/>
    </row>
    <row r="528" spans="11:52" x14ac:dyDescent="0.3"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/>
      <c r="AO528" s="22"/>
      <c r="AP528" s="22"/>
      <c r="AT528" s="22"/>
      <c r="AZ528" s="88"/>
    </row>
    <row r="529" spans="11:52" x14ac:dyDescent="0.3"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/>
      <c r="AO529" s="22"/>
      <c r="AP529" s="22"/>
      <c r="AT529" s="22"/>
      <c r="AZ529" s="88"/>
    </row>
    <row r="530" spans="11:52" x14ac:dyDescent="0.3"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/>
      <c r="AO530" s="22"/>
      <c r="AP530" s="22"/>
      <c r="AT530" s="22"/>
      <c r="AZ530" s="88"/>
    </row>
    <row r="531" spans="11:52" x14ac:dyDescent="0.3"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/>
      <c r="AO531" s="22"/>
      <c r="AP531" s="22"/>
      <c r="AT531" s="22"/>
      <c r="AZ531" s="88"/>
    </row>
    <row r="532" spans="11:52" x14ac:dyDescent="0.3"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/>
      <c r="AO532" s="22"/>
      <c r="AP532" s="22"/>
      <c r="AT532" s="22"/>
      <c r="AZ532" s="88"/>
    </row>
    <row r="533" spans="11:52" x14ac:dyDescent="0.3"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/>
      <c r="AO533" s="22"/>
      <c r="AP533" s="22"/>
      <c r="AT533" s="22"/>
      <c r="AZ533" s="88"/>
    </row>
    <row r="534" spans="11:52" x14ac:dyDescent="0.3"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/>
      <c r="AO534" s="22"/>
      <c r="AP534" s="22"/>
      <c r="AT534" s="22"/>
      <c r="AZ534" s="88"/>
    </row>
    <row r="535" spans="11:52" x14ac:dyDescent="0.3"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/>
      <c r="AO535" s="22"/>
      <c r="AP535" s="22"/>
      <c r="AT535" s="22"/>
      <c r="AZ535" s="88"/>
    </row>
    <row r="536" spans="11:52" x14ac:dyDescent="0.3"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/>
      <c r="AO536" s="22"/>
      <c r="AP536" s="22"/>
      <c r="AT536" s="22"/>
      <c r="AZ536" s="88"/>
    </row>
    <row r="537" spans="11:52" x14ac:dyDescent="0.3"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/>
      <c r="AO537" s="22"/>
      <c r="AP537" s="22"/>
      <c r="AT537" s="22"/>
      <c r="AZ537" s="88"/>
    </row>
    <row r="538" spans="11:52" x14ac:dyDescent="0.3"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/>
      <c r="AO538" s="22"/>
      <c r="AP538" s="22"/>
      <c r="AT538" s="22"/>
      <c r="AZ538" s="88"/>
    </row>
    <row r="539" spans="11:52" x14ac:dyDescent="0.3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/>
      <c r="AO539" s="22"/>
      <c r="AP539" s="22"/>
      <c r="AT539" s="22"/>
      <c r="AZ539" s="88"/>
    </row>
    <row r="540" spans="11:52" x14ac:dyDescent="0.3"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/>
      <c r="AO540" s="22"/>
      <c r="AP540" s="22"/>
      <c r="AT540" s="22"/>
      <c r="AZ540" s="88"/>
    </row>
    <row r="541" spans="11:52" x14ac:dyDescent="0.3"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/>
      <c r="AO541" s="22"/>
      <c r="AP541" s="22"/>
      <c r="AT541" s="22"/>
      <c r="AZ541" s="88"/>
    </row>
    <row r="542" spans="11:52" x14ac:dyDescent="0.3"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/>
      <c r="AO542" s="22"/>
      <c r="AP542" s="22"/>
      <c r="AT542" s="22"/>
      <c r="AZ542" s="88"/>
    </row>
    <row r="543" spans="11:52" x14ac:dyDescent="0.3"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/>
      <c r="AO543" s="22"/>
      <c r="AP543" s="22"/>
      <c r="AT543" s="22"/>
      <c r="AZ543" s="88"/>
    </row>
    <row r="544" spans="11:52" x14ac:dyDescent="0.3"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/>
      <c r="AO544" s="22"/>
      <c r="AP544" s="22"/>
      <c r="AT544" s="22"/>
      <c r="AZ544" s="88"/>
    </row>
    <row r="545" spans="11:52" x14ac:dyDescent="0.3"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/>
      <c r="AO545" s="22"/>
      <c r="AP545" s="22"/>
      <c r="AT545" s="22"/>
      <c r="AZ545" s="88"/>
    </row>
    <row r="546" spans="11:52" x14ac:dyDescent="0.3"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/>
      <c r="AO546" s="22"/>
      <c r="AP546" s="22"/>
      <c r="AT546" s="22"/>
      <c r="AZ546" s="88"/>
    </row>
    <row r="547" spans="11:52" x14ac:dyDescent="0.3"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/>
      <c r="AO547" s="22"/>
      <c r="AP547" s="22"/>
      <c r="AT547" s="22"/>
      <c r="AZ547" s="88"/>
    </row>
    <row r="548" spans="11:52" x14ac:dyDescent="0.3"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/>
      <c r="AO548" s="22"/>
      <c r="AP548" s="22"/>
      <c r="AT548" s="22"/>
      <c r="AZ548" s="88"/>
    </row>
    <row r="549" spans="11:52" x14ac:dyDescent="0.3"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/>
      <c r="AO549" s="22"/>
      <c r="AP549" s="22"/>
      <c r="AT549" s="22"/>
      <c r="AZ549" s="88"/>
    </row>
    <row r="550" spans="11:52" x14ac:dyDescent="0.3"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/>
      <c r="AO550" s="22"/>
      <c r="AP550" s="22"/>
      <c r="AT550" s="22"/>
      <c r="AZ550" s="88"/>
    </row>
    <row r="551" spans="11:52" x14ac:dyDescent="0.3"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/>
      <c r="AO551" s="22"/>
      <c r="AP551" s="22"/>
      <c r="AT551" s="22"/>
      <c r="AZ551" s="88"/>
    </row>
    <row r="552" spans="11:52" x14ac:dyDescent="0.3"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/>
      <c r="AO552" s="22"/>
      <c r="AP552" s="22"/>
      <c r="AT552" s="22"/>
      <c r="AZ552" s="88"/>
    </row>
    <row r="553" spans="11:52" x14ac:dyDescent="0.3"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/>
      <c r="AO553" s="22"/>
      <c r="AP553" s="22"/>
      <c r="AT553" s="22"/>
      <c r="AZ553" s="88"/>
    </row>
    <row r="554" spans="11:52" x14ac:dyDescent="0.3"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/>
      <c r="AO554" s="22"/>
      <c r="AP554" s="22"/>
      <c r="AT554" s="22"/>
      <c r="AZ554" s="88"/>
    </row>
    <row r="555" spans="11:52" x14ac:dyDescent="0.3"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/>
      <c r="AO555" s="22"/>
      <c r="AP555" s="22"/>
      <c r="AT555" s="22"/>
      <c r="AZ555" s="88"/>
    </row>
    <row r="556" spans="11:52" x14ac:dyDescent="0.3"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/>
      <c r="AO556" s="22"/>
      <c r="AP556" s="22"/>
      <c r="AT556" s="22"/>
      <c r="AZ556" s="88"/>
    </row>
    <row r="557" spans="11:52" x14ac:dyDescent="0.3"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/>
      <c r="AO557" s="22"/>
      <c r="AP557" s="22"/>
      <c r="AT557" s="22"/>
      <c r="AZ557" s="88"/>
    </row>
    <row r="558" spans="11:52" x14ac:dyDescent="0.3"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/>
      <c r="AO558" s="22"/>
      <c r="AP558" s="22"/>
      <c r="AT558" s="22"/>
      <c r="AZ558" s="88"/>
    </row>
    <row r="559" spans="11:52" x14ac:dyDescent="0.3"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/>
      <c r="AO559" s="22"/>
      <c r="AP559" s="22"/>
      <c r="AT559" s="22"/>
      <c r="AZ559" s="88"/>
    </row>
    <row r="560" spans="11:52" x14ac:dyDescent="0.3"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/>
      <c r="AO560" s="22"/>
      <c r="AP560" s="22"/>
      <c r="AT560" s="22"/>
      <c r="AZ560" s="88"/>
    </row>
    <row r="561" spans="11:52" x14ac:dyDescent="0.3"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/>
      <c r="AO561" s="22"/>
      <c r="AP561" s="22"/>
      <c r="AT561" s="22"/>
      <c r="AZ561" s="88"/>
    </row>
    <row r="562" spans="11:52" x14ac:dyDescent="0.3"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/>
      <c r="AO562" s="22"/>
      <c r="AP562" s="22"/>
      <c r="AT562" s="22"/>
      <c r="AZ562" s="88"/>
    </row>
    <row r="563" spans="11:52" x14ac:dyDescent="0.3"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/>
      <c r="AO563" s="22"/>
      <c r="AP563" s="22"/>
      <c r="AT563" s="22"/>
      <c r="AZ563" s="88"/>
    </row>
    <row r="564" spans="11:52" x14ac:dyDescent="0.3"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/>
      <c r="AO564" s="22"/>
      <c r="AP564" s="22"/>
      <c r="AT564" s="22"/>
      <c r="AZ564" s="88"/>
    </row>
    <row r="565" spans="11:52" x14ac:dyDescent="0.3"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/>
      <c r="AO565" s="22"/>
      <c r="AP565" s="22"/>
      <c r="AT565" s="22"/>
      <c r="AZ565" s="88"/>
    </row>
    <row r="566" spans="11:52" x14ac:dyDescent="0.3"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/>
      <c r="AO566" s="22"/>
      <c r="AP566" s="22"/>
      <c r="AT566" s="22"/>
      <c r="AZ566" s="88"/>
    </row>
    <row r="567" spans="11:52" x14ac:dyDescent="0.3"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/>
      <c r="AO567" s="22"/>
      <c r="AP567" s="22"/>
      <c r="AT567" s="22"/>
      <c r="AZ567" s="88"/>
    </row>
    <row r="568" spans="11:52" x14ac:dyDescent="0.3"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/>
      <c r="AO568" s="22"/>
      <c r="AP568" s="22"/>
      <c r="AT568" s="22"/>
      <c r="AZ568" s="88"/>
    </row>
    <row r="569" spans="11:52" x14ac:dyDescent="0.3"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/>
      <c r="AO569" s="22"/>
      <c r="AP569" s="22"/>
      <c r="AT569" s="22"/>
      <c r="AZ569" s="88"/>
    </row>
    <row r="570" spans="11:52" x14ac:dyDescent="0.3"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/>
      <c r="AO570" s="22"/>
      <c r="AP570" s="22"/>
      <c r="AT570" s="22"/>
      <c r="AZ570" s="88"/>
    </row>
    <row r="571" spans="11:52" x14ac:dyDescent="0.3"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/>
      <c r="AO571" s="22"/>
      <c r="AP571" s="22"/>
      <c r="AT571" s="22"/>
      <c r="AZ571" s="88"/>
    </row>
    <row r="572" spans="11:52" x14ac:dyDescent="0.3"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/>
      <c r="AO572" s="22"/>
      <c r="AP572" s="22"/>
      <c r="AT572" s="22"/>
      <c r="AZ572" s="88"/>
    </row>
    <row r="573" spans="11:52" x14ac:dyDescent="0.3"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/>
      <c r="AO573" s="22"/>
      <c r="AP573" s="22"/>
      <c r="AT573" s="22"/>
      <c r="AZ573" s="88"/>
    </row>
    <row r="574" spans="11:52" x14ac:dyDescent="0.3"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/>
      <c r="AO574" s="22"/>
      <c r="AP574" s="22"/>
      <c r="AT574" s="22"/>
      <c r="AZ574" s="88"/>
    </row>
    <row r="575" spans="11:52" x14ac:dyDescent="0.3"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/>
      <c r="AO575" s="22"/>
      <c r="AP575" s="22"/>
      <c r="AT575" s="22"/>
      <c r="AZ575" s="88"/>
    </row>
    <row r="576" spans="11:52" x14ac:dyDescent="0.3"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/>
      <c r="AO576" s="22"/>
      <c r="AP576" s="22"/>
      <c r="AT576" s="22"/>
      <c r="AZ576" s="88"/>
    </row>
    <row r="577" spans="11:52" x14ac:dyDescent="0.3"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/>
      <c r="AO577" s="22"/>
      <c r="AP577" s="22"/>
      <c r="AT577" s="22"/>
      <c r="AZ577" s="88"/>
    </row>
    <row r="578" spans="11:52" x14ac:dyDescent="0.3"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/>
      <c r="AO578" s="22"/>
      <c r="AP578" s="22"/>
      <c r="AT578" s="22"/>
      <c r="AZ578" s="88"/>
    </row>
    <row r="579" spans="11:52" x14ac:dyDescent="0.3"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/>
      <c r="AO579" s="22"/>
      <c r="AP579" s="22"/>
      <c r="AT579" s="22"/>
      <c r="AZ579" s="88"/>
    </row>
    <row r="580" spans="11:52" x14ac:dyDescent="0.3"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/>
      <c r="AO580" s="22"/>
      <c r="AP580" s="22"/>
      <c r="AT580" s="22"/>
      <c r="AZ580" s="88"/>
    </row>
    <row r="581" spans="11:52" x14ac:dyDescent="0.3"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/>
      <c r="AO581" s="22"/>
      <c r="AP581" s="22"/>
      <c r="AT581" s="22"/>
      <c r="AZ581" s="88"/>
    </row>
    <row r="582" spans="11:52" x14ac:dyDescent="0.3"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/>
      <c r="AO582" s="22"/>
      <c r="AP582" s="22"/>
      <c r="AT582" s="22"/>
      <c r="AZ582" s="88"/>
    </row>
    <row r="583" spans="11:52" x14ac:dyDescent="0.3"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/>
      <c r="AO583" s="22"/>
      <c r="AP583" s="22"/>
      <c r="AT583" s="22"/>
      <c r="AZ583" s="88"/>
    </row>
    <row r="584" spans="11:52" x14ac:dyDescent="0.3"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/>
      <c r="AO584" s="22"/>
      <c r="AP584" s="22"/>
      <c r="AT584" s="22"/>
      <c r="AZ584" s="88"/>
    </row>
    <row r="585" spans="11:52" x14ac:dyDescent="0.3"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/>
      <c r="AO585" s="22"/>
      <c r="AP585" s="22"/>
      <c r="AT585" s="22"/>
      <c r="AZ585" s="88"/>
    </row>
    <row r="586" spans="11:52" x14ac:dyDescent="0.3"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/>
      <c r="AO586" s="22"/>
      <c r="AP586" s="22"/>
      <c r="AT586" s="22"/>
      <c r="AZ586" s="88"/>
    </row>
    <row r="587" spans="11:52" x14ac:dyDescent="0.3"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/>
      <c r="AO587" s="22"/>
      <c r="AP587" s="22"/>
      <c r="AT587" s="22"/>
      <c r="AZ587" s="88"/>
    </row>
    <row r="588" spans="11:52" x14ac:dyDescent="0.3"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/>
      <c r="AO588" s="22"/>
      <c r="AP588" s="22"/>
      <c r="AT588" s="22"/>
      <c r="AZ588" s="88"/>
    </row>
    <row r="589" spans="11:52" x14ac:dyDescent="0.3"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/>
      <c r="AO589" s="22"/>
      <c r="AP589" s="22"/>
      <c r="AT589" s="22"/>
      <c r="AZ589" s="88"/>
    </row>
    <row r="590" spans="11:52" x14ac:dyDescent="0.3"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/>
      <c r="AO590" s="22"/>
      <c r="AP590" s="22"/>
      <c r="AT590" s="22"/>
      <c r="AZ590" s="88"/>
    </row>
    <row r="591" spans="11:52" x14ac:dyDescent="0.3"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/>
      <c r="AO591" s="22"/>
      <c r="AP591" s="22"/>
      <c r="AT591" s="22"/>
      <c r="AZ591" s="88"/>
    </row>
    <row r="592" spans="11:52" x14ac:dyDescent="0.3"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/>
      <c r="AO592" s="22"/>
      <c r="AP592" s="22"/>
      <c r="AT592" s="22"/>
      <c r="AZ592" s="88"/>
    </row>
    <row r="593" spans="11:52" x14ac:dyDescent="0.3"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/>
      <c r="AO593" s="22"/>
      <c r="AP593" s="22"/>
      <c r="AT593" s="22"/>
      <c r="AZ593" s="88"/>
    </row>
    <row r="594" spans="11:52" x14ac:dyDescent="0.3"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/>
      <c r="AO594" s="22"/>
      <c r="AP594" s="22"/>
      <c r="AT594" s="22"/>
      <c r="AZ594" s="88"/>
    </row>
    <row r="595" spans="11:52" x14ac:dyDescent="0.3"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/>
      <c r="AO595" s="22"/>
      <c r="AP595" s="22"/>
      <c r="AT595" s="22"/>
      <c r="AZ595" s="88"/>
    </row>
    <row r="596" spans="11:52" x14ac:dyDescent="0.3"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/>
      <c r="AO596" s="22"/>
      <c r="AP596" s="22"/>
      <c r="AT596" s="22"/>
      <c r="AZ596" s="88"/>
    </row>
    <row r="597" spans="11:52" x14ac:dyDescent="0.3"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/>
      <c r="AO597" s="22"/>
      <c r="AP597" s="22"/>
      <c r="AT597" s="22"/>
      <c r="AZ597" s="88"/>
    </row>
    <row r="598" spans="11:52" x14ac:dyDescent="0.3"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/>
      <c r="AO598" s="22"/>
      <c r="AP598" s="22"/>
      <c r="AT598" s="22"/>
      <c r="AZ598" s="88"/>
    </row>
    <row r="599" spans="11:52" x14ac:dyDescent="0.3"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/>
      <c r="AO599" s="22"/>
      <c r="AP599" s="22"/>
      <c r="AT599" s="22"/>
      <c r="AZ599" s="88"/>
    </row>
    <row r="600" spans="11:52" x14ac:dyDescent="0.3"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/>
      <c r="AO600" s="22"/>
      <c r="AP600" s="22"/>
      <c r="AT600" s="22"/>
      <c r="AZ600" s="88"/>
    </row>
    <row r="601" spans="11:52" x14ac:dyDescent="0.3"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/>
      <c r="AO601" s="22"/>
      <c r="AP601" s="22"/>
      <c r="AT601" s="22"/>
      <c r="AZ601" s="88"/>
    </row>
    <row r="602" spans="11:52" x14ac:dyDescent="0.3"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/>
      <c r="AO602" s="22"/>
      <c r="AP602" s="22"/>
      <c r="AT602" s="22"/>
      <c r="AZ602" s="88"/>
    </row>
    <row r="603" spans="11:52" x14ac:dyDescent="0.3"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/>
      <c r="AO603" s="22"/>
      <c r="AP603" s="22"/>
      <c r="AT603" s="22"/>
      <c r="AZ603" s="88"/>
    </row>
    <row r="604" spans="11:52" x14ac:dyDescent="0.3"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/>
      <c r="AO604" s="22"/>
      <c r="AP604" s="22"/>
      <c r="AT604" s="22"/>
      <c r="AZ604" s="88"/>
    </row>
    <row r="605" spans="11:52" x14ac:dyDescent="0.3"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/>
      <c r="AO605" s="22"/>
      <c r="AP605" s="22"/>
      <c r="AT605" s="22"/>
      <c r="AZ605" s="88"/>
    </row>
    <row r="606" spans="11:52" x14ac:dyDescent="0.3"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/>
      <c r="AO606" s="22"/>
      <c r="AP606" s="22"/>
      <c r="AT606" s="22"/>
      <c r="AZ606" s="88"/>
    </row>
    <row r="607" spans="11:52" x14ac:dyDescent="0.3"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/>
      <c r="AO607" s="22"/>
      <c r="AP607" s="22"/>
      <c r="AT607" s="22"/>
      <c r="AZ607" s="88"/>
    </row>
    <row r="608" spans="11:52" x14ac:dyDescent="0.3"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/>
      <c r="AO608" s="22"/>
      <c r="AP608" s="22"/>
      <c r="AT608" s="22"/>
      <c r="AZ608" s="88"/>
    </row>
    <row r="609" spans="11:52" x14ac:dyDescent="0.3"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/>
      <c r="AO609" s="22"/>
      <c r="AP609" s="22"/>
      <c r="AT609" s="22"/>
      <c r="AZ609" s="88"/>
    </row>
    <row r="610" spans="11:52" x14ac:dyDescent="0.3"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/>
      <c r="AO610" s="22"/>
      <c r="AP610" s="22"/>
      <c r="AT610" s="22"/>
      <c r="AZ610" s="88"/>
    </row>
    <row r="611" spans="11:52" x14ac:dyDescent="0.3"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/>
      <c r="AO611" s="22"/>
      <c r="AP611" s="22"/>
      <c r="AT611" s="22"/>
      <c r="AZ611" s="88"/>
    </row>
    <row r="612" spans="11:52" x14ac:dyDescent="0.3"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/>
      <c r="AO612" s="22"/>
      <c r="AP612" s="22"/>
      <c r="AT612" s="22"/>
      <c r="AZ612" s="88"/>
    </row>
    <row r="613" spans="11:52" x14ac:dyDescent="0.3"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/>
      <c r="AO613" s="22"/>
      <c r="AP613" s="22"/>
      <c r="AT613" s="22"/>
      <c r="AZ613" s="88"/>
    </row>
    <row r="614" spans="11:52" x14ac:dyDescent="0.3"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/>
      <c r="AO614" s="22"/>
      <c r="AP614" s="22"/>
      <c r="AT614" s="22"/>
      <c r="AZ614" s="88"/>
    </row>
    <row r="615" spans="11:52" x14ac:dyDescent="0.3"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/>
      <c r="AO615" s="22"/>
      <c r="AP615" s="22"/>
      <c r="AT615" s="22"/>
      <c r="AZ615" s="88"/>
    </row>
    <row r="616" spans="11:52" x14ac:dyDescent="0.3"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/>
      <c r="AO616" s="22"/>
      <c r="AP616" s="22"/>
      <c r="AT616" s="22"/>
      <c r="AZ616" s="88"/>
    </row>
    <row r="617" spans="11:52" x14ac:dyDescent="0.3"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/>
      <c r="AO617" s="22"/>
      <c r="AP617" s="22"/>
      <c r="AT617" s="22"/>
      <c r="AZ617" s="88"/>
    </row>
    <row r="618" spans="11:52" x14ac:dyDescent="0.3"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/>
      <c r="AO618" s="22"/>
      <c r="AP618" s="22"/>
      <c r="AT618" s="22"/>
      <c r="AZ618" s="88"/>
    </row>
    <row r="619" spans="11:52" x14ac:dyDescent="0.3"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/>
      <c r="AO619" s="22"/>
      <c r="AP619" s="22"/>
      <c r="AT619" s="22"/>
      <c r="AZ619" s="88"/>
    </row>
    <row r="620" spans="11:52" x14ac:dyDescent="0.3"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/>
      <c r="AO620" s="22"/>
      <c r="AP620" s="22"/>
      <c r="AT620" s="22"/>
      <c r="AZ620" s="88"/>
    </row>
    <row r="621" spans="11:52" x14ac:dyDescent="0.3"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/>
      <c r="AO621" s="22"/>
      <c r="AP621" s="22"/>
      <c r="AT621" s="22"/>
      <c r="AZ621" s="88"/>
    </row>
    <row r="622" spans="11:52" x14ac:dyDescent="0.3"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/>
      <c r="AO622" s="22"/>
      <c r="AP622" s="22"/>
      <c r="AT622" s="22"/>
      <c r="AZ622" s="88"/>
    </row>
    <row r="623" spans="11:52" x14ac:dyDescent="0.3"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/>
      <c r="AO623" s="22"/>
      <c r="AP623" s="22"/>
      <c r="AT623" s="22"/>
      <c r="AZ623" s="88"/>
    </row>
    <row r="624" spans="11:52" x14ac:dyDescent="0.3"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/>
      <c r="AO624" s="22"/>
      <c r="AP624" s="22"/>
      <c r="AT624" s="22"/>
      <c r="AZ624" s="88"/>
    </row>
    <row r="625" spans="11:52" x14ac:dyDescent="0.3"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/>
      <c r="AO625" s="22"/>
      <c r="AP625" s="22"/>
      <c r="AT625" s="22"/>
      <c r="AZ625" s="88"/>
    </row>
    <row r="626" spans="11:52" x14ac:dyDescent="0.3"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/>
      <c r="AO626" s="22"/>
      <c r="AP626" s="22"/>
      <c r="AT626" s="22"/>
      <c r="AZ626" s="88"/>
    </row>
    <row r="627" spans="11:52" x14ac:dyDescent="0.3"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/>
      <c r="AO627" s="22"/>
      <c r="AP627" s="22"/>
      <c r="AT627" s="22"/>
      <c r="AZ627" s="88"/>
    </row>
    <row r="628" spans="11:52" x14ac:dyDescent="0.3"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/>
      <c r="AO628" s="22"/>
      <c r="AP628" s="22"/>
      <c r="AT628" s="22"/>
      <c r="AZ628" s="88"/>
    </row>
    <row r="629" spans="11:52" x14ac:dyDescent="0.3"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/>
      <c r="AO629" s="22"/>
      <c r="AP629" s="22"/>
      <c r="AT629" s="22"/>
      <c r="AZ629" s="88"/>
    </row>
    <row r="630" spans="11:52" x14ac:dyDescent="0.3"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/>
      <c r="AO630" s="22"/>
      <c r="AP630" s="22"/>
      <c r="AT630" s="22"/>
      <c r="AZ630" s="88"/>
    </row>
    <row r="631" spans="11:52" x14ac:dyDescent="0.3"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/>
      <c r="AO631" s="22"/>
      <c r="AP631" s="22"/>
      <c r="AT631" s="22"/>
      <c r="AZ631" s="88"/>
    </row>
    <row r="632" spans="11:52" x14ac:dyDescent="0.3"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/>
      <c r="AO632" s="22"/>
      <c r="AP632" s="22"/>
      <c r="AT632" s="22"/>
      <c r="AZ632" s="88"/>
    </row>
    <row r="633" spans="11:52" x14ac:dyDescent="0.3"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/>
      <c r="AO633" s="22"/>
      <c r="AP633" s="22"/>
      <c r="AT633" s="22"/>
      <c r="AZ633" s="88"/>
    </row>
    <row r="634" spans="11:52" x14ac:dyDescent="0.3"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/>
      <c r="AO634" s="22"/>
      <c r="AP634" s="22"/>
      <c r="AT634" s="22"/>
      <c r="AZ634" s="88"/>
    </row>
    <row r="635" spans="11:52" x14ac:dyDescent="0.3"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/>
      <c r="AO635" s="22"/>
      <c r="AP635" s="22"/>
      <c r="AT635" s="22"/>
      <c r="AZ635" s="88"/>
    </row>
    <row r="636" spans="11:52" x14ac:dyDescent="0.3"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/>
      <c r="AO636" s="22"/>
      <c r="AP636" s="22"/>
      <c r="AT636" s="22"/>
      <c r="AZ636" s="88"/>
    </row>
    <row r="637" spans="11:52" x14ac:dyDescent="0.3"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/>
      <c r="AO637" s="22"/>
      <c r="AP637" s="22"/>
      <c r="AT637" s="22"/>
      <c r="AZ637" s="88"/>
    </row>
    <row r="638" spans="11:52" x14ac:dyDescent="0.3"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/>
      <c r="AO638" s="22"/>
      <c r="AP638" s="22"/>
      <c r="AT638" s="22"/>
      <c r="AZ638" s="88"/>
    </row>
    <row r="639" spans="11:52" x14ac:dyDescent="0.3"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/>
      <c r="AO639" s="22"/>
      <c r="AP639" s="22"/>
      <c r="AT639" s="22"/>
      <c r="AZ639" s="88"/>
    </row>
    <row r="640" spans="11:52" x14ac:dyDescent="0.3"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/>
      <c r="AO640" s="22"/>
      <c r="AP640" s="22"/>
      <c r="AT640" s="22"/>
      <c r="AZ640" s="88"/>
    </row>
    <row r="641" spans="11:52" x14ac:dyDescent="0.3"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/>
      <c r="AO641" s="22"/>
      <c r="AP641" s="22"/>
      <c r="AT641" s="22"/>
      <c r="AZ641" s="88"/>
    </row>
    <row r="642" spans="11:52" x14ac:dyDescent="0.3"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/>
      <c r="AO642" s="22"/>
      <c r="AP642" s="22"/>
      <c r="AT642" s="22"/>
      <c r="AZ642" s="88"/>
    </row>
    <row r="643" spans="11:52" x14ac:dyDescent="0.3"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/>
      <c r="AO643" s="22"/>
      <c r="AP643" s="22"/>
      <c r="AT643" s="22"/>
      <c r="AZ643" s="88"/>
    </row>
    <row r="644" spans="11:52" x14ac:dyDescent="0.3"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/>
      <c r="AO644" s="22"/>
      <c r="AP644" s="22"/>
      <c r="AT644" s="22"/>
      <c r="AZ644" s="88"/>
    </row>
    <row r="645" spans="11:52" x14ac:dyDescent="0.3"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/>
      <c r="AO645" s="22"/>
      <c r="AP645" s="22"/>
      <c r="AT645" s="22"/>
      <c r="AZ645" s="88"/>
    </row>
    <row r="646" spans="11:52" x14ac:dyDescent="0.3"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/>
      <c r="AO646" s="22"/>
      <c r="AP646" s="22"/>
      <c r="AT646" s="22"/>
      <c r="AZ646" s="88"/>
    </row>
    <row r="647" spans="11:52" x14ac:dyDescent="0.3"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/>
      <c r="AO647" s="22"/>
      <c r="AP647" s="22"/>
      <c r="AT647" s="22"/>
      <c r="AZ647" s="88"/>
    </row>
    <row r="648" spans="11:52" x14ac:dyDescent="0.3"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/>
      <c r="AO648" s="22"/>
      <c r="AP648" s="22"/>
      <c r="AT648" s="22"/>
      <c r="AZ648" s="88"/>
    </row>
    <row r="649" spans="11:52" x14ac:dyDescent="0.3"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/>
      <c r="AO649" s="22"/>
      <c r="AP649" s="22"/>
      <c r="AT649" s="22"/>
      <c r="AZ649" s="88"/>
    </row>
    <row r="650" spans="11:52" x14ac:dyDescent="0.3"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/>
      <c r="AO650" s="22"/>
      <c r="AP650" s="22"/>
      <c r="AT650" s="22"/>
      <c r="AZ650" s="88"/>
    </row>
    <row r="651" spans="11:52" x14ac:dyDescent="0.3"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/>
      <c r="AO651" s="22"/>
      <c r="AP651" s="22"/>
      <c r="AT651" s="22"/>
      <c r="AZ651" s="88"/>
    </row>
    <row r="652" spans="11:52" x14ac:dyDescent="0.3"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/>
      <c r="AO652" s="22"/>
      <c r="AP652" s="22"/>
      <c r="AT652" s="22"/>
      <c r="AZ652" s="88"/>
    </row>
    <row r="653" spans="11:52" x14ac:dyDescent="0.3"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/>
      <c r="AO653" s="22"/>
      <c r="AP653" s="22"/>
      <c r="AT653" s="22"/>
      <c r="AZ653" s="88"/>
    </row>
    <row r="654" spans="11:52" x14ac:dyDescent="0.3"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/>
      <c r="AO654" s="22"/>
      <c r="AP654" s="22"/>
      <c r="AT654" s="22"/>
      <c r="AZ654" s="88"/>
    </row>
    <row r="655" spans="11:52" x14ac:dyDescent="0.3"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/>
      <c r="AO655" s="22"/>
      <c r="AP655" s="22"/>
      <c r="AT655" s="22"/>
      <c r="AZ655" s="88"/>
    </row>
    <row r="656" spans="11:52" x14ac:dyDescent="0.3"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/>
      <c r="AO656" s="22"/>
      <c r="AP656" s="22"/>
      <c r="AT656" s="22"/>
      <c r="AZ656" s="88"/>
    </row>
    <row r="657" spans="11:52" x14ac:dyDescent="0.3"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/>
      <c r="AO657" s="22"/>
      <c r="AP657" s="22"/>
      <c r="AT657" s="22"/>
      <c r="AZ657" s="88"/>
    </row>
    <row r="658" spans="11:52" x14ac:dyDescent="0.3"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/>
      <c r="AO658" s="22"/>
      <c r="AP658" s="22"/>
      <c r="AT658" s="22"/>
      <c r="AZ658" s="88"/>
    </row>
    <row r="659" spans="11:52" x14ac:dyDescent="0.3"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/>
      <c r="AO659" s="22"/>
      <c r="AP659" s="22"/>
      <c r="AT659" s="22"/>
      <c r="AZ659" s="88"/>
    </row>
    <row r="660" spans="11:52" x14ac:dyDescent="0.3"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/>
      <c r="AO660" s="22"/>
      <c r="AP660" s="22"/>
      <c r="AT660" s="22"/>
      <c r="AZ660" s="88"/>
    </row>
    <row r="661" spans="11:52" x14ac:dyDescent="0.3"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/>
      <c r="AO661" s="22"/>
      <c r="AP661" s="22"/>
      <c r="AT661" s="22"/>
      <c r="AZ661" s="88"/>
    </row>
    <row r="662" spans="11:52" x14ac:dyDescent="0.3"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/>
      <c r="AO662" s="22"/>
      <c r="AP662" s="22"/>
      <c r="AT662" s="22"/>
      <c r="AZ662" s="88"/>
    </row>
    <row r="663" spans="11:52" x14ac:dyDescent="0.3"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/>
      <c r="AO663" s="22"/>
      <c r="AP663" s="22"/>
      <c r="AT663" s="22"/>
      <c r="AZ663" s="88"/>
    </row>
    <row r="664" spans="11:52" x14ac:dyDescent="0.3"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/>
      <c r="AO664" s="22"/>
      <c r="AP664" s="22"/>
      <c r="AT664" s="22"/>
      <c r="AZ664" s="88"/>
    </row>
    <row r="665" spans="11:52" x14ac:dyDescent="0.3"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/>
      <c r="AO665" s="22"/>
      <c r="AP665" s="22"/>
      <c r="AT665" s="22"/>
      <c r="AZ665" s="88"/>
    </row>
    <row r="666" spans="11:52" x14ac:dyDescent="0.3"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/>
      <c r="AO666" s="22"/>
      <c r="AP666" s="22"/>
      <c r="AT666" s="22"/>
      <c r="AZ666" s="88"/>
    </row>
    <row r="667" spans="11:52" x14ac:dyDescent="0.3"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/>
      <c r="AO667" s="22"/>
      <c r="AP667" s="22"/>
      <c r="AT667" s="22"/>
      <c r="AZ667" s="88"/>
    </row>
    <row r="668" spans="11:52" x14ac:dyDescent="0.3"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/>
      <c r="AO668" s="22"/>
      <c r="AP668" s="22"/>
      <c r="AT668" s="22"/>
      <c r="AZ668" s="88"/>
    </row>
    <row r="669" spans="11:52" x14ac:dyDescent="0.3"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/>
      <c r="AO669" s="22"/>
      <c r="AP669" s="22"/>
      <c r="AT669" s="22"/>
      <c r="AZ669" s="88"/>
    </row>
    <row r="670" spans="11:52" x14ac:dyDescent="0.3"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/>
      <c r="AO670" s="22"/>
      <c r="AP670" s="22"/>
      <c r="AT670" s="22"/>
      <c r="AZ670" s="88"/>
    </row>
    <row r="671" spans="11:52" x14ac:dyDescent="0.3"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/>
      <c r="AO671" s="22"/>
      <c r="AP671" s="22"/>
      <c r="AT671" s="22"/>
      <c r="AZ671" s="88"/>
    </row>
    <row r="672" spans="11:52" x14ac:dyDescent="0.3"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/>
      <c r="AO672" s="22"/>
      <c r="AP672" s="22"/>
      <c r="AT672" s="22"/>
      <c r="AZ672" s="88"/>
    </row>
    <row r="673" spans="11:52" x14ac:dyDescent="0.3"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/>
      <c r="AO673" s="22"/>
      <c r="AP673" s="22"/>
      <c r="AT673" s="22"/>
      <c r="AZ673" s="88"/>
    </row>
    <row r="674" spans="11:52" x14ac:dyDescent="0.3"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/>
      <c r="AO674" s="22"/>
      <c r="AP674" s="22"/>
      <c r="AT674" s="22"/>
      <c r="AZ674" s="88"/>
    </row>
    <row r="675" spans="11:52" x14ac:dyDescent="0.3"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/>
      <c r="AO675" s="22"/>
      <c r="AP675" s="22"/>
      <c r="AT675" s="22"/>
      <c r="AZ675" s="88"/>
    </row>
    <row r="676" spans="11:52" x14ac:dyDescent="0.3"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/>
      <c r="AO676" s="22"/>
      <c r="AP676" s="22"/>
      <c r="AT676" s="22"/>
      <c r="AZ676" s="88"/>
    </row>
    <row r="677" spans="11:52" x14ac:dyDescent="0.3"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/>
      <c r="AO677" s="22"/>
      <c r="AP677" s="22"/>
      <c r="AT677" s="22"/>
      <c r="AZ677" s="88"/>
    </row>
    <row r="678" spans="11:52" x14ac:dyDescent="0.3"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/>
      <c r="AO678" s="22"/>
      <c r="AP678" s="22"/>
      <c r="AT678" s="22"/>
      <c r="AZ678" s="88"/>
    </row>
    <row r="679" spans="11:52" x14ac:dyDescent="0.3"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/>
      <c r="AO679" s="22"/>
      <c r="AP679" s="22"/>
      <c r="AT679" s="22"/>
      <c r="AZ679" s="88"/>
    </row>
    <row r="680" spans="11:52" x14ac:dyDescent="0.3"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/>
      <c r="AO680" s="22"/>
      <c r="AP680" s="22"/>
      <c r="AT680" s="22"/>
      <c r="AZ680" s="88"/>
    </row>
    <row r="681" spans="11:52" x14ac:dyDescent="0.3"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/>
      <c r="AO681" s="22"/>
      <c r="AP681" s="22"/>
      <c r="AT681" s="22"/>
      <c r="AZ681" s="88"/>
    </row>
    <row r="682" spans="11:52" x14ac:dyDescent="0.3"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/>
      <c r="AO682" s="22"/>
      <c r="AP682" s="22"/>
      <c r="AT682" s="22"/>
      <c r="AZ682" s="88"/>
    </row>
    <row r="683" spans="11:52" x14ac:dyDescent="0.3"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/>
      <c r="AO683" s="22"/>
      <c r="AP683" s="22"/>
      <c r="AT683" s="22"/>
      <c r="AZ683" s="88"/>
    </row>
    <row r="684" spans="11:52" x14ac:dyDescent="0.3"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/>
      <c r="AO684" s="22"/>
      <c r="AP684" s="22"/>
      <c r="AT684" s="22"/>
      <c r="AZ684" s="88"/>
    </row>
    <row r="685" spans="11:52" x14ac:dyDescent="0.3"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/>
      <c r="AO685" s="22"/>
      <c r="AP685" s="22"/>
      <c r="AT685" s="22"/>
      <c r="AZ685" s="88"/>
    </row>
    <row r="686" spans="11:52" x14ac:dyDescent="0.3"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/>
      <c r="AO686" s="22"/>
      <c r="AP686" s="22"/>
      <c r="AT686" s="22"/>
      <c r="AZ686" s="88"/>
    </row>
    <row r="687" spans="11:52" x14ac:dyDescent="0.3"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/>
      <c r="AO687" s="22"/>
      <c r="AP687" s="22"/>
      <c r="AT687" s="22"/>
      <c r="AZ687" s="88"/>
    </row>
    <row r="688" spans="11:52" x14ac:dyDescent="0.3"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/>
      <c r="AO688" s="22"/>
      <c r="AP688" s="22"/>
      <c r="AT688" s="22"/>
      <c r="AZ688" s="88"/>
    </row>
    <row r="689" spans="11:52" x14ac:dyDescent="0.3"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/>
      <c r="AO689" s="22"/>
      <c r="AP689" s="22"/>
      <c r="AT689" s="22"/>
      <c r="AZ689" s="88"/>
    </row>
    <row r="690" spans="11:52" x14ac:dyDescent="0.3"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/>
      <c r="AO690" s="22"/>
      <c r="AP690" s="22"/>
      <c r="AT690" s="22"/>
      <c r="AZ690" s="88"/>
    </row>
    <row r="691" spans="11:52" x14ac:dyDescent="0.3"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/>
      <c r="AO691" s="22"/>
      <c r="AP691" s="22"/>
      <c r="AT691" s="22"/>
      <c r="AZ691" s="88"/>
    </row>
    <row r="692" spans="11:52" x14ac:dyDescent="0.3"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/>
      <c r="AO692" s="22"/>
      <c r="AP692" s="22"/>
      <c r="AT692" s="22"/>
      <c r="AZ692" s="88"/>
    </row>
    <row r="693" spans="11:52" x14ac:dyDescent="0.3"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/>
      <c r="AO693" s="22"/>
      <c r="AP693" s="22"/>
      <c r="AT693" s="22"/>
      <c r="AZ693" s="88"/>
    </row>
    <row r="694" spans="11:52" x14ac:dyDescent="0.3"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/>
      <c r="AO694" s="22"/>
      <c r="AP694" s="22"/>
      <c r="AT694" s="22"/>
      <c r="AZ694" s="88"/>
    </row>
    <row r="695" spans="11:52" x14ac:dyDescent="0.3"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/>
      <c r="AO695" s="22"/>
      <c r="AP695" s="22"/>
      <c r="AT695" s="22"/>
      <c r="AZ695" s="88"/>
    </row>
    <row r="696" spans="11:52" x14ac:dyDescent="0.3"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/>
      <c r="AO696" s="22"/>
      <c r="AP696" s="22"/>
      <c r="AT696" s="22"/>
      <c r="AZ696" s="88"/>
    </row>
    <row r="697" spans="11:52" x14ac:dyDescent="0.3"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/>
      <c r="AO697" s="22"/>
      <c r="AP697" s="22"/>
      <c r="AT697" s="22"/>
      <c r="AZ697" s="88"/>
    </row>
    <row r="698" spans="11:52" x14ac:dyDescent="0.3"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/>
      <c r="AO698" s="22"/>
      <c r="AP698" s="22"/>
      <c r="AT698" s="22"/>
      <c r="AZ698" s="88"/>
    </row>
    <row r="699" spans="11:52" x14ac:dyDescent="0.3"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/>
      <c r="AO699" s="22"/>
      <c r="AP699" s="22"/>
      <c r="AT699" s="22"/>
      <c r="AZ699" s="88"/>
    </row>
    <row r="700" spans="11:52" x14ac:dyDescent="0.3"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/>
      <c r="AO700" s="22"/>
      <c r="AP700" s="22"/>
      <c r="AT700" s="22"/>
      <c r="AZ700" s="88"/>
    </row>
    <row r="701" spans="11:52" x14ac:dyDescent="0.3"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/>
      <c r="AO701" s="22"/>
      <c r="AP701" s="22"/>
      <c r="AT701" s="22"/>
      <c r="AZ701" s="88"/>
    </row>
    <row r="702" spans="11:52" x14ac:dyDescent="0.3"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/>
      <c r="AO702" s="22"/>
      <c r="AP702" s="22"/>
      <c r="AT702" s="22"/>
      <c r="AZ702" s="88"/>
    </row>
    <row r="703" spans="11:52" x14ac:dyDescent="0.3"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/>
      <c r="AO703" s="22"/>
      <c r="AP703" s="22"/>
      <c r="AT703" s="22"/>
      <c r="AZ703" s="88"/>
    </row>
    <row r="704" spans="11:52" x14ac:dyDescent="0.3"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/>
      <c r="AO704" s="22"/>
      <c r="AP704" s="22"/>
      <c r="AT704" s="22"/>
      <c r="AZ704" s="88"/>
    </row>
    <row r="705" spans="11:52" x14ac:dyDescent="0.3"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/>
      <c r="AO705" s="22"/>
      <c r="AP705" s="22"/>
      <c r="AT705" s="22"/>
      <c r="AZ705" s="88"/>
    </row>
    <row r="706" spans="11:52" x14ac:dyDescent="0.3"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/>
      <c r="AO706" s="22"/>
      <c r="AP706" s="22"/>
      <c r="AT706" s="22"/>
      <c r="AZ706" s="88"/>
    </row>
    <row r="707" spans="11:52" x14ac:dyDescent="0.3"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/>
      <c r="AO707" s="22"/>
      <c r="AP707" s="22"/>
      <c r="AT707" s="22"/>
      <c r="AZ707" s="88"/>
    </row>
    <row r="708" spans="11:52" x14ac:dyDescent="0.3"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/>
      <c r="AO708" s="22"/>
      <c r="AP708" s="22"/>
      <c r="AT708" s="22"/>
      <c r="AZ708" s="88"/>
    </row>
    <row r="709" spans="11:52" x14ac:dyDescent="0.3"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/>
      <c r="AO709" s="22"/>
      <c r="AP709" s="22"/>
      <c r="AT709" s="22"/>
      <c r="AZ709" s="88"/>
    </row>
    <row r="710" spans="11:52" x14ac:dyDescent="0.3"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/>
      <c r="AO710" s="22"/>
      <c r="AP710" s="22"/>
      <c r="AT710" s="22"/>
      <c r="AZ710" s="88"/>
    </row>
    <row r="711" spans="11:52" x14ac:dyDescent="0.3"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/>
      <c r="AO711" s="22"/>
      <c r="AP711" s="22"/>
      <c r="AT711" s="22"/>
      <c r="AZ711" s="88"/>
    </row>
    <row r="712" spans="11:52" x14ac:dyDescent="0.3"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/>
      <c r="AO712" s="22"/>
      <c r="AP712" s="22"/>
      <c r="AT712" s="22"/>
      <c r="AZ712" s="88"/>
    </row>
    <row r="713" spans="11:52" x14ac:dyDescent="0.3"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/>
      <c r="AO713" s="22"/>
      <c r="AP713" s="22"/>
      <c r="AT713" s="22"/>
      <c r="AZ713" s="88"/>
    </row>
    <row r="714" spans="11:52" x14ac:dyDescent="0.3"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/>
      <c r="AO714" s="22"/>
      <c r="AP714" s="22"/>
      <c r="AT714" s="22"/>
      <c r="AZ714" s="88"/>
    </row>
    <row r="715" spans="11:52" x14ac:dyDescent="0.3"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/>
      <c r="AO715" s="22"/>
      <c r="AP715" s="22"/>
      <c r="AT715" s="22"/>
      <c r="AZ715" s="88"/>
    </row>
    <row r="716" spans="11:52" x14ac:dyDescent="0.3"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/>
      <c r="AO716" s="22"/>
      <c r="AP716" s="22"/>
      <c r="AT716" s="22"/>
      <c r="AZ716" s="88"/>
    </row>
    <row r="717" spans="11:52" x14ac:dyDescent="0.3"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/>
      <c r="AO717" s="22"/>
      <c r="AP717" s="22"/>
      <c r="AT717" s="22"/>
      <c r="AZ717" s="88"/>
    </row>
    <row r="718" spans="11:52" x14ac:dyDescent="0.3"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/>
      <c r="AO718" s="22"/>
      <c r="AP718" s="22"/>
      <c r="AT718" s="22"/>
      <c r="AZ718" s="88"/>
    </row>
    <row r="719" spans="11:52" x14ac:dyDescent="0.3"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/>
      <c r="AO719" s="22"/>
      <c r="AP719" s="22"/>
      <c r="AT719" s="22"/>
      <c r="AZ719" s="88"/>
    </row>
    <row r="720" spans="11:52" x14ac:dyDescent="0.3"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/>
      <c r="AO720" s="22"/>
      <c r="AP720" s="22"/>
      <c r="AT720" s="22"/>
      <c r="AZ720" s="88"/>
    </row>
    <row r="721" spans="11:52" x14ac:dyDescent="0.3"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/>
      <c r="AO721" s="22"/>
      <c r="AP721" s="22"/>
      <c r="AT721" s="22"/>
      <c r="AZ721" s="88"/>
    </row>
    <row r="722" spans="11:52" x14ac:dyDescent="0.3"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/>
      <c r="AO722" s="22"/>
      <c r="AP722" s="22"/>
      <c r="AT722" s="22"/>
      <c r="AZ722" s="88"/>
    </row>
    <row r="723" spans="11:52" x14ac:dyDescent="0.3"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/>
      <c r="AO723" s="22"/>
      <c r="AP723" s="22"/>
      <c r="AT723" s="22"/>
      <c r="AZ723" s="88"/>
    </row>
    <row r="724" spans="11:52" x14ac:dyDescent="0.3"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/>
      <c r="AO724" s="22"/>
      <c r="AP724" s="22"/>
      <c r="AT724" s="22"/>
      <c r="AZ724" s="88"/>
    </row>
    <row r="725" spans="11:52" x14ac:dyDescent="0.3"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/>
      <c r="AO725" s="22"/>
      <c r="AP725" s="22"/>
      <c r="AT725" s="22"/>
      <c r="AZ725" s="88"/>
    </row>
    <row r="726" spans="11:52" x14ac:dyDescent="0.3"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/>
      <c r="AO726" s="22"/>
      <c r="AP726" s="22"/>
      <c r="AT726" s="22"/>
      <c r="AZ726" s="88"/>
    </row>
    <row r="727" spans="11:52" x14ac:dyDescent="0.3"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/>
      <c r="AO727" s="22"/>
      <c r="AP727" s="22"/>
      <c r="AT727" s="22"/>
      <c r="AZ727" s="88"/>
    </row>
    <row r="728" spans="11:52" x14ac:dyDescent="0.3"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/>
      <c r="AO728" s="22"/>
      <c r="AP728" s="22"/>
      <c r="AT728" s="22"/>
      <c r="AZ728" s="88"/>
    </row>
    <row r="729" spans="11:52" x14ac:dyDescent="0.3"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/>
      <c r="AO729" s="22"/>
      <c r="AP729" s="22"/>
      <c r="AT729" s="22"/>
      <c r="AZ729" s="88"/>
    </row>
    <row r="730" spans="11:52" x14ac:dyDescent="0.3"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/>
      <c r="AO730" s="22"/>
      <c r="AP730" s="22"/>
      <c r="AT730" s="22"/>
      <c r="AZ730" s="88"/>
    </row>
    <row r="731" spans="11:52" x14ac:dyDescent="0.3"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/>
      <c r="AO731" s="22"/>
      <c r="AP731" s="22"/>
      <c r="AT731" s="22"/>
      <c r="AZ731" s="88"/>
    </row>
    <row r="732" spans="11:52" x14ac:dyDescent="0.3"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/>
      <c r="AO732" s="22"/>
      <c r="AP732" s="22"/>
      <c r="AT732" s="22"/>
      <c r="AZ732" s="88"/>
    </row>
    <row r="733" spans="11:52" x14ac:dyDescent="0.3"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/>
      <c r="AO733" s="22"/>
      <c r="AP733" s="22"/>
      <c r="AT733" s="22"/>
      <c r="AZ733" s="88"/>
    </row>
    <row r="734" spans="11:52" x14ac:dyDescent="0.3"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/>
      <c r="AO734" s="22"/>
      <c r="AP734" s="22"/>
      <c r="AT734" s="22"/>
      <c r="AZ734" s="88"/>
    </row>
    <row r="735" spans="11:52" x14ac:dyDescent="0.3"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/>
      <c r="AO735" s="22"/>
      <c r="AP735" s="22"/>
      <c r="AT735" s="22"/>
      <c r="AZ735" s="88"/>
    </row>
    <row r="736" spans="11:52" x14ac:dyDescent="0.3"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/>
      <c r="AO736" s="22"/>
      <c r="AP736" s="22"/>
      <c r="AT736" s="22"/>
      <c r="AZ736" s="88"/>
    </row>
    <row r="737" spans="11:52" x14ac:dyDescent="0.3"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/>
      <c r="AO737" s="22"/>
      <c r="AP737" s="22"/>
      <c r="AT737" s="22"/>
      <c r="AZ737" s="88"/>
    </row>
    <row r="738" spans="11:52" x14ac:dyDescent="0.3"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/>
      <c r="AO738" s="22"/>
      <c r="AP738" s="22"/>
      <c r="AT738" s="22"/>
      <c r="AZ738" s="88"/>
    </row>
    <row r="739" spans="11:52" x14ac:dyDescent="0.3"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/>
      <c r="AO739" s="22"/>
      <c r="AP739" s="22"/>
      <c r="AT739" s="22"/>
      <c r="AZ739" s="88"/>
    </row>
    <row r="740" spans="11:52" x14ac:dyDescent="0.3"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/>
      <c r="AO740" s="22"/>
      <c r="AP740" s="22"/>
      <c r="AT740" s="22"/>
      <c r="AZ740" s="88"/>
    </row>
    <row r="741" spans="11:52" x14ac:dyDescent="0.3"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/>
      <c r="AO741" s="22"/>
      <c r="AP741" s="22"/>
      <c r="AT741" s="22"/>
      <c r="AZ741" s="88"/>
    </row>
    <row r="742" spans="11:52" x14ac:dyDescent="0.3"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/>
      <c r="AO742" s="22"/>
      <c r="AP742" s="22"/>
      <c r="AT742" s="22"/>
      <c r="AZ742" s="88"/>
    </row>
    <row r="743" spans="11:52" x14ac:dyDescent="0.3"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/>
      <c r="AO743" s="22"/>
      <c r="AP743" s="22"/>
      <c r="AT743" s="22"/>
      <c r="AZ743" s="88"/>
    </row>
    <row r="744" spans="11:52" x14ac:dyDescent="0.3"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/>
      <c r="AO744" s="22"/>
      <c r="AP744" s="22"/>
      <c r="AT744" s="22"/>
      <c r="AZ744" s="88"/>
    </row>
    <row r="745" spans="11:52" x14ac:dyDescent="0.3"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/>
      <c r="AO745" s="22"/>
      <c r="AP745" s="22"/>
      <c r="AT745" s="22"/>
      <c r="AZ745" s="88"/>
    </row>
    <row r="746" spans="11:52" x14ac:dyDescent="0.3"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/>
      <c r="AO746" s="22"/>
      <c r="AP746" s="22"/>
      <c r="AT746" s="22"/>
      <c r="AZ746" s="88"/>
    </row>
    <row r="747" spans="11:52" x14ac:dyDescent="0.3"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/>
      <c r="AO747" s="22"/>
      <c r="AP747" s="22"/>
      <c r="AT747" s="22"/>
      <c r="AZ747" s="88"/>
    </row>
    <row r="748" spans="11:52" x14ac:dyDescent="0.3"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/>
      <c r="AO748" s="22"/>
      <c r="AP748" s="22"/>
      <c r="AT748" s="22"/>
      <c r="AZ748" s="88"/>
    </row>
    <row r="749" spans="11:52" x14ac:dyDescent="0.3"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/>
      <c r="AO749" s="22"/>
      <c r="AP749" s="22"/>
      <c r="AT749" s="22"/>
      <c r="AZ749" s="88"/>
    </row>
    <row r="750" spans="11:52" x14ac:dyDescent="0.3"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/>
      <c r="AO750" s="22"/>
      <c r="AP750" s="22"/>
      <c r="AT750" s="22"/>
      <c r="AZ750" s="88"/>
    </row>
    <row r="751" spans="11:52" x14ac:dyDescent="0.3"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/>
      <c r="AO751" s="22"/>
      <c r="AP751" s="22"/>
      <c r="AT751" s="22"/>
      <c r="AZ751" s="88"/>
    </row>
    <row r="752" spans="11:52" x14ac:dyDescent="0.3"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/>
      <c r="AO752" s="22"/>
      <c r="AP752" s="22"/>
      <c r="AT752" s="22"/>
      <c r="AZ752" s="88"/>
    </row>
    <row r="753" spans="11:52" x14ac:dyDescent="0.3"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/>
      <c r="AO753" s="22"/>
      <c r="AP753" s="22"/>
      <c r="AT753" s="22"/>
      <c r="AZ753" s="88"/>
    </row>
    <row r="754" spans="11:52" x14ac:dyDescent="0.3"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/>
      <c r="AO754" s="22"/>
      <c r="AP754" s="22"/>
      <c r="AT754" s="22"/>
      <c r="AZ754" s="88"/>
    </row>
    <row r="755" spans="11:52" x14ac:dyDescent="0.3"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/>
      <c r="AO755" s="22"/>
      <c r="AP755" s="22"/>
      <c r="AT755" s="22"/>
      <c r="AZ755" s="88"/>
    </row>
    <row r="756" spans="11:52" x14ac:dyDescent="0.3"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/>
      <c r="AO756" s="22"/>
      <c r="AP756" s="22"/>
      <c r="AT756" s="22"/>
      <c r="AZ756" s="88"/>
    </row>
    <row r="757" spans="11:52" x14ac:dyDescent="0.3"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/>
      <c r="AO757" s="22"/>
      <c r="AP757" s="22"/>
      <c r="AT757" s="22"/>
      <c r="AZ757" s="88">
        <v>0</v>
      </c>
    </row>
    <row r="758" spans="11:52" x14ac:dyDescent="0.3"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/>
      <c r="AO758" s="22"/>
      <c r="AP758" s="22"/>
      <c r="AT758" s="22"/>
      <c r="AZ758" s="88">
        <v>0</v>
      </c>
    </row>
    <row r="759" spans="11:52" x14ac:dyDescent="0.3"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/>
      <c r="AO759" s="22"/>
      <c r="AP759" s="22"/>
      <c r="AT759" s="22"/>
      <c r="AZ759" s="88">
        <v>0</v>
      </c>
    </row>
    <row r="760" spans="11:52" x14ac:dyDescent="0.3"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/>
      <c r="AO760" s="22"/>
      <c r="AP760" s="22"/>
      <c r="AT760" s="22"/>
      <c r="AZ760" s="88">
        <v>0</v>
      </c>
    </row>
    <row r="761" spans="11:52" x14ac:dyDescent="0.3"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/>
      <c r="AO761" s="22"/>
      <c r="AP761" s="22"/>
      <c r="AT761" s="22"/>
      <c r="AZ761" s="88">
        <v>0</v>
      </c>
    </row>
    <row r="762" spans="11:52" x14ac:dyDescent="0.3"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/>
      <c r="AO762" s="22"/>
      <c r="AP762" s="22"/>
      <c r="AT762" s="22"/>
      <c r="AZ762" s="88">
        <v>0</v>
      </c>
    </row>
    <row r="763" spans="11:52" x14ac:dyDescent="0.3"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/>
      <c r="AO763" s="22"/>
      <c r="AP763" s="22"/>
      <c r="AT763" s="22"/>
      <c r="AZ763" s="88">
        <v>0</v>
      </c>
    </row>
    <row r="764" spans="11:52" x14ac:dyDescent="0.3"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/>
      <c r="AO764" s="22"/>
      <c r="AP764" s="22"/>
      <c r="AT764" s="22"/>
      <c r="AZ764" s="88">
        <v>0</v>
      </c>
    </row>
    <row r="765" spans="11:52" x14ac:dyDescent="0.3"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/>
      <c r="AO765" s="22"/>
      <c r="AP765" s="22"/>
      <c r="AT765" s="22"/>
      <c r="AZ765" s="88">
        <v>0</v>
      </c>
    </row>
    <row r="766" spans="11:52" x14ac:dyDescent="0.3"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/>
      <c r="AO766" s="22"/>
      <c r="AP766" s="22"/>
      <c r="AT766" s="22"/>
      <c r="AZ766" s="88">
        <v>0</v>
      </c>
    </row>
    <row r="767" spans="11:52" x14ac:dyDescent="0.3"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/>
      <c r="AO767" s="22"/>
      <c r="AP767" s="22"/>
      <c r="AT767" s="22"/>
      <c r="AZ767" s="88">
        <v>0</v>
      </c>
    </row>
    <row r="768" spans="11:52" x14ac:dyDescent="0.3"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/>
      <c r="AO768" s="22"/>
      <c r="AP768" s="22"/>
      <c r="AT768" s="22"/>
      <c r="AZ768" s="88">
        <v>0</v>
      </c>
    </row>
    <row r="769" spans="11:52" x14ac:dyDescent="0.3"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/>
      <c r="AO769" s="22"/>
      <c r="AP769" s="22"/>
      <c r="AT769" s="22"/>
      <c r="AZ769" s="88">
        <v>0</v>
      </c>
    </row>
    <row r="770" spans="11:52" x14ac:dyDescent="0.3"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/>
      <c r="AO770" s="22"/>
      <c r="AP770" s="22"/>
      <c r="AT770" s="22"/>
      <c r="AZ770" s="88">
        <v>0</v>
      </c>
    </row>
    <row r="771" spans="11:52" x14ac:dyDescent="0.3"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/>
      <c r="AO771" s="22"/>
      <c r="AP771" s="22"/>
      <c r="AT771" s="22"/>
      <c r="AZ771" s="88">
        <v>0</v>
      </c>
    </row>
    <row r="772" spans="11:52" x14ac:dyDescent="0.3"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/>
      <c r="AO772" s="22"/>
      <c r="AP772" s="22"/>
      <c r="AT772" s="22"/>
      <c r="AZ772" s="88">
        <v>0</v>
      </c>
    </row>
    <row r="773" spans="11:52" x14ac:dyDescent="0.3"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/>
      <c r="AO773" s="22"/>
      <c r="AP773" s="22"/>
      <c r="AT773" s="22"/>
      <c r="AZ773" s="88">
        <v>0</v>
      </c>
    </row>
    <row r="774" spans="11:52" x14ac:dyDescent="0.3"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/>
      <c r="AO774" s="22"/>
      <c r="AP774" s="22"/>
      <c r="AT774" s="22"/>
      <c r="AZ774" s="88">
        <v>0</v>
      </c>
    </row>
    <row r="775" spans="11:52" x14ac:dyDescent="0.3"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/>
      <c r="AO775" s="22"/>
      <c r="AP775" s="22"/>
      <c r="AT775" s="22"/>
      <c r="AZ775" s="88">
        <v>0</v>
      </c>
    </row>
    <row r="776" spans="11:52" x14ac:dyDescent="0.3"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/>
      <c r="AO776" s="22"/>
      <c r="AP776" s="22"/>
      <c r="AT776" s="22"/>
      <c r="AZ776" s="88">
        <v>0</v>
      </c>
    </row>
    <row r="777" spans="11:52" x14ac:dyDescent="0.3"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/>
      <c r="AO777" s="22"/>
      <c r="AP777" s="22"/>
      <c r="AT777" s="22"/>
      <c r="AZ777" s="88">
        <v>0</v>
      </c>
    </row>
    <row r="778" spans="11:52" x14ac:dyDescent="0.3"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/>
      <c r="AO778" s="22"/>
      <c r="AP778" s="22"/>
      <c r="AT778" s="22"/>
      <c r="AZ778" s="88">
        <v>0</v>
      </c>
    </row>
    <row r="779" spans="11:52" x14ac:dyDescent="0.3"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/>
      <c r="AO779" s="22"/>
      <c r="AP779" s="22"/>
      <c r="AT779" s="22"/>
      <c r="AZ779" s="88">
        <v>0</v>
      </c>
    </row>
    <row r="780" spans="11:52" x14ac:dyDescent="0.3"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/>
      <c r="AO780" s="22"/>
      <c r="AP780" s="22"/>
      <c r="AT780" s="22"/>
      <c r="AZ780" s="88">
        <v>0</v>
      </c>
    </row>
    <row r="781" spans="11:52" x14ac:dyDescent="0.3"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/>
      <c r="AO781" s="22"/>
      <c r="AP781" s="22"/>
      <c r="AT781" s="22"/>
      <c r="AZ781" s="88">
        <v>0</v>
      </c>
    </row>
    <row r="782" spans="11:52" x14ac:dyDescent="0.3"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/>
      <c r="AO782" s="22"/>
      <c r="AP782" s="22"/>
      <c r="AT782" s="22"/>
      <c r="AZ782" s="88">
        <v>0</v>
      </c>
    </row>
    <row r="783" spans="11:52" x14ac:dyDescent="0.3"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/>
      <c r="AO783" s="22"/>
      <c r="AP783" s="22"/>
      <c r="AT783" s="22"/>
      <c r="AZ783" s="88">
        <v>0</v>
      </c>
    </row>
    <row r="784" spans="11:52" x14ac:dyDescent="0.3"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/>
      <c r="AO784" s="22"/>
      <c r="AP784" s="22"/>
      <c r="AT784" s="22"/>
      <c r="AZ784" s="88">
        <v>0</v>
      </c>
    </row>
    <row r="785" spans="11:52" x14ac:dyDescent="0.3"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/>
      <c r="AO785" s="22"/>
      <c r="AP785" s="22"/>
      <c r="AT785" s="22"/>
      <c r="AZ785" s="88">
        <v>0</v>
      </c>
    </row>
    <row r="786" spans="11:52" x14ac:dyDescent="0.3"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/>
      <c r="AO786" s="22"/>
      <c r="AP786" s="22"/>
      <c r="AT786" s="22"/>
      <c r="AZ786" s="88">
        <v>0</v>
      </c>
    </row>
    <row r="787" spans="11:52" x14ac:dyDescent="0.3"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/>
      <c r="AO787" s="22"/>
      <c r="AP787" s="22"/>
      <c r="AT787" s="22"/>
      <c r="AZ787" s="88">
        <v>0</v>
      </c>
    </row>
    <row r="788" spans="11:52" x14ac:dyDescent="0.3"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/>
      <c r="AO788" s="22"/>
      <c r="AP788" s="22"/>
      <c r="AT788" s="22"/>
      <c r="AZ788" s="88">
        <v>0</v>
      </c>
    </row>
    <row r="789" spans="11:52" x14ac:dyDescent="0.3"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/>
      <c r="AO789" s="22"/>
      <c r="AP789" s="22"/>
      <c r="AT789" s="22"/>
      <c r="AZ789" s="88">
        <v>0</v>
      </c>
    </row>
    <row r="790" spans="11:52" x14ac:dyDescent="0.3"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/>
      <c r="AO790" s="22"/>
      <c r="AP790" s="22"/>
      <c r="AT790" s="22"/>
      <c r="AZ790" s="88">
        <v>0</v>
      </c>
    </row>
    <row r="791" spans="11:52" x14ac:dyDescent="0.3"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/>
      <c r="AO791" s="22"/>
      <c r="AP791" s="22"/>
      <c r="AT791" s="22"/>
      <c r="AZ791" s="88">
        <v>0</v>
      </c>
    </row>
    <row r="792" spans="11:52" x14ac:dyDescent="0.3"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/>
      <c r="AO792" s="22"/>
      <c r="AP792" s="22"/>
      <c r="AT792" s="22"/>
      <c r="AZ792" s="88">
        <v>0</v>
      </c>
    </row>
    <row r="793" spans="11:52" x14ac:dyDescent="0.3"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/>
      <c r="AO793" s="22"/>
      <c r="AP793" s="22"/>
      <c r="AT793" s="22"/>
      <c r="AZ793" s="88">
        <v>0</v>
      </c>
    </row>
    <row r="794" spans="11:52" x14ac:dyDescent="0.3"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/>
      <c r="AO794" s="22"/>
      <c r="AP794" s="22"/>
      <c r="AT794" s="22"/>
      <c r="AZ794" s="88">
        <v>0</v>
      </c>
    </row>
    <row r="795" spans="11:52" x14ac:dyDescent="0.3"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/>
      <c r="AO795" s="22"/>
      <c r="AP795" s="22"/>
      <c r="AT795" s="22"/>
      <c r="AZ795" s="88">
        <v>0</v>
      </c>
    </row>
    <row r="796" spans="11:52" x14ac:dyDescent="0.3"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/>
      <c r="AO796" s="22"/>
      <c r="AP796" s="22"/>
      <c r="AT796" s="22"/>
      <c r="AZ796" s="88">
        <v>0</v>
      </c>
    </row>
    <row r="797" spans="11:52" x14ac:dyDescent="0.3"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/>
      <c r="AO797" s="22"/>
      <c r="AP797" s="22"/>
      <c r="AT797" s="22"/>
      <c r="AZ797" s="88">
        <v>0</v>
      </c>
    </row>
    <row r="798" spans="11:52" x14ac:dyDescent="0.3"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/>
      <c r="AO798" s="22"/>
      <c r="AP798" s="22"/>
      <c r="AT798" s="22"/>
      <c r="AZ798" s="88">
        <v>0</v>
      </c>
    </row>
    <row r="799" spans="11:52" x14ac:dyDescent="0.3"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/>
      <c r="AO799" s="22"/>
      <c r="AP799" s="22"/>
      <c r="AT799" s="22"/>
      <c r="AZ799" s="88">
        <v>0</v>
      </c>
    </row>
    <row r="800" spans="11:52" x14ac:dyDescent="0.3"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/>
      <c r="AO800" s="22"/>
      <c r="AP800" s="22"/>
      <c r="AT800" s="22"/>
      <c r="AZ800" s="88">
        <v>0</v>
      </c>
    </row>
    <row r="801" spans="11:52" x14ac:dyDescent="0.3"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/>
      <c r="AO801" s="22"/>
      <c r="AP801" s="22"/>
      <c r="AT801" s="22"/>
      <c r="AZ801" s="88">
        <v>0</v>
      </c>
    </row>
    <row r="802" spans="11:52" x14ac:dyDescent="0.3"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/>
      <c r="AO802" s="22"/>
      <c r="AP802" s="22"/>
      <c r="AT802" s="22"/>
      <c r="AZ802" s="88">
        <v>0</v>
      </c>
    </row>
    <row r="803" spans="11:52" x14ac:dyDescent="0.3"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/>
      <c r="AO803" s="22"/>
      <c r="AP803" s="22"/>
      <c r="AT803" s="22"/>
      <c r="AZ803" s="88">
        <v>0</v>
      </c>
    </row>
    <row r="804" spans="11:52" x14ac:dyDescent="0.3"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/>
      <c r="AO804" s="22"/>
      <c r="AP804" s="22"/>
      <c r="AT804" s="22"/>
      <c r="AZ804" s="88">
        <v>0</v>
      </c>
    </row>
    <row r="805" spans="11:52" x14ac:dyDescent="0.3"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/>
      <c r="AO805" s="22"/>
      <c r="AP805" s="22"/>
      <c r="AT805" s="22"/>
      <c r="AZ805" s="88">
        <v>0</v>
      </c>
    </row>
    <row r="806" spans="11:52" x14ac:dyDescent="0.3"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/>
      <c r="AO806" s="22"/>
      <c r="AP806" s="22"/>
      <c r="AT806" s="22"/>
      <c r="AZ806" s="88">
        <v>0</v>
      </c>
    </row>
    <row r="807" spans="11:52" x14ac:dyDescent="0.3"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/>
      <c r="AO807" s="22"/>
      <c r="AP807" s="22"/>
      <c r="AT807" s="22"/>
      <c r="AZ807" s="88">
        <v>0</v>
      </c>
    </row>
    <row r="808" spans="11:52" x14ac:dyDescent="0.3"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/>
      <c r="AO808" s="22"/>
      <c r="AP808" s="22"/>
      <c r="AT808" s="22"/>
      <c r="AZ808" s="88">
        <v>0</v>
      </c>
    </row>
    <row r="809" spans="11:52" x14ac:dyDescent="0.3"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/>
      <c r="AO809" s="22"/>
      <c r="AP809" s="22"/>
      <c r="AT809" s="22"/>
      <c r="AZ809" s="88">
        <v>0</v>
      </c>
    </row>
    <row r="810" spans="11:52" x14ac:dyDescent="0.3"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/>
      <c r="AO810" s="22"/>
      <c r="AP810" s="22"/>
      <c r="AT810" s="22"/>
      <c r="AZ810" s="88">
        <v>0</v>
      </c>
    </row>
    <row r="811" spans="11:52" x14ac:dyDescent="0.3"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/>
      <c r="AO811" s="22"/>
      <c r="AP811" s="22"/>
      <c r="AT811" s="22"/>
      <c r="AZ811" s="88">
        <v>0</v>
      </c>
    </row>
    <row r="812" spans="11:52" x14ac:dyDescent="0.3"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/>
      <c r="AO812" s="22"/>
      <c r="AP812" s="22"/>
      <c r="AT812" s="22"/>
      <c r="AZ812" s="88">
        <v>0</v>
      </c>
    </row>
    <row r="813" spans="11:52" x14ac:dyDescent="0.3"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/>
      <c r="AO813" s="22"/>
      <c r="AP813" s="22"/>
      <c r="AT813" s="22"/>
      <c r="AZ813" s="88">
        <v>0</v>
      </c>
    </row>
    <row r="814" spans="11:52" x14ac:dyDescent="0.3"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/>
      <c r="AO814" s="22"/>
      <c r="AP814" s="22"/>
      <c r="AT814" s="22"/>
      <c r="AZ814" s="88">
        <v>0</v>
      </c>
    </row>
    <row r="815" spans="11:52" x14ac:dyDescent="0.3"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/>
      <c r="AO815" s="22"/>
      <c r="AP815" s="22"/>
      <c r="AT815" s="22"/>
      <c r="AZ815" s="88">
        <v>0</v>
      </c>
    </row>
    <row r="816" spans="11:52" x14ac:dyDescent="0.3"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/>
      <c r="AO816" s="22"/>
      <c r="AP816" s="22"/>
      <c r="AT816" s="22"/>
      <c r="AZ816" s="88">
        <v>0</v>
      </c>
    </row>
    <row r="817" spans="11:52" x14ac:dyDescent="0.3"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/>
      <c r="AO817" s="22"/>
      <c r="AP817" s="22"/>
      <c r="AT817" s="22"/>
      <c r="AZ817" s="88">
        <v>0</v>
      </c>
    </row>
    <row r="818" spans="11:52" x14ac:dyDescent="0.3"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/>
      <c r="AO818" s="22"/>
      <c r="AP818" s="22"/>
      <c r="AT818" s="22"/>
      <c r="AZ818" s="88">
        <v>0</v>
      </c>
    </row>
    <row r="819" spans="11:52" x14ac:dyDescent="0.3"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/>
      <c r="AO819" s="22"/>
      <c r="AP819" s="22"/>
      <c r="AT819" s="22"/>
      <c r="AZ819" s="88">
        <v>0</v>
      </c>
    </row>
    <row r="820" spans="11:52" x14ac:dyDescent="0.3"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/>
      <c r="AO820" s="22"/>
      <c r="AP820" s="22"/>
      <c r="AT820" s="22"/>
      <c r="AZ820" s="88">
        <v>0</v>
      </c>
    </row>
    <row r="821" spans="11:52" x14ac:dyDescent="0.3"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/>
      <c r="AO821" s="22"/>
      <c r="AP821" s="22"/>
      <c r="AT821" s="22"/>
      <c r="AZ821" s="88">
        <v>0</v>
      </c>
    </row>
    <row r="822" spans="11:52" x14ac:dyDescent="0.3"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/>
      <c r="AO822" s="22"/>
      <c r="AP822" s="22"/>
      <c r="AT822" s="22"/>
      <c r="AZ822" s="88">
        <v>0</v>
      </c>
    </row>
    <row r="823" spans="11:52" x14ac:dyDescent="0.3"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/>
      <c r="AO823" s="22"/>
      <c r="AP823" s="22"/>
      <c r="AT823" s="22"/>
      <c r="AZ823" s="88">
        <v>0</v>
      </c>
    </row>
    <row r="824" spans="11:52" x14ac:dyDescent="0.3"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/>
      <c r="AO824" s="22"/>
      <c r="AP824" s="22"/>
      <c r="AT824" s="22"/>
      <c r="AZ824" s="88">
        <v>0</v>
      </c>
    </row>
    <row r="825" spans="11:52" x14ac:dyDescent="0.3"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/>
      <c r="AO825" s="22"/>
      <c r="AP825" s="22"/>
      <c r="AT825" s="22"/>
      <c r="AZ825" s="88">
        <v>0</v>
      </c>
    </row>
    <row r="826" spans="11:52" x14ac:dyDescent="0.3"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/>
      <c r="AO826" s="22"/>
      <c r="AP826" s="22"/>
      <c r="AT826" s="22"/>
      <c r="AZ826" s="88">
        <v>0</v>
      </c>
    </row>
    <row r="827" spans="11:52" x14ac:dyDescent="0.3"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/>
      <c r="AO827" s="22"/>
      <c r="AP827" s="22"/>
      <c r="AT827" s="22"/>
      <c r="AZ827" s="88">
        <v>0</v>
      </c>
    </row>
    <row r="828" spans="11:52" x14ac:dyDescent="0.3"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/>
      <c r="AO828" s="22"/>
      <c r="AP828" s="22"/>
      <c r="AT828" s="22"/>
      <c r="AZ828" s="88">
        <v>0</v>
      </c>
    </row>
    <row r="829" spans="11:52" x14ac:dyDescent="0.3"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/>
      <c r="AO829" s="22"/>
      <c r="AP829" s="22"/>
      <c r="AT829" s="22"/>
      <c r="AZ829" s="88">
        <v>0</v>
      </c>
    </row>
    <row r="830" spans="11:52" x14ac:dyDescent="0.3"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/>
      <c r="AO830" s="22"/>
      <c r="AP830" s="22"/>
      <c r="AT830" s="22"/>
      <c r="AZ830" s="88">
        <v>0</v>
      </c>
    </row>
    <row r="831" spans="11:52" x14ac:dyDescent="0.3"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/>
      <c r="AO831" s="22"/>
      <c r="AP831" s="22"/>
      <c r="AT831" s="22"/>
      <c r="AZ831" s="88">
        <v>0</v>
      </c>
    </row>
    <row r="832" spans="11:52" x14ac:dyDescent="0.3"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/>
      <c r="AO832" s="22"/>
      <c r="AP832" s="22"/>
      <c r="AT832" s="22"/>
      <c r="AZ832" s="88">
        <v>0</v>
      </c>
    </row>
    <row r="833" spans="11:52" x14ac:dyDescent="0.3"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/>
      <c r="AO833" s="22"/>
      <c r="AP833" s="22"/>
      <c r="AT833" s="22"/>
      <c r="AZ833" s="88">
        <v>0</v>
      </c>
    </row>
    <row r="834" spans="11:52" x14ac:dyDescent="0.3"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/>
      <c r="AO834" s="22"/>
      <c r="AP834" s="22"/>
      <c r="AT834" s="22"/>
      <c r="AZ834" s="88">
        <v>0</v>
      </c>
    </row>
    <row r="835" spans="11:52" x14ac:dyDescent="0.3"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/>
      <c r="AO835" s="22"/>
      <c r="AP835" s="22"/>
      <c r="AT835" s="22"/>
      <c r="AZ835" s="88">
        <v>0</v>
      </c>
    </row>
    <row r="836" spans="11:52" x14ac:dyDescent="0.3"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/>
      <c r="AO836" s="22"/>
      <c r="AP836" s="22"/>
      <c r="AT836" s="22"/>
      <c r="AZ836" s="88">
        <v>0</v>
      </c>
    </row>
    <row r="837" spans="11:52" x14ac:dyDescent="0.3"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/>
      <c r="AO837" s="22"/>
      <c r="AP837" s="22"/>
      <c r="AT837" s="22"/>
      <c r="AZ837" s="88">
        <v>0</v>
      </c>
    </row>
    <row r="838" spans="11:52" x14ac:dyDescent="0.3"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/>
      <c r="AO838" s="22"/>
      <c r="AP838" s="22"/>
      <c r="AT838" s="22"/>
      <c r="AZ838" s="88">
        <v>0</v>
      </c>
    </row>
    <row r="839" spans="11:52" x14ac:dyDescent="0.3"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/>
      <c r="AO839" s="22"/>
      <c r="AP839" s="22"/>
      <c r="AT839" s="22"/>
      <c r="AZ839" s="88">
        <v>0</v>
      </c>
    </row>
    <row r="840" spans="11:52" x14ac:dyDescent="0.3"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/>
      <c r="AO840" s="22"/>
      <c r="AP840" s="22"/>
      <c r="AT840" s="22"/>
      <c r="AZ840" s="88">
        <v>0</v>
      </c>
    </row>
    <row r="841" spans="11:52" x14ac:dyDescent="0.3"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/>
      <c r="AO841" s="22"/>
      <c r="AP841" s="22"/>
      <c r="AT841" s="22"/>
      <c r="AZ841" s="88">
        <v>0</v>
      </c>
    </row>
    <row r="842" spans="11:52" x14ac:dyDescent="0.3"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/>
      <c r="AO842" s="22"/>
      <c r="AP842" s="22"/>
      <c r="AT842" s="22"/>
      <c r="AZ842" s="88">
        <v>0</v>
      </c>
    </row>
  </sheetData>
  <mergeCells count="6">
    <mergeCell ref="AM1:AX1"/>
    <mergeCell ref="A3:A25"/>
    <mergeCell ref="A27:A47"/>
    <mergeCell ref="BN1:BY1"/>
    <mergeCell ref="C1:J1"/>
    <mergeCell ref="K1: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9"/>
  <sheetViews>
    <sheetView topLeftCell="B1" workbookViewId="0">
      <pane xSplit="1" topLeftCell="BI1" activePane="topRight" state="frozen"/>
      <selection activeCell="B1" sqref="B1"/>
      <selection pane="topRight" activeCell="BN48" sqref="BN48:BS48"/>
    </sheetView>
  </sheetViews>
  <sheetFormatPr defaultRowHeight="14.4" x14ac:dyDescent="0.3"/>
  <cols>
    <col min="2" max="2" width="42.109375" customWidth="1"/>
    <col min="3" max="3" width="8.33203125" customWidth="1"/>
    <col min="4" max="4" width="6.5546875" customWidth="1"/>
    <col min="5" max="5" width="7.88671875" customWidth="1"/>
    <col min="6" max="6" width="9.44140625" customWidth="1"/>
    <col min="7" max="7" width="8" customWidth="1"/>
    <col min="8" max="8" width="10.6640625" customWidth="1"/>
    <col min="9" max="9" width="8" customWidth="1"/>
    <col min="10" max="10" width="9.33203125" style="22" customWidth="1"/>
    <col min="11" max="24" width="9.109375" style="19" customWidth="1"/>
    <col min="25" max="36" width="9.109375" customWidth="1"/>
    <col min="37" max="37" width="11" customWidth="1"/>
    <col min="38" max="50" width="9.109375" customWidth="1"/>
    <col min="51" max="51" width="10.5546875" customWidth="1"/>
    <col min="52" max="53" width="9.109375" customWidth="1"/>
    <col min="62" max="64" width="9.109375" customWidth="1"/>
    <col min="78" max="78" width="9.109375" style="151"/>
  </cols>
  <sheetData>
    <row r="1" spans="1:78" ht="19.5" customHeight="1" x14ac:dyDescent="0.3">
      <c r="A1" s="23"/>
      <c r="B1" s="139" t="s">
        <v>0</v>
      </c>
      <c r="C1" s="257">
        <v>2017</v>
      </c>
      <c r="D1" s="257"/>
      <c r="E1" s="257"/>
      <c r="F1" s="257"/>
      <c r="G1" s="257"/>
      <c r="H1" s="257"/>
      <c r="I1" s="257"/>
      <c r="J1" s="257"/>
      <c r="K1" s="249">
        <v>2018</v>
      </c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18">
        <v>2019</v>
      </c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9"/>
      <c r="AK1" s="24"/>
      <c r="AL1" s="141"/>
      <c r="AM1" s="249">
        <v>2020</v>
      </c>
      <c r="AN1" s="250"/>
      <c r="AO1" s="250"/>
      <c r="AP1" s="250"/>
      <c r="AQ1" s="250"/>
      <c r="AR1" s="250"/>
      <c r="AS1" s="250"/>
      <c r="AT1" s="250"/>
      <c r="AU1" s="250"/>
      <c r="AV1" s="250"/>
      <c r="AW1" s="250"/>
      <c r="AX1" s="251"/>
      <c r="AY1" s="70"/>
      <c r="AZ1" s="147"/>
      <c r="BA1" s="249">
        <v>2021</v>
      </c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1"/>
      <c r="BM1" s="50"/>
      <c r="BN1" s="256">
        <v>2022</v>
      </c>
      <c r="BO1" s="256"/>
      <c r="BP1" s="256"/>
      <c r="BQ1" s="256"/>
      <c r="BR1" s="256"/>
      <c r="BS1" s="256"/>
      <c r="BT1" s="256"/>
      <c r="BU1" s="256"/>
      <c r="BV1" s="256"/>
      <c r="BW1" s="256"/>
      <c r="BX1" s="256"/>
      <c r="BY1" s="256"/>
    </row>
    <row r="2" spans="1:78" x14ac:dyDescent="0.3">
      <c r="A2" s="83" t="s">
        <v>1</v>
      </c>
      <c r="B2" s="63" t="s">
        <v>2</v>
      </c>
      <c r="C2" s="8" t="s">
        <v>9</v>
      </c>
      <c r="D2" s="9" t="s">
        <v>10</v>
      </c>
      <c r="E2" s="10" t="s">
        <v>11</v>
      </c>
      <c r="F2" s="10" t="s">
        <v>12</v>
      </c>
      <c r="G2" s="5" t="s">
        <v>13</v>
      </c>
      <c r="H2" s="11" t="s">
        <v>14</v>
      </c>
      <c r="I2" s="12" t="s">
        <v>133</v>
      </c>
      <c r="J2" s="201" t="s">
        <v>129</v>
      </c>
      <c r="K2" s="229" t="s">
        <v>3</v>
      </c>
      <c r="L2" s="237" t="s">
        <v>4</v>
      </c>
      <c r="M2" s="236" t="s">
        <v>5</v>
      </c>
      <c r="N2" s="229" t="s">
        <v>6</v>
      </c>
      <c r="O2" s="229" t="s">
        <v>7</v>
      </c>
      <c r="P2" s="229" t="s">
        <v>8</v>
      </c>
      <c r="Q2" s="229" t="s">
        <v>9</v>
      </c>
      <c r="R2" s="229" t="s">
        <v>10</v>
      </c>
      <c r="S2" s="229" t="s">
        <v>11</v>
      </c>
      <c r="T2" s="229" t="s">
        <v>136</v>
      </c>
      <c r="U2" s="229" t="s">
        <v>13</v>
      </c>
      <c r="V2" s="229" t="s">
        <v>14</v>
      </c>
      <c r="W2" s="231" t="s">
        <v>133</v>
      </c>
      <c r="X2" s="230" t="s">
        <v>129</v>
      </c>
      <c r="Y2" s="7" t="s">
        <v>3</v>
      </c>
      <c r="Z2" s="62" t="s">
        <v>4</v>
      </c>
      <c r="AA2" s="7" t="s">
        <v>5</v>
      </c>
      <c r="AB2" s="7" t="s">
        <v>6</v>
      </c>
      <c r="AC2" s="7" t="s">
        <v>7</v>
      </c>
      <c r="AD2" s="7" t="s">
        <v>8</v>
      </c>
      <c r="AE2" s="8" t="s">
        <v>9</v>
      </c>
      <c r="AF2" s="9" t="s">
        <v>10</v>
      </c>
      <c r="AG2" s="10" t="s">
        <v>11</v>
      </c>
      <c r="AH2" s="10" t="s">
        <v>12</v>
      </c>
      <c r="AI2" s="5" t="s">
        <v>13</v>
      </c>
      <c r="AJ2" s="11" t="s">
        <v>14</v>
      </c>
      <c r="AK2" s="12" t="s">
        <v>133</v>
      </c>
      <c r="AL2" s="142" t="s">
        <v>129</v>
      </c>
      <c r="AM2" s="78" t="s">
        <v>3</v>
      </c>
      <c r="AN2" s="79" t="s">
        <v>4</v>
      </c>
      <c r="AO2" s="80" t="s">
        <v>5</v>
      </c>
      <c r="AP2" s="79" t="s">
        <v>6</v>
      </c>
      <c r="AQ2" s="79" t="s">
        <v>7</v>
      </c>
      <c r="AR2" s="79" t="s">
        <v>8</v>
      </c>
      <c r="AS2" s="79" t="s">
        <v>9</v>
      </c>
      <c r="AT2" s="81" t="s">
        <v>10</v>
      </c>
      <c r="AU2" s="14" t="s">
        <v>11</v>
      </c>
      <c r="AV2" s="82" t="s">
        <v>12</v>
      </c>
      <c r="AW2" s="83" t="s">
        <v>15</v>
      </c>
      <c r="AX2" s="86" t="s">
        <v>14</v>
      </c>
      <c r="AY2" s="85" t="s">
        <v>133</v>
      </c>
      <c r="AZ2" s="142" t="s">
        <v>129</v>
      </c>
      <c r="BA2" s="78" t="s">
        <v>3</v>
      </c>
      <c r="BB2" s="79" t="s">
        <v>4</v>
      </c>
      <c r="BC2" s="79" t="s">
        <v>5</v>
      </c>
      <c r="BD2" s="79" t="s">
        <v>6</v>
      </c>
      <c r="BE2" s="79" t="s">
        <v>7</v>
      </c>
      <c r="BF2" s="79" t="s">
        <v>8</v>
      </c>
      <c r="BG2" s="13" t="s">
        <v>9</v>
      </c>
      <c r="BH2" s="9" t="s">
        <v>10</v>
      </c>
      <c r="BI2" s="14" t="s">
        <v>11</v>
      </c>
      <c r="BJ2" s="10" t="s">
        <v>12</v>
      </c>
      <c r="BK2" s="5" t="s">
        <v>15</v>
      </c>
      <c r="BL2" s="11" t="s">
        <v>14</v>
      </c>
      <c r="BM2" s="91" t="s">
        <v>134</v>
      </c>
      <c r="BN2" s="11" t="s">
        <v>3</v>
      </c>
      <c r="BO2" s="11" t="s">
        <v>4</v>
      </c>
      <c r="BP2" s="11" t="s">
        <v>5</v>
      </c>
      <c r="BQ2" s="11" t="s">
        <v>6</v>
      </c>
      <c r="BR2" s="11" t="s">
        <v>7</v>
      </c>
      <c r="BS2" s="11" t="s">
        <v>8</v>
      </c>
      <c r="BT2" s="11" t="s">
        <v>9</v>
      </c>
      <c r="BU2" s="11" t="s">
        <v>10</v>
      </c>
      <c r="BV2" s="11" t="s">
        <v>11</v>
      </c>
      <c r="BW2" s="11" t="s">
        <v>136</v>
      </c>
      <c r="BX2" s="11" t="s">
        <v>13</v>
      </c>
      <c r="BY2" s="11" t="s">
        <v>14</v>
      </c>
      <c r="BZ2" s="150" t="s">
        <v>133</v>
      </c>
    </row>
    <row r="3" spans="1:78" x14ac:dyDescent="0.3">
      <c r="A3" s="19">
        <v>1</v>
      </c>
      <c r="B3" s="64" t="s">
        <v>16</v>
      </c>
      <c r="C3" s="37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239">
        <v>0</v>
      </c>
      <c r="J3" s="241">
        <v>21</v>
      </c>
      <c r="K3" s="235">
        <v>0</v>
      </c>
      <c r="L3" s="30">
        <v>0</v>
      </c>
      <c r="M3" s="238">
        <v>0</v>
      </c>
      <c r="N3" s="238">
        <v>0</v>
      </c>
      <c r="O3" s="238">
        <v>0</v>
      </c>
      <c r="P3" s="238">
        <v>0</v>
      </c>
      <c r="Q3" s="238">
        <v>0</v>
      </c>
      <c r="R3" s="238">
        <v>0</v>
      </c>
      <c r="S3" s="235">
        <v>0</v>
      </c>
      <c r="T3" s="238">
        <v>0</v>
      </c>
      <c r="U3" s="235">
        <v>0</v>
      </c>
      <c r="V3" s="238">
        <v>0</v>
      </c>
      <c r="W3" s="202">
        <v>0</v>
      </c>
      <c r="X3" s="203">
        <v>270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30">
        <v>0</v>
      </c>
      <c r="AF3" s="37">
        <v>2</v>
      </c>
      <c r="AG3" s="31">
        <v>0</v>
      </c>
      <c r="AH3" s="38">
        <v>2</v>
      </c>
      <c r="AI3" s="39">
        <v>1</v>
      </c>
      <c r="AJ3" s="40">
        <v>1</v>
      </c>
      <c r="AK3" s="26">
        <f t="shared" ref="AK3:AK25" si="0">SUM(Y3:AJ3)</f>
        <v>6</v>
      </c>
      <c r="AL3" s="143">
        <v>253</v>
      </c>
      <c r="AM3" s="19">
        <v>0</v>
      </c>
      <c r="AN3" s="17">
        <v>0</v>
      </c>
      <c r="AO3" s="30">
        <v>0</v>
      </c>
      <c r="AP3" s="17">
        <v>0</v>
      </c>
      <c r="AQ3" s="17">
        <v>0</v>
      </c>
      <c r="AR3" s="17">
        <v>0</v>
      </c>
      <c r="AS3" s="17">
        <v>0</v>
      </c>
      <c r="AT3" s="30">
        <v>1</v>
      </c>
      <c r="AU3" s="37">
        <v>0</v>
      </c>
      <c r="AV3" s="37">
        <v>0</v>
      </c>
      <c r="AW3" s="19">
        <v>0</v>
      </c>
      <c r="AX3" s="30">
        <v>0</v>
      </c>
      <c r="AY3" s="36">
        <f>SUM(AM3:AX3)</f>
        <v>1</v>
      </c>
      <c r="AZ3" s="143">
        <v>244</v>
      </c>
      <c r="BA3" s="19">
        <v>1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30">
        <v>0</v>
      </c>
      <c r="BI3" s="37">
        <v>0</v>
      </c>
      <c r="BJ3" s="37">
        <v>0</v>
      </c>
      <c r="BK3" s="19">
        <v>0</v>
      </c>
      <c r="BL3" s="17">
        <v>0</v>
      </c>
      <c r="BM3" s="16">
        <f>SUM(BA3:BL3)</f>
        <v>1</v>
      </c>
      <c r="BN3" s="161">
        <v>0</v>
      </c>
      <c r="BO3" s="161">
        <v>0</v>
      </c>
      <c r="BP3" s="161">
        <v>0</v>
      </c>
      <c r="BQ3" s="161">
        <v>0</v>
      </c>
      <c r="BR3" s="161">
        <v>0</v>
      </c>
      <c r="BS3" s="161">
        <v>0</v>
      </c>
      <c r="BZ3" s="151">
        <f>SUM(BN3:BY3)</f>
        <v>0</v>
      </c>
    </row>
    <row r="4" spans="1:78" x14ac:dyDescent="0.3">
      <c r="A4" s="19">
        <v>1</v>
      </c>
      <c r="B4" s="64" t="s">
        <v>17</v>
      </c>
      <c r="C4" s="37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239">
        <v>0</v>
      </c>
      <c r="J4" s="241">
        <v>2</v>
      </c>
      <c r="K4" s="37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7">
        <v>0</v>
      </c>
      <c r="T4" s="30">
        <v>0</v>
      </c>
      <c r="U4" s="37">
        <v>0</v>
      </c>
      <c r="V4" s="30">
        <v>0</v>
      </c>
      <c r="W4" s="202">
        <v>0</v>
      </c>
      <c r="X4" s="203">
        <v>16</v>
      </c>
      <c r="Y4" s="31">
        <v>0</v>
      </c>
      <c r="Z4" s="22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30">
        <v>0</v>
      </c>
      <c r="AG4" s="37">
        <v>0</v>
      </c>
      <c r="AH4" s="37">
        <v>0</v>
      </c>
      <c r="AI4" s="19">
        <v>0</v>
      </c>
      <c r="AJ4" s="17">
        <v>0</v>
      </c>
      <c r="AK4" s="26">
        <f t="shared" si="0"/>
        <v>0</v>
      </c>
      <c r="AL4" s="143">
        <v>14</v>
      </c>
      <c r="AM4" s="19">
        <v>0</v>
      </c>
      <c r="AN4" s="17">
        <v>0</v>
      </c>
      <c r="AO4" s="30">
        <v>0</v>
      </c>
      <c r="AP4" s="17">
        <v>0</v>
      </c>
      <c r="AQ4" s="17">
        <v>0</v>
      </c>
      <c r="AR4" s="17">
        <v>0</v>
      </c>
      <c r="AS4" s="17">
        <v>0</v>
      </c>
      <c r="AT4" s="30">
        <v>0</v>
      </c>
      <c r="AU4" s="37">
        <v>0</v>
      </c>
      <c r="AV4" s="37">
        <v>0</v>
      </c>
      <c r="AW4" s="19">
        <v>0</v>
      </c>
      <c r="AX4" s="30">
        <v>0</v>
      </c>
      <c r="AY4" s="36">
        <f t="shared" ref="AY4:AY26" si="1">SUM(AM4:AX4)</f>
        <v>0</v>
      </c>
      <c r="AZ4" s="143">
        <v>6</v>
      </c>
      <c r="BA4" s="19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30">
        <v>0</v>
      </c>
      <c r="BI4" s="37">
        <v>0</v>
      </c>
      <c r="BJ4" s="37">
        <v>0</v>
      </c>
      <c r="BK4" s="19">
        <v>0</v>
      </c>
      <c r="BL4" s="17">
        <v>0</v>
      </c>
      <c r="BM4" s="16">
        <f t="shared" ref="BM4:BM24" si="2">SUM(BA4:BL4)</f>
        <v>0</v>
      </c>
      <c r="BN4" s="161">
        <v>0</v>
      </c>
      <c r="BO4" s="161">
        <v>0</v>
      </c>
      <c r="BP4" s="161">
        <v>0</v>
      </c>
      <c r="BQ4" s="161">
        <v>0</v>
      </c>
      <c r="BR4" s="161">
        <v>0</v>
      </c>
      <c r="BS4" s="161">
        <v>0</v>
      </c>
      <c r="BZ4" s="151">
        <f t="shared" ref="BZ4:BZ26" si="3">SUM(BN4:BY4)</f>
        <v>0</v>
      </c>
    </row>
    <row r="5" spans="1:78" x14ac:dyDescent="0.3">
      <c r="A5" s="19">
        <v>1</v>
      </c>
      <c r="B5" s="64" t="s">
        <v>18</v>
      </c>
      <c r="C5" s="37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239">
        <v>0</v>
      </c>
      <c r="J5" s="241">
        <v>0</v>
      </c>
      <c r="K5" s="37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7">
        <v>0</v>
      </c>
      <c r="T5" s="30">
        <v>0</v>
      </c>
      <c r="U5" s="37">
        <v>0</v>
      </c>
      <c r="V5" s="30">
        <v>0</v>
      </c>
      <c r="W5" s="202">
        <v>0</v>
      </c>
      <c r="X5" s="203">
        <v>0</v>
      </c>
      <c r="Y5" s="18">
        <v>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</v>
      </c>
      <c r="AF5" s="30">
        <v>0</v>
      </c>
      <c r="AG5" s="37">
        <v>0</v>
      </c>
      <c r="AH5" s="37">
        <v>0</v>
      </c>
      <c r="AI5" s="19">
        <v>0</v>
      </c>
      <c r="AJ5" s="17">
        <v>0</v>
      </c>
      <c r="AK5" s="26">
        <f t="shared" si="0"/>
        <v>1</v>
      </c>
      <c r="AL5" s="143">
        <v>1</v>
      </c>
      <c r="AM5" s="19">
        <v>0</v>
      </c>
      <c r="AN5" s="17">
        <v>0</v>
      </c>
      <c r="AO5" s="30">
        <v>0</v>
      </c>
      <c r="AP5" s="17">
        <v>0</v>
      </c>
      <c r="AQ5" s="17">
        <v>0</v>
      </c>
      <c r="AR5" s="17">
        <v>0</v>
      </c>
      <c r="AS5" s="17">
        <v>0</v>
      </c>
      <c r="AT5" s="30">
        <v>0</v>
      </c>
      <c r="AU5" s="37">
        <v>0</v>
      </c>
      <c r="AV5" s="37">
        <v>0</v>
      </c>
      <c r="AW5" s="19">
        <v>0</v>
      </c>
      <c r="AX5" s="30">
        <v>0</v>
      </c>
      <c r="AY5" s="36">
        <f t="shared" si="1"/>
        <v>0</v>
      </c>
      <c r="AZ5" s="143">
        <v>0</v>
      </c>
      <c r="BA5" s="19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30">
        <v>0</v>
      </c>
      <c r="BI5" s="37">
        <v>0</v>
      </c>
      <c r="BJ5" s="37">
        <v>0</v>
      </c>
      <c r="BK5" s="19">
        <v>0</v>
      </c>
      <c r="BL5" s="17">
        <v>0</v>
      </c>
      <c r="BM5" s="16">
        <f t="shared" si="2"/>
        <v>0</v>
      </c>
      <c r="BN5" s="161">
        <v>0</v>
      </c>
      <c r="BO5" s="161">
        <v>0</v>
      </c>
      <c r="BP5" s="161">
        <v>0</v>
      </c>
      <c r="BQ5" s="161">
        <v>0</v>
      </c>
      <c r="BR5" s="161">
        <v>0</v>
      </c>
      <c r="BS5" s="161">
        <v>0</v>
      </c>
      <c r="BZ5" s="151">
        <f t="shared" si="3"/>
        <v>0</v>
      </c>
    </row>
    <row r="6" spans="1:78" x14ac:dyDescent="0.3">
      <c r="A6" s="19">
        <v>1</v>
      </c>
      <c r="B6" s="64" t="s">
        <v>19</v>
      </c>
      <c r="C6" s="37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239">
        <v>0</v>
      </c>
      <c r="J6" s="241">
        <v>0</v>
      </c>
      <c r="K6" s="37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7">
        <v>0</v>
      </c>
      <c r="T6" s="30">
        <v>0</v>
      </c>
      <c r="U6" s="37">
        <v>0</v>
      </c>
      <c r="V6" s="30">
        <v>0</v>
      </c>
      <c r="W6" s="202">
        <v>0</v>
      </c>
      <c r="X6" s="203">
        <v>6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30">
        <v>0</v>
      </c>
      <c r="AG6" s="37">
        <v>0</v>
      </c>
      <c r="AH6" s="37">
        <v>0</v>
      </c>
      <c r="AI6" s="19">
        <v>0</v>
      </c>
      <c r="AJ6" s="17">
        <v>0</v>
      </c>
      <c r="AK6" s="26">
        <f t="shared" si="0"/>
        <v>0</v>
      </c>
      <c r="AL6" s="143">
        <v>2</v>
      </c>
      <c r="AM6" s="19">
        <v>0</v>
      </c>
      <c r="AN6" s="17">
        <v>0</v>
      </c>
      <c r="AO6" s="30">
        <v>0</v>
      </c>
      <c r="AP6" s="17">
        <v>0</v>
      </c>
      <c r="AQ6" s="17">
        <v>0</v>
      </c>
      <c r="AR6" s="17">
        <v>0</v>
      </c>
      <c r="AS6" s="17">
        <v>0</v>
      </c>
      <c r="AT6" s="30">
        <v>0</v>
      </c>
      <c r="AU6" s="37">
        <v>0</v>
      </c>
      <c r="AV6" s="37">
        <v>0</v>
      </c>
      <c r="AW6" s="19">
        <v>0</v>
      </c>
      <c r="AX6" s="30">
        <v>0</v>
      </c>
      <c r="AY6" s="36">
        <f t="shared" si="1"/>
        <v>0</v>
      </c>
      <c r="AZ6" s="143">
        <v>2</v>
      </c>
      <c r="BA6" s="19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30">
        <v>0</v>
      </c>
      <c r="BI6" s="37">
        <v>0</v>
      </c>
      <c r="BJ6" s="37">
        <v>0</v>
      </c>
      <c r="BK6" s="19">
        <v>0</v>
      </c>
      <c r="BL6" s="17">
        <v>0</v>
      </c>
      <c r="BM6" s="16">
        <f t="shared" si="2"/>
        <v>0</v>
      </c>
      <c r="BN6" s="161">
        <v>0</v>
      </c>
      <c r="BO6" s="161">
        <v>0</v>
      </c>
      <c r="BP6" s="161">
        <v>0</v>
      </c>
      <c r="BQ6" s="161">
        <v>0</v>
      </c>
      <c r="BR6" s="161">
        <v>0</v>
      </c>
      <c r="BS6" s="161">
        <v>0</v>
      </c>
      <c r="BZ6" s="151">
        <f t="shared" si="3"/>
        <v>0</v>
      </c>
    </row>
    <row r="7" spans="1:78" x14ac:dyDescent="0.3">
      <c r="A7" s="19">
        <v>1</v>
      </c>
      <c r="B7" s="64" t="s">
        <v>20</v>
      </c>
      <c r="C7" s="37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239">
        <v>0</v>
      </c>
      <c r="J7" s="241">
        <v>4</v>
      </c>
      <c r="K7" s="37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7">
        <v>0</v>
      </c>
      <c r="T7" s="30">
        <v>0</v>
      </c>
      <c r="U7" s="37">
        <v>0</v>
      </c>
      <c r="V7" s="30">
        <v>0</v>
      </c>
      <c r="W7" s="202">
        <v>0</v>
      </c>
      <c r="X7" s="203">
        <v>23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30">
        <v>0</v>
      </c>
      <c r="AG7" s="37">
        <v>0</v>
      </c>
      <c r="AH7" s="37">
        <v>0</v>
      </c>
      <c r="AI7" s="19">
        <v>0</v>
      </c>
      <c r="AJ7" s="17">
        <v>0</v>
      </c>
      <c r="AK7" s="26">
        <f t="shared" si="0"/>
        <v>0</v>
      </c>
      <c r="AL7" s="143">
        <v>4</v>
      </c>
      <c r="AM7" s="19">
        <v>0</v>
      </c>
      <c r="AN7" s="17">
        <v>0</v>
      </c>
      <c r="AO7" s="30">
        <v>0</v>
      </c>
      <c r="AP7" s="17">
        <v>0</v>
      </c>
      <c r="AQ7" s="17">
        <v>0</v>
      </c>
      <c r="AR7" s="17">
        <v>0</v>
      </c>
      <c r="AS7" s="17">
        <v>0</v>
      </c>
      <c r="AT7" s="30">
        <v>0</v>
      </c>
      <c r="AU7" s="37">
        <v>0</v>
      </c>
      <c r="AV7" s="37">
        <v>0</v>
      </c>
      <c r="AW7" s="19">
        <v>0</v>
      </c>
      <c r="AX7" s="30">
        <v>0</v>
      </c>
      <c r="AY7" s="36">
        <f t="shared" si="1"/>
        <v>0</v>
      </c>
      <c r="AZ7" s="143">
        <v>6</v>
      </c>
      <c r="BA7" s="19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30">
        <v>0</v>
      </c>
      <c r="BI7" s="37">
        <v>0</v>
      </c>
      <c r="BJ7" s="37">
        <v>0</v>
      </c>
      <c r="BK7" s="19">
        <v>0</v>
      </c>
      <c r="BL7" s="17">
        <v>0</v>
      </c>
      <c r="BM7" s="16">
        <f t="shared" si="2"/>
        <v>0</v>
      </c>
      <c r="BN7" s="161">
        <v>0</v>
      </c>
      <c r="BO7" s="161">
        <v>0</v>
      </c>
      <c r="BP7" s="161">
        <v>0</v>
      </c>
      <c r="BQ7" s="161">
        <v>0</v>
      </c>
      <c r="BR7" s="161">
        <v>0</v>
      </c>
      <c r="BS7" s="161">
        <v>0</v>
      </c>
      <c r="BZ7" s="151">
        <f t="shared" si="3"/>
        <v>0</v>
      </c>
    </row>
    <row r="8" spans="1:78" x14ac:dyDescent="0.3">
      <c r="A8" s="19">
        <v>1</v>
      </c>
      <c r="B8" s="64" t="s">
        <v>21</v>
      </c>
      <c r="C8" s="37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239">
        <v>0</v>
      </c>
      <c r="J8" s="241">
        <v>23</v>
      </c>
      <c r="K8" s="37">
        <v>0</v>
      </c>
      <c r="L8" s="30">
        <v>0</v>
      </c>
      <c r="M8" s="30">
        <v>0</v>
      </c>
      <c r="N8" s="30">
        <v>1</v>
      </c>
      <c r="O8" s="30">
        <v>0</v>
      </c>
      <c r="P8" s="30">
        <v>0</v>
      </c>
      <c r="Q8" s="30">
        <v>0</v>
      </c>
      <c r="R8" s="30">
        <v>0</v>
      </c>
      <c r="S8" s="37">
        <v>0</v>
      </c>
      <c r="T8" s="30">
        <v>0</v>
      </c>
      <c r="U8" s="37">
        <v>0</v>
      </c>
      <c r="V8" s="30">
        <v>1</v>
      </c>
      <c r="W8" s="202">
        <f>SUM(K8:V8)</f>
        <v>2</v>
      </c>
      <c r="X8" s="203">
        <v>27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30">
        <v>0</v>
      </c>
      <c r="AG8" s="37">
        <v>0</v>
      </c>
      <c r="AH8" s="37">
        <v>0</v>
      </c>
      <c r="AI8" s="19">
        <v>0</v>
      </c>
      <c r="AJ8" s="17">
        <v>0</v>
      </c>
      <c r="AK8" s="26">
        <f t="shared" si="0"/>
        <v>0</v>
      </c>
      <c r="AL8" s="143">
        <v>5</v>
      </c>
      <c r="AM8" s="19">
        <v>1</v>
      </c>
      <c r="AN8" s="17">
        <v>0</v>
      </c>
      <c r="AO8" s="30">
        <v>0</v>
      </c>
      <c r="AP8" s="17">
        <v>0</v>
      </c>
      <c r="AQ8" s="17">
        <v>0</v>
      </c>
      <c r="AR8" s="17">
        <v>0</v>
      </c>
      <c r="AS8" s="17">
        <v>0</v>
      </c>
      <c r="AT8" s="30">
        <v>0</v>
      </c>
      <c r="AU8" s="37">
        <v>0</v>
      </c>
      <c r="AV8" s="37">
        <v>0</v>
      </c>
      <c r="AW8" s="19">
        <v>0</v>
      </c>
      <c r="AX8" s="30">
        <v>0</v>
      </c>
      <c r="AY8" s="36">
        <f t="shared" si="1"/>
        <v>1</v>
      </c>
      <c r="AZ8" s="143">
        <v>13</v>
      </c>
      <c r="BA8" s="19">
        <v>0</v>
      </c>
      <c r="BB8" s="17">
        <v>0</v>
      </c>
      <c r="BC8" s="17">
        <v>0</v>
      </c>
      <c r="BD8" s="17">
        <v>0</v>
      </c>
      <c r="BE8" s="17">
        <v>0</v>
      </c>
      <c r="BF8" s="17">
        <v>4</v>
      </c>
      <c r="BG8" s="17">
        <v>0</v>
      </c>
      <c r="BH8" s="30">
        <v>0</v>
      </c>
      <c r="BI8" s="37">
        <v>0</v>
      </c>
      <c r="BJ8" s="37">
        <v>0</v>
      </c>
      <c r="BK8" s="19">
        <v>0</v>
      </c>
      <c r="BL8" s="17">
        <v>0</v>
      </c>
      <c r="BM8" s="16">
        <f t="shared" si="2"/>
        <v>4</v>
      </c>
      <c r="BN8" s="161">
        <v>0</v>
      </c>
      <c r="BO8" s="161">
        <v>0</v>
      </c>
      <c r="BP8" s="161">
        <v>0</v>
      </c>
      <c r="BQ8" s="161">
        <v>0</v>
      </c>
      <c r="BR8" s="161">
        <v>0</v>
      </c>
      <c r="BS8" s="161">
        <v>0</v>
      </c>
      <c r="BZ8" s="151">
        <f t="shared" si="3"/>
        <v>0</v>
      </c>
    </row>
    <row r="9" spans="1:78" x14ac:dyDescent="0.3">
      <c r="A9" s="19">
        <v>1</v>
      </c>
      <c r="B9" s="64" t="s">
        <v>22</v>
      </c>
      <c r="C9" s="37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239">
        <v>0</v>
      </c>
      <c r="J9" s="241">
        <v>49</v>
      </c>
      <c r="K9" s="37">
        <v>1</v>
      </c>
      <c r="L9" s="30">
        <v>0</v>
      </c>
      <c r="M9" s="30">
        <v>0</v>
      </c>
      <c r="N9" s="30">
        <v>0</v>
      </c>
      <c r="O9" s="30">
        <v>1</v>
      </c>
      <c r="P9" s="30">
        <v>0</v>
      </c>
      <c r="Q9" s="30">
        <v>0</v>
      </c>
      <c r="R9" s="30">
        <v>0</v>
      </c>
      <c r="S9" s="37">
        <v>1</v>
      </c>
      <c r="T9" s="30">
        <v>0</v>
      </c>
      <c r="U9" s="37">
        <v>0</v>
      </c>
      <c r="V9" s="30">
        <v>0</v>
      </c>
      <c r="W9" s="202">
        <f t="shared" ref="W9:W25" si="4">SUM(K9:V9)</f>
        <v>3</v>
      </c>
      <c r="X9" s="203">
        <v>135</v>
      </c>
      <c r="Y9" s="15">
        <v>0</v>
      </c>
      <c r="Z9" s="15">
        <v>1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30">
        <v>0</v>
      </c>
      <c r="AG9" s="37">
        <v>0</v>
      </c>
      <c r="AH9" s="37">
        <v>1</v>
      </c>
      <c r="AI9" s="19">
        <v>0</v>
      </c>
      <c r="AJ9" s="17">
        <v>0</v>
      </c>
      <c r="AK9" s="26">
        <f t="shared" si="0"/>
        <v>2</v>
      </c>
      <c r="AL9" s="143">
        <v>164</v>
      </c>
      <c r="AM9" s="19">
        <v>0</v>
      </c>
      <c r="AN9" s="17">
        <v>1</v>
      </c>
      <c r="AO9" s="30">
        <v>0</v>
      </c>
      <c r="AP9" s="17">
        <v>0</v>
      </c>
      <c r="AQ9" s="17">
        <v>0</v>
      </c>
      <c r="AR9" s="17">
        <v>0</v>
      </c>
      <c r="AS9" s="17">
        <v>0</v>
      </c>
      <c r="AT9" s="30">
        <v>0</v>
      </c>
      <c r="AU9" s="37">
        <v>0</v>
      </c>
      <c r="AV9" s="37">
        <v>0</v>
      </c>
      <c r="AW9" s="19">
        <v>1</v>
      </c>
      <c r="AX9" s="30">
        <v>0</v>
      </c>
      <c r="AY9" s="36">
        <f t="shared" si="1"/>
        <v>2</v>
      </c>
      <c r="AZ9" s="143">
        <v>112</v>
      </c>
      <c r="BA9" s="19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30">
        <v>1</v>
      </c>
      <c r="BI9" s="37">
        <v>0</v>
      </c>
      <c r="BJ9" s="37">
        <v>0</v>
      </c>
      <c r="BK9" s="19">
        <v>0</v>
      </c>
      <c r="BL9" s="17">
        <v>1</v>
      </c>
      <c r="BM9" s="16">
        <f t="shared" si="2"/>
        <v>2</v>
      </c>
      <c r="BN9" s="161">
        <v>0</v>
      </c>
      <c r="BO9" s="161">
        <v>0</v>
      </c>
      <c r="BP9" s="161">
        <v>0</v>
      </c>
      <c r="BQ9" s="161">
        <v>0</v>
      </c>
      <c r="BR9" s="161">
        <v>0</v>
      </c>
      <c r="BS9" s="161">
        <v>1</v>
      </c>
      <c r="BZ9" s="151">
        <f t="shared" si="3"/>
        <v>1</v>
      </c>
    </row>
    <row r="10" spans="1:78" x14ac:dyDescent="0.3">
      <c r="A10" s="19">
        <v>1</v>
      </c>
      <c r="B10" s="64" t="s">
        <v>23</v>
      </c>
      <c r="C10" s="37">
        <v>0</v>
      </c>
      <c r="D10" s="30">
        <v>0</v>
      </c>
      <c r="E10" s="30">
        <v>2</v>
      </c>
      <c r="F10" s="30">
        <v>0</v>
      </c>
      <c r="G10" s="30">
        <v>0</v>
      </c>
      <c r="H10" s="30">
        <v>0</v>
      </c>
      <c r="I10" s="239">
        <f>SUM(C10:H10)</f>
        <v>2</v>
      </c>
      <c r="J10" s="241">
        <v>160</v>
      </c>
      <c r="K10" s="37">
        <v>0</v>
      </c>
      <c r="L10" s="30">
        <v>0</v>
      </c>
      <c r="M10" s="30">
        <v>0</v>
      </c>
      <c r="N10" s="30">
        <v>0</v>
      </c>
      <c r="O10" s="30">
        <v>2</v>
      </c>
      <c r="P10" s="30">
        <v>0</v>
      </c>
      <c r="Q10" s="30">
        <v>0</v>
      </c>
      <c r="R10" s="30">
        <v>0</v>
      </c>
      <c r="S10" s="37">
        <v>0</v>
      </c>
      <c r="T10" s="30">
        <v>0</v>
      </c>
      <c r="U10" s="37">
        <v>0</v>
      </c>
      <c r="V10" s="30">
        <v>0</v>
      </c>
      <c r="W10" s="202">
        <f t="shared" si="4"/>
        <v>2</v>
      </c>
      <c r="X10" s="203">
        <v>566</v>
      </c>
      <c r="Y10" s="15">
        <v>0</v>
      </c>
      <c r="Z10" s="15">
        <v>0</v>
      </c>
      <c r="AA10" s="15">
        <v>0</v>
      </c>
      <c r="AB10" s="15">
        <v>0</v>
      </c>
      <c r="AC10" s="15">
        <v>1</v>
      </c>
      <c r="AD10" s="15">
        <v>0</v>
      </c>
      <c r="AE10" s="15">
        <v>0</v>
      </c>
      <c r="AF10" s="30">
        <v>0</v>
      </c>
      <c r="AG10" s="37">
        <v>1</v>
      </c>
      <c r="AH10" s="37">
        <v>0</v>
      </c>
      <c r="AI10" s="19">
        <v>1</v>
      </c>
      <c r="AJ10" s="17">
        <v>2</v>
      </c>
      <c r="AK10" s="26">
        <f t="shared" si="0"/>
        <v>5</v>
      </c>
      <c r="AL10" s="143">
        <v>448</v>
      </c>
      <c r="AM10" s="19">
        <v>0</v>
      </c>
      <c r="AN10" s="17">
        <v>1</v>
      </c>
      <c r="AO10" s="30">
        <v>0</v>
      </c>
      <c r="AP10" s="17">
        <v>1</v>
      </c>
      <c r="AQ10" s="17">
        <v>0</v>
      </c>
      <c r="AR10" s="17">
        <v>0</v>
      </c>
      <c r="AS10" s="17">
        <v>0</v>
      </c>
      <c r="AT10" s="30">
        <v>0</v>
      </c>
      <c r="AU10" s="37">
        <v>1</v>
      </c>
      <c r="AV10" s="37">
        <v>0</v>
      </c>
      <c r="AW10" s="19">
        <v>0</v>
      </c>
      <c r="AX10" s="30">
        <v>0</v>
      </c>
      <c r="AY10" s="36">
        <f t="shared" si="1"/>
        <v>3</v>
      </c>
      <c r="AZ10" s="143">
        <v>326</v>
      </c>
      <c r="BA10" s="19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30">
        <v>0</v>
      </c>
      <c r="BI10" s="37">
        <v>1</v>
      </c>
      <c r="BJ10" s="37">
        <v>0</v>
      </c>
      <c r="BK10" s="19">
        <v>1</v>
      </c>
      <c r="BL10" s="17">
        <v>0</v>
      </c>
      <c r="BM10" s="16">
        <f t="shared" si="2"/>
        <v>2</v>
      </c>
      <c r="BN10" s="161">
        <v>0</v>
      </c>
      <c r="BO10" s="161">
        <v>0</v>
      </c>
      <c r="BP10" s="161">
        <v>0</v>
      </c>
      <c r="BQ10" s="161">
        <v>0</v>
      </c>
      <c r="BR10" s="161">
        <v>0</v>
      </c>
      <c r="BS10" s="161">
        <v>0</v>
      </c>
      <c r="BZ10" s="151">
        <f t="shared" si="3"/>
        <v>0</v>
      </c>
    </row>
    <row r="11" spans="1:78" x14ac:dyDescent="0.3">
      <c r="A11" s="19">
        <v>1</v>
      </c>
      <c r="B11" s="64" t="s">
        <v>24</v>
      </c>
      <c r="C11" s="37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239">
        <f t="shared" ref="I11:I25" si="5">SUM(C11:H11)</f>
        <v>0</v>
      </c>
      <c r="J11" s="241">
        <v>0</v>
      </c>
      <c r="K11" s="37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7">
        <v>0</v>
      </c>
      <c r="T11" s="30">
        <v>0</v>
      </c>
      <c r="U11" s="37">
        <v>0</v>
      </c>
      <c r="V11" s="30">
        <v>0</v>
      </c>
      <c r="W11" s="202">
        <f t="shared" si="4"/>
        <v>0</v>
      </c>
      <c r="X11" s="203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30">
        <v>0</v>
      </c>
      <c r="AG11" s="37">
        <v>0</v>
      </c>
      <c r="AH11" s="37">
        <v>0</v>
      </c>
      <c r="AI11" s="19">
        <v>0</v>
      </c>
      <c r="AJ11" s="17">
        <v>0</v>
      </c>
      <c r="AK11" s="26">
        <f t="shared" si="0"/>
        <v>0</v>
      </c>
      <c r="AL11" s="143">
        <v>0</v>
      </c>
      <c r="AM11" s="19">
        <v>0</v>
      </c>
      <c r="AN11" s="17">
        <v>0</v>
      </c>
      <c r="AO11" s="30">
        <v>0</v>
      </c>
      <c r="AP11" s="17">
        <v>0</v>
      </c>
      <c r="AQ11" s="17">
        <v>0</v>
      </c>
      <c r="AR11" s="17">
        <v>0</v>
      </c>
      <c r="AS11" s="17">
        <v>0</v>
      </c>
      <c r="AT11" s="30">
        <v>0</v>
      </c>
      <c r="AU11" s="37">
        <v>0</v>
      </c>
      <c r="AV11" s="37">
        <v>0</v>
      </c>
      <c r="AW11" s="19">
        <v>0</v>
      </c>
      <c r="AX11" s="30">
        <v>0</v>
      </c>
      <c r="AY11" s="36">
        <f t="shared" si="1"/>
        <v>0</v>
      </c>
      <c r="AZ11" s="143">
        <v>0</v>
      </c>
      <c r="BA11" s="19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30">
        <v>0</v>
      </c>
      <c r="BI11" s="37">
        <v>0</v>
      </c>
      <c r="BJ11" s="37">
        <v>0</v>
      </c>
      <c r="BK11" s="19">
        <v>0</v>
      </c>
      <c r="BL11" s="17">
        <v>0</v>
      </c>
      <c r="BM11" s="16">
        <f t="shared" si="2"/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0</v>
      </c>
      <c r="BS11" s="161">
        <v>0</v>
      </c>
      <c r="BZ11" s="151">
        <f t="shared" si="3"/>
        <v>0</v>
      </c>
    </row>
    <row r="12" spans="1:78" x14ac:dyDescent="0.3">
      <c r="A12" s="19">
        <v>1</v>
      </c>
      <c r="B12" s="64" t="s">
        <v>25</v>
      </c>
      <c r="C12" s="37">
        <v>0</v>
      </c>
      <c r="D12" s="30">
        <v>0</v>
      </c>
      <c r="E12" s="30">
        <v>0</v>
      </c>
      <c r="F12" s="30">
        <v>0</v>
      </c>
      <c r="G12" s="30">
        <v>2</v>
      </c>
      <c r="H12" s="30">
        <v>0</v>
      </c>
      <c r="I12" s="239">
        <f t="shared" si="5"/>
        <v>2</v>
      </c>
      <c r="J12" s="241">
        <v>482</v>
      </c>
      <c r="K12" s="37">
        <v>2</v>
      </c>
      <c r="L12" s="30">
        <v>6</v>
      </c>
      <c r="M12" s="30">
        <v>3</v>
      </c>
      <c r="N12" s="30">
        <v>3</v>
      </c>
      <c r="O12" s="30">
        <v>1</v>
      </c>
      <c r="P12" s="30">
        <v>0</v>
      </c>
      <c r="Q12" s="30">
        <v>0</v>
      </c>
      <c r="R12" s="30">
        <v>0</v>
      </c>
      <c r="S12" s="37">
        <v>1</v>
      </c>
      <c r="T12" s="30">
        <v>1</v>
      </c>
      <c r="U12" s="37">
        <v>2</v>
      </c>
      <c r="V12" s="30">
        <v>1</v>
      </c>
      <c r="W12" s="202">
        <f t="shared" si="4"/>
        <v>20</v>
      </c>
      <c r="X12" s="203">
        <v>582</v>
      </c>
      <c r="Y12" s="149">
        <v>1</v>
      </c>
      <c r="Z12" s="15">
        <v>0</v>
      </c>
      <c r="AA12" s="15">
        <v>2</v>
      </c>
      <c r="AB12" s="15">
        <v>0</v>
      </c>
      <c r="AC12" s="15">
        <v>1</v>
      </c>
      <c r="AD12" s="15">
        <v>0</v>
      </c>
      <c r="AE12" s="15">
        <v>2</v>
      </c>
      <c r="AF12" s="30">
        <v>2</v>
      </c>
      <c r="AG12" s="37">
        <v>1</v>
      </c>
      <c r="AH12" s="37">
        <v>1</v>
      </c>
      <c r="AI12" s="19">
        <v>0</v>
      </c>
      <c r="AJ12" s="17">
        <v>0</v>
      </c>
      <c r="AK12" s="26">
        <f t="shared" si="0"/>
        <v>10</v>
      </c>
      <c r="AL12" s="143">
        <v>92</v>
      </c>
      <c r="AM12" s="19">
        <v>0</v>
      </c>
      <c r="AN12" s="17">
        <v>0</v>
      </c>
      <c r="AO12" s="30">
        <v>1</v>
      </c>
      <c r="AP12" s="17">
        <v>0</v>
      </c>
      <c r="AQ12" s="17">
        <v>1</v>
      </c>
      <c r="AR12" s="17">
        <v>0</v>
      </c>
      <c r="AS12" s="17">
        <v>0</v>
      </c>
      <c r="AT12" s="30">
        <v>1</v>
      </c>
      <c r="AU12" s="37">
        <v>0</v>
      </c>
      <c r="AV12" s="37">
        <v>1</v>
      </c>
      <c r="AW12" s="19">
        <v>0</v>
      </c>
      <c r="AX12" s="30">
        <v>0</v>
      </c>
      <c r="AY12" s="36">
        <f t="shared" si="1"/>
        <v>4</v>
      </c>
      <c r="AZ12" s="143">
        <v>125</v>
      </c>
      <c r="BA12" s="19">
        <v>1</v>
      </c>
      <c r="BB12" s="17">
        <v>1</v>
      </c>
      <c r="BC12" s="17">
        <v>0</v>
      </c>
      <c r="BD12" s="17">
        <v>0</v>
      </c>
      <c r="BE12" s="17">
        <v>0</v>
      </c>
      <c r="BF12" s="17">
        <v>0</v>
      </c>
      <c r="BG12" s="17">
        <v>1</v>
      </c>
      <c r="BH12" s="30">
        <v>0</v>
      </c>
      <c r="BI12" s="37">
        <v>0</v>
      </c>
      <c r="BJ12" s="37">
        <v>0</v>
      </c>
      <c r="BK12" s="19">
        <v>0</v>
      </c>
      <c r="BL12" s="17">
        <v>1</v>
      </c>
      <c r="BM12" s="16">
        <f t="shared" si="2"/>
        <v>4</v>
      </c>
      <c r="BN12" s="161">
        <v>0</v>
      </c>
      <c r="BO12" s="161">
        <v>0</v>
      </c>
      <c r="BP12" s="161">
        <v>0</v>
      </c>
      <c r="BQ12" s="161">
        <v>0</v>
      </c>
      <c r="BR12" s="161">
        <v>0</v>
      </c>
      <c r="BS12" s="161">
        <v>0</v>
      </c>
      <c r="BZ12" s="151">
        <f t="shared" si="3"/>
        <v>0</v>
      </c>
    </row>
    <row r="13" spans="1:78" x14ac:dyDescent="0.3">
      <c r="A13" s="19">
        <v>1</v>
      </c>
      <c r="B13" s="64" t="s">
        <v>26</v>
      </c>
      <c r="C13" s="37">
        <v>0</v>
      </c>
      <c r="D13" s="30">
        <v>3</v>
      </c>
      <c r="E13" s="30">
        <v>1</v>
      </c>
      <c r="F13" s="30">
        <v>3</v>
      </c>
      <c r="G13" s="30">
        <v>2</v>
      </c>
      <c r="H13" s="30">
        <v>0</v>
      </c>
      <c r="I13" s="239">
        <f t="shared" si="5"/>
        <v>9</v>
      </c>
      <c r="J13" s="241">
        <v>11423</v>
      </c>
      <c r="K13" s="37">
        <v>4</v>
      </c>
      <c r="L13" s="30">
        <v>2</v>
      </c>
      <c r="M13" s="30">
        <v>11</v>
      </c>
      <c r="N13" s="30">
        <v>4</v>
      </c>
      <c r="O13" s="30">
        <v>1</v>
      </c>
      <c r="P13" s="30">
        <v>1</v>
      </c>
      <c r="Q13" s="30">
        <v>2</v>
      </c>
      <c r="R13" s="30">
        <v>1</v>
      </c>
      <c r="S13" s="37">
        <v>3</v>
      </c>
      <c r="T13" s="30">
        <v>3</v>
      </c>
      <c r="U13" s="37">
        <v>2</v>
      </c>
      <c r="V13" s="30">
        <v>0</v>
      </c>
      <c r="W13" s="202">
        <f t="shared" si="4"/>
        <v>34</v>
      </c>
      <c r="X13" s="203">
        <v>14265</v>
      </c>
      <c r="Y13" s="15">
        <v>6</v>
      </c>
      <c r="Z13" s="15">
        <v>0</v>
      </c>
      <c r="AA13" s="15">
        <v>2</v>
      </c>
      <c r="AB13" s="15">
        <v>2</v>
      </c>
      <c r="AC13" s="15">
        <v>4</v>
      </c>
      <c r="AD13" s="15">
        <v>3</v>
      </c>
      <c r="AE13" s="15">
        <v>3</v>
      </c>
      <c r="AF13" s="30">
        <v>0</v>
      </c>
      <c r="AG13" s="37">
        <v>3</v>
      </c>
      <c r="AH13" s="37">
        <v>1</v>
      </c>
      <c r="AI13" s="19">
        <v>4</v>
      </c>
      <c r="AJ13" s="17">
        <v>2</v>
      </c>
      <c r="AK13" s="26">
        <f t="shared" si="0"/>
        <v>30</v>
      </c>
      <c r="AL13" s="143">
        <v>8743</v>
      </c>
      <c r="AM13" s="20">
        <v>2</v>
      </c>
      <c r="AN13" s="15">
        <v>3</v>
      </c>
      <c r="AO13" s="31">
        <v>4</v>
      </c>
      <c r="AP13" s="15">
        <v>4</v>
      </c>
      <c r="AQ13" s="15">
        <v>3</v>
      </c>
      <c r="AR13" s="15">
        <v>0</v>
      </c>
      <c r="AS13" s="15">
        <v>2</v>
      </c>
      <c r="AT13" s="30">
        <v>0</v>
      </c>
      <c r="AU13" s="37">
        <v>0</v>
      </c>
      <c r="AV13" s="37">
        <v>1</v>
      </c>
      <c r="AW13" s="19">
        <v>1</v>
      </c>
      <c r="AX13" s="30">
        <v>0</v>
      </c>
      <c r="AY13" s="36">
        <f t="shared" si="1"/>
        <v>20</v>
      </c>
      <c r="AZ13" s="143">
        <v>4925</v>
      </c>
      <c r="BA13" s="20">
        <v>1</v>
      </c>
      <c r="BB13" s="15">
        <v>1</v>
      </c>
      <c r="BC13" s="15">
        <v>3</v>
      </c>
      <c r="BD13" s="15">
        <v>3</v>
      </c>
      <c r="BE13" s="15">
        <v>2</v>
      </c>
      <c r="BF13" s="15">
        <v>1</v>
      </c>
      <c r="BG13" s="15">
        <v>0</v>
      </c>
      <c r="BH13" s="30">
        <v>0</v>
      </c>
      <c r="BI13" s="37">
        <v>1</v>
      </c>
      <c r="BJ13" s="37">
        <v>0</v>
      </c>
      <c r="BK13" s="19">
        <v>0</v>
      </c>
      <c r="BL13" s="17">
        <v>0</v>
      </c>
      <c r="BM13" s="16">
        <f t="shared" si="2"/>
        <v>12</v>
      </c>
      <c r="BN13" s="161">
        <v>2</v>
      </c>
      <c r="BO13" s="161">
        <v>0</v>
      </c>
      <c r="BP13" s="161">
        <v>0</v>
      </c>
      <c r="BQ13" s="161">
        <v>0</v>
      </c>
      <c r="BR13" s="161">
        <v>0</v>
      </c>
      <c r="BS13" s="161">
        <v>4</v>
      </c>
      <c r="BZ13" s="151">
        <f t="shared" si="3"/>
        <v>6</v>
      </c>
    </row>
    <row r="14" spans="1:78" x14ac:dyDescent="0.3">
      <c r="A14" s="19">
        <v>1</v>
      </c>
      <c r="B14" s="64" t="s">
        <v>27</v>
      </c>
      <c r="C14" s="37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239">
        <f t="shared" si="5"/>
        <v>0</v>
      </c>
      <c r="J14" s="241">
        <v>449</v>
      </c>
      <c r="K14" s="37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1</v>
      </c>
      <c r="R14" s="30">
        <v>0</v>
      </c>
      <c r="S14" s="37">
        <v>0</v>
      </c>
      <c r="T14" s="30">
        <v>0</v>
      </c>
      <c r="U14" s="37">
        <v>0</v>
      </c>
      <c r="V14" s="30">
        <v>0</v>
      </c>
      <c r="W14" s="202">
        <f t="shared" si="4"/>
        <v>1</v>
      </c>
      <c r="X14" s="203">
        <v>934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1</v>
      </c>
      <c r="AF14" s="30">
        <v>1</v>
      </c>
      <c r="AG14" s="37">
        <v>1</v>
      </c>
      <c r="AH14" s="37">
        <v>0</v>
      </c>
      <c r="AI14" s="19">
        <v>1</v>
      </c>
      <c r="AJ14" s="17">
        <v>0</v>
      </c>
      <c r="AK14" s="26">
        <f t="shared" si="0"/>
        <v>4</v>
      </c>
      <c r="AL14" s="143">
        <v>1251</v>
      </c>
      <c r="AM14" s="19">
        <v>0</v>
      </c>
      <c r="AN14" s="17">
        <v>0</v>
      </c>
      <c r="AO14" s="30">
        <v>0</v>
      </c>
      <c r="AP14" s="17">
        <v>0</v>
      </c>
      <c r="AQ14" s="17">
        <v>0</v>
      </c>
      <c r="AR14" s="17">
        <v>0</v>
      </c>
      <c r="AS14" s="17">
        <v>0</v>
      </c>
      <c r="AT14" s="30">
        <v>0</v>
      </c>
      <c r="AU14" s="37">
        <v>0</v>
      </c>
      <c r="AV14" s="37">
        <v>0</v>
      </c>
      <c r="AW14" s="19">
        <v>0</v>
      </c>
      <c r="AX14" s="30">
        <v>0</v>
      </c>
      <c r="AY14" s="36">
        <f t="shared" si="1"/>
        <v>0</v>
      </c>
      <c r="AZ14" s="143">
        <v>241</v>
      </c>
      <c r="BA14" s="19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30">
        <v>0</v>
      </c>
      <c r="BI14" s="37">
        <v>0</v>
      </c>
      <c r="BJ14" s="37">
        <v>0</v>
      </c>
      <c r="BK14" s="19">
        <v>0</v>
      </c>
      <c r="BL14" s="17">
        <v>0</v>
      </c>
      <c r="BM14" s="16">
        <f t="shared" si="2"/>
        <v>0</v>
      </c>
      <c r="BN14" s="161">
        <v>0</v>
      </c>
      <c r="BO14" s="161">
        <v>0</v>
      </c>
      <c r="BP14" s="161">
        <v>0</v>
      </c>
      <c r="BQ14" s="161">
        <v>0</v>
      </c>
      <c r="BR14" s="161">
        <v>0</v>
      </c>
      <c r="BS14" s="161">
        <v>0</v>
      </c>
      <c r="BZ14" s="151">
        <f t="shared" si="3"/>
        <v>0</v>
      </c>
    </row>
    <row r="15" spans="1:78" x14ac:dyDescent="0.3">
      <c r="A15" s="19">
        <v>1</v>
      </c>
      <c r="B15" s="64" t="s">
        <v>28</v>
      </c>
      <c r="C15" s="37">
        <v>1</v>
      </c>
      <c r="D15" s="30">
        <v>0</v>
      </c>
      <c r="E15" s="30">
        <v>1</v>
      </c>
      <c r="F15" s="30">
        <v>2</v>
      </c>
      <c r="G15" s="30">
        <v>0</v>
      </c>
      <c r="H15" s="30">
        <v>0</v>
      </c>
      <c r="I15" s="239">
        <f t="shared" si="5"/>
        <v>4</v>
      </c>
      <c r="J15" s="241">
        <v>88</v>
      </c>
      <c r="K15" s="37">
        <v>0</v>
      </c>
      <c r="L15" s="30">
        <v>0</v>
      </c>
      <c r="M15" s="30">
        <v>1</v>
      </c>
      <c r="N15" s="30">
        <v>0</v>
      </c>
      <c r="O15" s="30">
        <v>2</v>
      </c>
      <c r="P15" s="30">
        <v>0</v>
      </c>
      <c r="Q15" s="30">
        <v>0</v>
      </c>
      <c r="R15" s="30">
        <v>1</v>
      </c>
      <c r="S15" s="37">
        <v>1</v>
      </c>
      <c r="T15" s="30">
        <v>1</v>
      </c>
      <c r="U15" s="37">
        <v>0</v>
      </c>
      <c r="V15" s="30">
        <v>1</v>
      </c>
      <c r="W15" s="202">
        <f t="shared" si="4"/>
        <v>7</v>
      </c>
      <c r="X15" s="203">
        <v>187</v>
      </c>
      <c r="Y15" s="15">
        <v>2</v>
      </c>
      <c r="Z15" s="15">
        <v>1</v>
      </c>
      <c r="AA15" s="15">
        <v>1</v>
      </c>
      <c r="AB15" s="15">
        <v>3</v>
      </c>
      <c r="AC15" s="15">
        <v>3</v>
      </c>
      <c r="AD15" s="15">
        <v>1</v>
      </c>
      <c r="AE15" s="15">
        <v>1</v>
      </c>
      <c r="AF15" s="30">
        <v>3</v>
      </c>
      <c r="AG15" s="37">
        <v>2</v>
      </c>
      <c r="AH15" s="37">
        <v>1</v>
      </c>
      <c r="AI15" s="19">
        <v>1</v>
      </c>
      <c r="AJ15" s="17">
        <v>2</v>
      </c>
      <c r="AK15" s="26">
        <f t="shared" si="0"/>
        <v>21</v>
      </c>
      <c r="AL15" s="143">
        <v>244</v>
      </c>
      <c r="AM15" s="19">
        <v>0</v>
      </c>
      <c r="AN15" s="17">
        <v>1</v>
      </c>
      <c r="AO15" s="30">
        <v>2</v>
      </c>
      <c r="AP15" s="17">
        <v>0</v>
      </c>
      <c r="AQ15" s="17">
        <v>0</v>
      </c>
      <c r="AR15" s="17">
        <v>0</v>
      </c>
      <c r="AS15" s="17">
        <v>0</v>
      </c>
      <c r="AT15" s="30">
        <v>0</v>
      </c>
      <c r="AU15" s="37">
        <v>0</v>
      </c>
      <c r="AV15" s="37">
        <v>0</v>
      </c>
      <c r="AW15" s="19">
        <v>0</v>
      </c>
      <c r="AX15" s="30">
        <v>0</v>
      </c>
      <c r="AY15" s="36">
        <f t="shared" si="1"/>
        <v>3</v>
      </c>
      <c r="AZ15" s="143">
        <v>85</v>
      </c>
      <c r="BA15" s="19">
        <v>1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30">
        <v>0</v>
      </c>
      <c r="BI15" s="37">
        <v>0</v>
      </c>
      <c r="BJ15" s="37">
        <v>1</v>
      </c>
      <c r="BK15" s="19">
        <v>1</v>
      </c>
      <c r="BL15" s="17">
        <v>0</v>
      </c>
      <c r="BM15" s="16">
        <f t="shared" si="2"/>
        <v>3</v>
      </c>
      <c r="BN15" s="161">
        <v>0</v>
      </c>
      <c r="BO15" s="161">
        <v>0</v>
      </c>
      <c r="BP15" s="161">
        <v>0</v>
      </c>
      <c r="BQ15" s="161">
        <v>0</v>
      </c>
      <c r="BR15" s="161">
        <v>1</v>
      </c>
      <c r="BS15" s="161">
        <v>0</v>
      </c>
      <c r="BZ15" s="151">
        <f t="shared" si="3"/>
        <v>1</v>
      </c>
    </row>
    <row r="16" spans="1:78" x14ac:dyDescent="0.3">
      <c r="A16" s="19">
        <v>1</v>
      </c>
      <c r="B16" s="64" t="s">
        <v>29</v>
      </c>
      <c r="C16" s="37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239">
        <f t="shared" si="5"/>
        <v>0</v>
      </c>
      <c r="J16" s="241">
        <v>205</v>
      </c>
      <c r="K16" s="37">
        <v>1</v>
      </c>
      <c r="L16" s="30">
        <v>0</v>
      </c>
      <c r="M16" s="30">
        <v>0</v>
      </c>
      <c r="N16" s="30">
        <v>0</v>
      </c>
      <c r="O16" s="30">
        <v>0</v>
      </c>
      <c r="P16" s="30">
        <v>1</v>
      </c>
      <c r="Q16" s="30">
        <v>2</v>
      </c>
      <c r="R16" s="30">
        <v>0</v>
      </c>
      <c r="S16" s="37">
        <v>1</v>
      </c>
      <c r="T16" s="30">
        <v>1</v>
      </c>
      <c r="U16" s="37">
        <v>0</v>
      </c>
      <c r="V16" s="30">
        <v>0</v>
      </c>
      <c r="W16" s="202">
        <f t="shared" si="4"/>
        <v>6</v>
      </c>
      <c r="X16" s="203">
        <v>895</v>
      </c>
      <c r="Y16" s="15">
        <v>1</v>
      </c>
      <c r="Z16" s="15">
        <v>2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30">
        <v>1</v>
      </c>
      <c r="AG16" s="37">
        <v>0</v>
      </c>
      <c r="AH16" s="37">
        <v>0</v>
      </c>
      <c r="AI16" s="19">
        <v>0</v>
      </c>
      <c r="AJ16" s="17">
        <v>0</v>
      </c>
      <c r="AK16" s="26">
        <f t="shared" si="0"/>
        <v>4</v>
      </c>
      <c r="AL16" s="143">
        <v>746</v>
      </c>
      <c r="AM16" s="19">
        <v>1</v>
      </c>
      <c r="AN16" s="17">
        <v>0</v>
      </c>
      <c r="AO16" s="30">
        <v>0</v>
      </c>
      <c r="AP16" s="17">
        <v>0</v>
      </c>
      <c r="AQ16" s="17">
        <v>0</v>
      </c>
      <c r="AR16" s="17">
        <v>0</v>
      </c>
      <c r="AS16" s="17">
        <v>0</v>
      </c>
      <c r="AT16" s="30">
        <v>0</v>
      </c>
      <c r="AU16" s="37">
        <v>0</v>
      </c>
      <c r="AV16" s="37">
        <v>0</v>
      </c>
      <c r="AW16" s="19">
        <v>0</v>
      </c>
      <c r="AX16" s="30">
        <v>0</v>
      </c>
      <c r="AY16" s="36">
        <f t="shared" si="1"/>
        <v>1</v>
      </c>
      <c r="AZ16" s="143">
        <v>167</v>
      </c>
      <c r="BA16" s="19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30">
        <v>0</v>
      </c>
      <c r="BI16" s="37">
        <v>0</v>
      </c>
      <c r="BJ16" s="37">
        <v>0</v>
      </c>
      <c r="BK16" s="19">
        <v>0</v>
      </c>
      <c r="BL16" s="17">
        <v>0</v>
      </c>
      <c r="BM16" s="16">
        <f t="shared" si="2"/>
        <v>0</v>
      </c>
      <c r="BN16" s="161">
        <v>0</v>
      </c>
      <c r="BO16" s="161">
        <v>0</v>
      </c>
      <c r="BP16" s="161">
        <v>0</v>
      </c>
      <c r="BQ16" s="161">
        <v>0</v>
      </c>
      <c r="BR16" s="161">
        <v>0</v>
      </c>
      <c r="BS16" s="161">
        <v>0</v>
      </c>
      <c r="BZ16" s="151">
        <f t="shared" si="3"/>
        <v>0</v>
      </c>
    </row>
    <row r="17" spans="1:78" x14ac:dyDescent="0.3">
      <c r="A17" s="19">
        <v>1</v>
      </c>
      <c r="B17" s="64" t="s">
        <v>30</v>
      </c>
      <c r="C17" s="37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239">
        <f t="shared" si="5"/>
        <v>0</v>
      </c>
      <c r="J17" s="241">
        <v>0</v>
      </c>
      <c r="K17" s="37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7">
        <v>0</v>
      </c>
      <c r="T17" s="30">
        <v>0</v>
      </c>
      <c r="U17" s="37">
        <v>0</v>
      </c>
      <c r="V17" s="30">
        <v>0</v>
      </c>
      <c r="W17" s="202">
        <f t="shared" si="4"/>
        <v>0</v>
      </c>
      <c r="X17" s="203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33">
        <v>0</v>
      </c>
      <c r="AG17" s="37">
        <v>0</v>
      </c>
      <c r="AH17" s="37">
        <v>0</v>
      </c>
      <c r="AI17" s="19">
        <v>0</v>
      </c>
      <c r="AJ17" s="17">
        <v>0</v>
      </c>
      <c r="AK17" s="26">
        <f t="shared" si="0"/>
        <v>0</v>
      </c>
      <c r="AL17" s="143">
        <v>0</v>
      </c>
      <c r="AM17" s="19">
        <v>0</v>
      </c>
      <c r="AN17" s="17">
        <v>0</v>
      </c>
      <c r="AO17" s="30">
        <v>0</v>
      </c>
      <c r="AP17" s="17">
        <v>0</v>
      </c>
      <c r="AQ17" s="17">
        <v>0</v>
      </c>
      <c r="AR17" s="17">
        <v>0</v>
      </c>
      <c r="AS17" s="17">
        <v>0</v>
      </c>
      <c r="AT17" s="30">
        <v>0</v>
      </c>
      <c r="AU17" s="37">
        <v>0</v>
      </c>
      <c r="AV17" s="37">
        <v>0</v>
      </c>
      <c r="AW17" s="19">
        <v>0</v>
      </c>
      <c r="AX17" s="30">
        <v>0</v>
      </c>
      <c r="AY17" s="36">
        <f t="shared" si="1"/>
        <v>0</v>
      </c>
      <c r="AZ17" s="143">
        <v>1</v>
      </c>
      <c r="BA17" s="19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30">
        <v>0</v>
      </c>
      <c r="BI17" s="37">
        <v>0</v>
      </c>
      <c r="BJ17" s="37">
        <v>0</v>
      </c>
      <c r="BK17" s="19">
        <v>0</v>
      </c>
      <c r="BL17" s="17">
        <v>0</v>
      </c>
      <c r="BM17" s="16">
        <f t="shared" si="2"/>
        <v>0</v>
      </c>
      <c r="BN17" s="161">
        <v>0</v>
      </c>
      <c r="BO17" s="161">
        <v>0</v>
      </c>
      <c r="BP17" s="161">
        <v>0</v>
      </c>
      <c r="BQ17" s="161">
        <v>0</v>
      </c>
      <c r="BR17" s="161">
        <v>0</v>
      </c>
      <c r="BS17" s="161">
        <v>0</v>
      </c>
      <c r="BZ17" s="151">
        <f t="shared" si="3"/>
        <v>0</v>
      </c>
    </row>
    <row r="18" spans="1:78" x14ac:dyDescent="0.3">
      <c r="A18" s="19">
        <v>1</v>
      </c>
      <c r="B18" s="64" t="s">
        <v>31</v>
      </c>
      <c r="C18" s="37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239">
        <f t="shared" si="5"/>
        <v>0</v>
      </c>
      <c r="J18" s="241">
        <v>0</v>
      </c>
      <c r="K18" s="37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7">
        <v>0</v>
      </c>
      <c r="T18" s="30">
        <v>0</v>
      </c>
      <c r="U18" s="37">
        <v>0</v>
      </c>
      <c r="V18" s="30">
        <v>0</v>
      </c>
      <c r="W18" s="202">
        <f t="shared" si="4"/>
        <v>0</v>
      </c>
      <c r="X18" s="203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33">
        <v>0</v>
      </c>
      <c r="AG18" s="37">
        <v>0</v>
      </c>
      <c r="AH18" s="37">
        <v>0</v>
      </c>
      <c r="AI18" s="19">
        <v>0</v>
      </c>
      <c r="AJ18" s="17">
        <v>0</v>
      </c>
      <c r="AK18" s="26">
        <f t="shared" si="0"/>
        <v>0</v>
      </c>
      <c r="AL18" s="143">
        <v>0</v>
      </c>
      <c r="AM18" s="19">
        <v>0</v>
      </c>
      <c r="AN18" s="17">
        <v>0</v>
      </c>
      <c r="AO18" s="30">
        <v>0</v>
      </c>
      <c r="AP18" s="17">
        <v>0</v>
      </c>
      <c r="AQ18" s="17">
        <v>0</v>
      </c>
      <c r="AR18" s="17">
        <v>0</v>
      </c>
      <c r="AS18" s="17">
        <v>0</v>
      </c>
      <c r="AT18" s="30">
        <v>0</v>
      </c>
      <c r="AU18" s="37">
        <v>0</v>
      </c>
      <c r="AV18" s="37">
        <v>0</v>
      </c>
      <c r="AW18" s="19">
        <v>0</v>
      </c>
      <c r="AX18" s="30">
        <v>0</v>
      </c>
      <c r="AY18" s="36">
        <f t="shared" si="1"/>
        <v>0</v>
      </c>
      <c r="AZ18" s="143">
        <v>0</v>
      </c>
      <c r="BA18" s="19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30">
        <v>0</v>
      </c>
      <c r="BI18" s="37">
        <v>0</v>
      </c>
      <c r="BJ18" s="37">
        <v>0</v>
      </c>
      <c r="BK18" s="19">
        <v>0</v>
      </c>
      <c r="BL18" s="17">
        <v>0</v>
      </c>
      <c r="BM18" s="16">
        <f t="shared" si="2"/>
        <v>0</v>
      </c>
      <c r="BN18" s="161">
        <v>0</v>
      </c>
      <c r="BO18" s="161">
        <v>0</v>
      </c>
      <c r="BP18" s="161">
        <v>0</v>
      </c>
      <c r="BQ18" s="161">
        <v>0</v>
      </c>
      <c r="BR18" s="161">
        <v>0</v>
      </c>
      <c r="BS18" s="161">
        <v>0</v>
      </c>
      <c r="BZ18" s="151">
        <f t="shared" si="3"/>
        <v>0</v>
      </c>
    </row>
    <row r="19" spans="1:78" x14ac:dyDescent="0.3">
      <c r="A19" s="19">
        <v>1</v>
      </c>
      <c r="B19" s="64" t="s">
        <v>32</v>
      </c>
      <c r="C19" s="37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239">
        <f t="shared" si="5"/>
        <v>0</v>
      </c>
      <c r="J19" s="241">
        <v>20</v>
      </c>
      <c r="K19" s="37">
        <v>1</v>
      </c>
      <c r="L19" s="30">
        <v>0</v>
      </c>
      <c r="M19" s="30">
        <v>2</v>
      </c>
      <c r="N19" s="30">
        <v>0</v>
      </c>
      <c r="O19" s="30">
        <v>1</v>
      </c>
      <c r="P19" s="30">
        <v>0</v>
      </c>
      <c r="Q19" s="30">
        <v>1</v>
      </c>
      <c r="R19" s="30">
        <v>2</v>
      </c>
      <c r="S19" s="37">
        <v>1</v>
      </c>
      <c r="T19" s="30">
        <v>0</v>
      </c>
      <c r="U19" s="37">
        <v>0</v>
      </c>
      <c r="V19" s="30">
        <v>0</v>
      </c>
      <c r="W19" s="202">
        <f t="shared" si="4"/>
        <v>8</v>
      </c>
      <c r="X19" s="203">
        <v>46</v>
      </c>
      <c r="Y19" s="149">
        <v>1</v>
      </c>
      <c r="Z19" s="15">
        <v>1</v>
      </c>
      <c r="AA19" s="15">
        <v>0</v>
      </c>
      <c r="AB19" s="15">
        <v>0</v>
      </c>
      <c r="AC19" s="15">
        <v>0</v>
      </c>
      <c r="AD19" s="15">
        <v>1</v>
      </c>
      <c r="AE19" s="15">
        <v>0</v>
      </c>
      <c r="AF19" s="30">
        <v>0</v>
      </c>
      <c r="AG19" s="37">
        <v>2</v>
      </c>
      <c r="AH19" s="37">
        <v>0</v>
      </c>
      <c r="AI19" s="19">
        <v>0</v>
      </c>
      <c r="AJ19" s="17">
        <v>0</v>
      </c>
      <c r="AK19" s="26">
        <f t="shared" si="0"/>
        <v>5</v>
      </c>
      <c r="AL19" s="143">
        <v>31</v>
      </c>
      <c r="AM19" s="19">
        <v>0</v>
      </c>
      <c r="AN19" s="17">
        <v>0</v>
      </c>
      <c r="AO19" s="30">
        <v>0</v>
      </c>
      <c r="AP19" s="17">
        <v>0</v>
      </c>
      <c r="AQ19" s="17">
        <v>0</v>
      </c>
      <c r="AR19" s="17">
        <v>0</v>
      </c>
      <c r="AS19" s="17">
        <v>1</v>
      </c>
      <c r="AT19" s="30">
        <v>1</v>
      </c>
      <c r="AU19" s="37">
        <v>0</v>
      </c>
      <c r="AV19" s="37">
        <v>0</v>
      </c>
      <c r="AW19" s="19">
        <v>0</v>
      </c>
      <c r="AX19" s="30">
        <v>1</v>
      </c>
      <c r="AY19" s="36">
        <f t="shared" si="1"/>
        <v>3</v>
      </c>
      <c r="AZ19" s="143">
        <v>15</v>
      </c>
      <c r="BA19" s="19">
        <v>0</v>
      </c>
      <c r="BB19" s="17">
        <v>1</v>
      </c>
      <c r="BC19" s="17">
        <v>0</v>
      </c>
      <c r="BD19" s="17">
        <v>0</v>
      </c>
      <c r="BE19" s="17">
        <v>1</v>
      </c>
      <c r="BF19" s="17">
        <v>1</v>
      </c>
      <c r="BG19" s="17">
        <v>0</v>
      </c>
      <c r="BH19" s="30">
        <v>0</v>
      </c>
      <c r="BI19" s="37">
        <v>1</v>
      </c>
      <c r="BJ19" s="37">
        <v>0</v>
      </c>
      <c r="BK19" s="19">
        <v>0</v>
      </c>
      <c r="BL19" s="17">
        <v>0</v>
      </c>
      <c r="BM19" s="16">
        <f t="shared" si="2"/>
        <v>4</v>
      </c>
      <c r="BN19" s="161">
        <v>0</v>
      </c>
      <c r="BO19" s="161">
        <v>1</v>
      </c>
      <c r="BP19" s="161">
        <v>0</v>
      </c>
      <c r="BQ19" s="161">
        <v>0</v>
      </c>
      <c r="BR19" s="161">
        <v>0</v>
      </c>
      <c r="BS19" s="161">
        <v>0</v>
      </c>
      <c r="BZ19" s="151">
        <f t="shared" si="3"/>
        <v>1</v>
      </c>
    </row>
    <row r="20" spans="1:78" x14ac:dyDescent="0.3">
      <c r="A20" s="19">
        <v>1</v>
      </c>
      <c r="B20" s="64" t="s">
        <v>33</v>
      </c>
      <c r="C20" s="37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239">
        <f t="shared" si="5"/>
        <v>0</v>
      </c>
      <c r="J20" s="241">
        <v>0</v>
      </c>
      <c r="K20" s="37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7">
        <v>0</v>
      </c>
      <c r="T20" s="30">
        <v>0</v>
      </c>
      <c r="U20" s="37">
        <v>0</v>
      </c>
      <c r="V20" s="30">
        <v>0</v>
      </c>
      <c r="W20" s="202">
        <f t="shared" si="4"/>
        <v>0</v>
      </c>
      <c r="X20" s="203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31">
        <v>0</v>
      </c>
      <c r="AG20" s="37">
        <v>0</v>
      </c>
      <c r="AH20" s="37">
        <v>0</v>
      </c>
      <c r="AI20" s="19">
        <v>0</v>
      </c>
      <c r="AJ20" s="17">
        <v>0</v>
      </c>
      <c r="AK20" s="26">
        <f t="shared" si="0"/>
        <v>0</v>
      </c>
      <c r="AL20" s="143">
        <v>0</v>
      </c>
      <c r="AM20" s="19">
        <v>0</v>
      </c>
      <c r="AN20" s="17">
        <v>0</v>
      </c>
      <c r="AO20" s="30">
        <v>0</v>
      </c>
      <c r="AP20" s="17">
        <v>0</v>
      </c>
      <c r="AQ20" s="17">
        <v>0</v>
      </c>
      <c r="AR20" s="17">
        <v>0</v>
      </c>
      <c r="AS20" s="17">
        <v>0</v>
      </c>
      <c r="AT20" s="30">
        <v>0</v>
      </c>
      <c r="AU20" s="37">
        <v>0</v>
      </c>
      <c r="AV20" s="37">
        <v>0</v>
      </c>
      <c r="AW20" s="19">
        <v>0</v>
      </c>
      <c r="AX20" s="30">
        <v>0</v>
      </c>
      <c r="AY20" s="36">
        <f t="shared" si="1"/>
        <v>0</v>
      </c>
      <c r="AZ20" s="143">
        <v>0</v>
      </c>
      <c r="BA20" s="19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30">
        <v>0</v>
      </c>
      <c r="BI20" s="37">
        <v>0</v>
      </c>
      <c r="BJ20" s="37">
        <v>0</v>
      </c>
      <c r="BK20" s="19">
        <v>0</v>
      </c>
      <c r="BL20" s="17">
        <v>0</v>
      </c>
      <c r="BM20" s="16">
        <f t="shared" si="2"/>
        <v>0</v>
      </c>
      <c r="BN20" s="161">
        <v>0</v>
      </c>
      <c r="BO20" s="161">
        <v>0</v>
      </c>
      <c r="BP20" s="161">
        <v>0</v>
      </c>
      <c r="BQ20" s="161">
        <v>0</v>
      </c>
      <c r="BR20" s="161">
        <v>0</v>
      </c>
      <c r="BS20" s="161">
        <v>0</v>
      </c>
      <c r="BZ20" s="151">
        <f t="shared" si="3"/>
        <v>0</v>
      </c>
    </row>
    <row r="21" spans="1:78" x14ac:dyDescent="0.3">
      <c r="A21" s="19">
        <v>1</v>
      </c>
      <c r="B21" s="64" t="s">
        <v>34</v>
      </c>
      <c r="C21" s="37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239">
        <f t="shared" si="5"/>
        <v>0</v>
      </c>
      <c r="J21" s="241">
        <v>3</v>
      </c>
      <c r="K21" s="37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7">
        <v>0</v>
      </c>
      <c r="T21" s="30">
        <v>0</v>
      </c>
      <c r="U21" s="37">
        <v>0</v>
      </c>
      <c r="V21" s="30">
        <v>0</v>
      </c>
      <c r="W21" s="202">
        <f t="shared" si="4"/>
        <v>0</v>
      </c>
      <c r="X21" s="203">
        <v>7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33">
        <v>0</v>
      </c>
      <c r="AG21" s="37">
        <v>0</v>
      </c>
      <c r="AH21" s="37">
        <v>0</v>
      </c>
      <c r="AI21" s="19">
        <v>0</v>
      </c>
      <c r="AJ21" s="17">
        <v>0</v>
      </c>
      <c r="AK21" s="26">
        <f t="shared" si="0"/>
        <v>0</v>
      </c>
      <c r="AL21" s="143">
        <v>1</v>
      </c>
      <c r="AM21" s="19">
        <v>0</v>
      </c>
      <c r="AN21" s="17">
        <v>0</v>
      </c>
      <c r="AO21" s="30">
        <v>0</v>
      </c>
      <c r="AP21" s="17">
        <v>0</v>
      </c>
      <c r="AQ21" s="17">
        <v>0</v>
      </c>
      <c r="AR21" s="17">
        <v>0</v>
      </c>
      <c r="AS21" s="17">
        <v>0</v>
      </c>
      <c r="AT21" s="30">
        <v>0</v>
      </c>
      <c r="AU21" s="37">
        <v>0</v>
      </c>
      <c r="AV21" s="37">
        <v>0</v>
      </c>
      <c r="AW21" s="19">
        <v>0</v>
      </c>
      <c r="AX21" s="30">
        <v>0</v>
      </c>
      <c r="AY21" s="36">
        <f t="shared" si="1"/>
        <v>0</v>
      </c>
      <c r="AZ21" s="143">
        <v>0</v>
      </c>
      <c r="BA21" s="19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30">
        <v>0</v>
      </c>
      <c r="BI21" s="37">
        <v>0</v>
      </c>
      <c r="BJ21" s="37">
        <v>0</v>
      </c>
      <c r="BK21" s="19">
        <v>0</v>
      </c>
      <c r="BL21" s="17">
        <v>0</v>
      </c>
      <c r="BM21" s="16">
        <f t="shared" si="2"/>
        <v>0</v>
      </c>
      <c r="BN21" s="161">
        <v>0</v>
      </c>
      <c r="BO21" s="161">
        <v>0</v>
      </c>
      <c r="BP21" s="161">
        <v>0</v>
      </c>
      <c r="BQ21" s="161">
        <v>0</v>
      </c>
      <c r="BR21" s="161">
        <v>0</v>
      </c>
      <c r="BS21" s="161">
        <v>0</v>
      </c>
      <c r="BZ21" s="151">
        <f t="shared" si="3"/>
        <v>0</v>
      </c>
    </row>
    <row r="22" spans="1:78" x14ac:dyDescent="0.3">
      <c r="A22" s="19">
        <v>1</v>
      </c>
      <c r="B22" s="64" t="s">
        <v>35</v>
      </c>
      <c r="C22" s="37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239">
        <f t="shared" si="5"/>
        <v>0</v>
      </c>
      <c r="J22" s="241">
        <v>0</v>
      </c>
      <c r="K22" s="37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7">
        <v>0</v>
      </c>
      <c r="T22" s="30">
        <v>0</v>
      </c>
      <c r="U22" s="37">
        <v>0</v>
      </c>
      <c r="V22" s="30">
        <v>0</v>
      </c>
      <c r="W22" s="202">
        <f t="shared" si="4"/>
        <v>0</v>
      </c>
      <c r="X22" s="203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33">
        <v>0</v>
      </c>
      <c r="AG22" s="37">
        <v>0</v>
      </c>
      <c r="AH22" s="37">
        <v>0</v>
      </c>
      <c r="AI22" s="19">
        <v>0</v>
      </c>
      <c r="AJ22" s="17">
        <v>0</v>
      </c>
      <c r="AK22" s="26">
        <f t="shared" si="0"/>
        <v>0</v>
      </c>
      <c r="AL22" s="143">
        <v>0</v>
      </c>
      <c r="AM22" s="19">
        <v>0</v>
      </c>
      <c r="AN22" s="17">
        <v>0</v>
      </c>
      <c r="AO22" s="30">
        <v>0</v>
      </c>
      <c r="AP22" s="17">
        <v>0</v>
      </c>
      <c r="AQ22" s="17">
        <v>0</v>
      </c>
      <c r="AR22" s="17">
        <v>0</v>
      </c>
      <c r="AS22" s="17">
        <v>0</v>
      </c>
      <c r="AT22" s="30">
        <v>0</v>
      </c>
      <c r="AU22" s="37">
        <v>0</v>
      </c>
      <c r="AV22" s="37">
        <v>0</v>
      </c>
      <c r="AW22" s="19">
        <v>0</v>
      </c>
      <c r="AX22" s="30">
        <v>0</v>
      </c>
      <c r="AY22" s="36">
        <f t="shared" si="1"/>
        <v>0</v>
      </c>
      <c r="AZ22" s="143">
        <v>0</v>
      </c>
      <c r="BA22" s="19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30">
        <v>0</v>
      </c>
      <c r="BI22" s="37">
        <v>0</v>
      </c>
      <c r="BJ22" s="37">
        <v>0</v>
      </c>
      <c r="BK22" s="19">
        <v>0</v>
      </c>
      <c r="BL22" s="17">
        <v>0</v>
      </c>
      <c r="BM22" s="16">
        <f t="shared" si="2"/>
        <v>0</v>
      </c>
      <c r="BN22" s="161">
        <v>0</v>
      </c>
      <c r="BO22" s="161">
        <v>0</v>
      </c>
      <c r="BP22" s="161">
        <v>0</v>
      </c>
      <c r="BQ22" s="161">
        <v>0</v>
      </c>
      <c r="BR22" s="161">
        <v>0</v>
      </c>
      <c r="BS22" s="161">
        <v>0</v>
      </c>
      <c r="BZ22" s="151">
        <f t="shared" si="3"/>
        <v>0</v>
      </c>
    </row>
    <row r="23" spans="1:78" x14ac:dyDescent="0.3">
      <c r="A23" s="19">
        <v>1</v>
      </c>
      <c r="B23" s="64" t="s">
        <v>36</v>
      </c>
      <c r="C23" s="37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239">
        <f t="shared" si="5"/>
        <v>0</v>
      </c>
      <c r="J23" s="241">
        <v>48</v>
      </c>
      <c r="K23" s="37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7">
        <v>0</v>
      </c>
      <c r="T23" s="30">
        <v>1</v>
      </c>
      <c r="U23" s="37">
        <v>0</v>
      </c>
      <c r="V23" s="30">
        <v>0</v>
      </c>
      <c r="W23" s="202">
        <f t="shared" si="4"/>
        <v>1</v>
      </c>
      <c r="X23" s="203">
        <v>9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31">
        <v>0</v>
      </c>
      <c r="AG23" s="37">
        <v>0</v>
      </c>
      <c r="AH23" s="37">
        <v>0</v>
      </c>
      <c r="AI23" s="19">
        <v>0</v>
      </c>
      <c r="AJ23" s="17">
        <v>0</v>
      </c>
      <c r="AK23" s="26">
        <f t="shared" si="0"/>
        <v>0</v>
      </c>
      <c r="AL23" s="143">
        <v>7</v>
      </c>
      <c r="AM23" s="19">
        <v>0</v>
      </c>
      <c r="AN23" s="17">
        <v>0</v>
      </c>
      <c r="AO23" s="30">
        <v>0</v>
      </c>
      <c r="AP23" s="17">
        <v>0</v>
      </c>
      <c r="AQ23" s="17">
        <v>0</v>
      </c>
      <c r="AR23" s="17">
        <v>0</v>
      </c>
      <c r="AS23" s="17">
        <v>0</v>
      </c>
      <c r="AT23" s="30">
        <v>0</v>
      </c>
      <c r="AU23" s="30">
        <v>0</v>
      </c>
      <c r="AV23" s="37">
        <v>0</v>
      </c>
      <c r="AW23" s="30">
        <v>0</v>
      </c>
      <c r="AX23" s="30">
        <v>0</v>
      </c>
      <c r="AY23" s="36">
        <f t="shared" si="1"/>
        <v>0</v>
      </c>
      <c r="AZ23" s="144">
        <v>13</v>
      </c>
      <c r="BA23" s="37">
        <v>0</v>
      </c>
      <c r="BB23" s="30">
        <v>0</v>
      </c>
      <c r="BC23" s="30">
        <v>0</v>
      </c>
      <c r="BD23" s="30">
        <v>0</v>
      </c>
      <c r="BE23" s="30">
        <v>0</v>
      </c>
      <c r="BF23" s="19">
        <v>0</v>
      </c>
      <c r="BG23" s="17">
        <v>0</v>
      </c>
      <c r="BH23" s="30">
        <v>0</v>
      </c>
      <c r="BI23" s="37">
        <v>0</v>
      </c>
      <c r="BJ23" s="37">
        <v>0</v>
      </c>
      <c r="BK23" s="19">
        <v>0</v>
      </c>
      <c r="BL23" s="17">
        <v>0</v>
      </c>
      <c r="BM23" s="16">
        <f t="shared" si="2"/>
        <v>0</v>
      </c>
      <c r="BN23" s="161">
        <v>0</v>
      </c>
      <c r="BO23" s="161">
        <v>0</v>
      </c>
      <c r="BP23" s="161">
        <v>0</v>
      </c>
      <c r="BQ23" s="161">
        <v>0</v>
      </c>
      <c r="BR23" s="161">
        <v>0</v>
      </c>
      <c r="BS23" s="161">
        <v>0</v>
      </c>
      <c r="BZ23" s="151">
        <f t="shared" si="3"/>
        <v>0</v>
      </c>
    </row>
    <row r="24" spans="1:78" x14ac:dyDescent="0.3">
      <c r="A24" s="19">
        <v>1</v>
      </c>
      <c r="B24" s="64" t="s">
        <v>37</v>
      </c>
      <c r="C24" s="37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239">
        <f t="shared" si="5"/>
        <v>0</v>
      </c>
      <c r="J24" s="241">
        <v>0</v>
      </c>
      <c r="K24" s="37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7">
        <v>0</v>
      </c>
      <c r="T24" s="30">
        <v>0</v>
      </c>
      <c r="U24" s="37">
        <v>0</v>
      </c>
      <c r="V24" s="30">
        <v>0</v>
      </c>
      <c r="W24" s="202">
        <f t="shared" si="4"/>
        <v>0</v>
      </c>
      <c r="X24" s="203">
        <v>1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31">
        <v>0</v>
      </c>
      <c r="AG24" s="37">
        <v>0</v>
      </c>
      <c r="AH24" s="37">
        <v>0</v>
      </c>
      <c r="AI24" s="19">
        <v>0</v>
      </c>
      <c r="AJ24" s="17">
        <v>0</v>
      </c>
      <c r="AK24" s="26">
        <f t="shared" si="0"/>
        <v>0</v>
      </c>
      <c r="AL24" s="144">
        <v>0</v>
      </c>
      <c r="AM24" s="32">
        <v>0</v>
      </c>
      <c r="AN24" s="29">
        <v>0</v>
      </c>
      <c r="AO24" s="32">
        <v>0</v>
      </c>
      <c r="AP24" s="29">
        <v>0</v>
      </c>
      <c r="AQ24" s="29">
        <v>0</v>
      </c>
      <c r="AR24" s="29">
        <v>0</v>
      </c>
      <c r="AS24" s="29">
        <v>0</v>
      </c>
      <c r="AT24" s="32">
        <v>0</v>
      </c>
      <c r="AU24" s="29">
        <v>0</v>
      </c>
      <c r="AV24" s="32">
        <v>0</v>
      </c>
      <c r="AW24" s="29">
        <v>0</v>
      </c>
      <c r="AX24" s="29">
        <v>0</v>
      </c>
      <c r="AY24" s="36">
        <f t="shared" si="1"/>
        <v>0</v>
      </c>
      <c r="AZ24" s="144">
        <v>0</v>
      </c>
      <c r="BA24" s="32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16">
        <f t="shared" si="2"/>
        <v>0</v>
      </c>
      <c r="BN24" s="161">
        <v>0</v>
      </c>
      <c r="BO24" s="161">
        <v>0</v>
      </c>
      <c r="BP24" s="161">
        <v>0</v>
      </c>
      <c r="BQ24" s="161">
        <v>0</v>
      </c>
      <c r="BR24" s="161">
        <v>0</v>
      </c>
      <c r="BS24" s="161">
        <v>0</v>
      </c>
      <c r="BZ24" s="151">
        <f t="shared" si="3"/>
        <v>0</v>
      </c>
    </row>
    <row r="25" spans="1:78" x14ac:dyDescent="0.3">
      <c r="A25" s="19">
        <v>1</v>
      </c>
      <c r="B25" s="2" t="s">
        <v>38</v>
      </c>
      <c r="C25" s="182">
        <v>0</v>
      </c>
      <c r="D25" s="183">
        <v>0</v>
      </c>
      <c r="E25" s="183">
        <v>0</v>
      </c>
      <c r="F25" s="183">
        <v>0</v>
      </c>
      <c r="G25" s="183">
        <v>0</v>
      </c>
      <c r="H25" s="183">
        <v>0</v>
      </c>
      <c r="I25" s="240">
        <f t="shared" si="5"/>
        <v>0</v>
      </c>
      <c r="J25" s="242">
        <v>0</v>
      </c>
      <c r="K25" s="37">
        <v>0</v>
      </c>
      <c r="L25" s="183">
        <v>0</v>
      </c>
      <c r="M25" s="183">
        <v>0</v>
      </c>
      <c r="N25" s="183">
        <v>0</v>
      </c>
      <c r="O25" s="183">
        <v>0</v>
      </c>
      <c r="P25" s="183">
        <v>0</v>
      </c>
      <c r="Q25" s="183">
        <v>0</v>
      </c>
      <c r="R25" s="19">
        <v>0</v>
      </c>
      <c r="S25" s="182">
        <v>0</v>
      </c>
      <c r="T25" s="183">
        <v>0</v>
      </c>
      <c r="U25" s="183">
        <v>0</v>
      </c>
      <c r="V25" s="183">
        <v>0</v>
      </c>
      <c r="W25" s="202">
        <f t="shared" si="4"/>
        <v>0</v>
      </c>
      <c r="X25" s="203">
        <v>7</v>
      </c>
      <c r="Y25" s="15">
        <v>0</v>
      </c>
      <c r="Z25" s="15">
        <v>0</v>
      </c>
      <c r="AA25" s="15">
        <v>0</v>
      </c>
      <c r="AB25" s="15">
        <v>1</v>
      </c>
      <c r="AC25" s="15">
        <v>0</v>
      </c>
      <c r="AD25" s="15">
        <v>0</v>
      </c>
      <c r="AE25" s="15">
        <v>0</v>
      </c>
      <c r="AF25" s="31">
        <v>0</v>
      </c>
      <c r="AG25" s="37">
        <v>0</v>
      </c>
      <c r="AH25" s="37">
        <v>0</v>
      </c>
      <c r="AI25" s="19">
        <v>0</v>
      </c>
      <c r="AJ25" s="17">
        <v>0</v>
      </c>
      <c r="AK25" s="26">
        <f t="shared" si="0"/>
        <v>1</v>
      </c>
      <c r="AL25" s="144">
        <v>14</v>
      </c>
      <c r="AM25" s="60">
        <v>0</v>
      </c>
      <c r="AN25" s="67">
        <v>0</v>
      </c>
      <c r="AO25" s="60">
        <v>0</v>
      </c>
      <c r="AP25" s="67">
        <v>0</v>
      </c>
      <c r="AQ25" s="67">
        <v>0</v>
      </c>
      <c r="AR25" s="67">
        <v>0</v>
      </c>
      <c r="AS25" s="67">
        <v>0</v>
      </c>
      <c r="AT25" s="67">
        <v>0</v>
      </c>
      <c r="AU25" s="67">
        <v>0</v>
      </c>
      <c r="AV25" s="60">
        <v>0</v>
      </c>
      <c r="AW25" s="67">
        <v>0</v>
      </c>
      <c r="AX25" s="67">
        <v>0</v>
      </c>
      <c r="AY25" s="36">
        <f t="shared" si="1"/>
        <v>0</v>
      </c>
      <c r="AZ25" s="144">
        <v>8</v>
      </c>
      <c r="BA25" s="110">
        <v>0</v>
      </c>
      <c r="BB25" s="90">
        <v>0</v>
      </c>
      <c r="BC25" s="90">
        <v>0</v>
      </c>
      <c r="BD25" s="90">
        <v>0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16">
        <f>SUM(BA25:BL25)</f>
        <v>0</v>
      </c>
      <c r="BN25" s="161">
        <v>0</v>
      </c>
      <c r="BO25" s="161">
        <v>0</v>
      </c>
      <c r="BP25" s="161">
        <v>0</v>
      </c>
      <c r="BQ25" s="161">
        <v>0</v>
      </c>
      <c r="BR25" s="161">
        <v>0</v>
      </c>
      <c r="BS25" s="247">
        <v>0</v>
      </c>
      <c r="BZ25" s="154">
        <f t="shared" si="3"/>
        <v>0</v>
      </c>
    </row>
    <row r="26" spans="1:78" ht="15" thickBot="1" x14ac:dyDescent="0.35">
      <c r="A26" s="138"/>
      <c r="B26" s="35" t="s">
        <v>39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92">
        <f>SUM(I10:I25)</f>
        <v>17</v>
      </c>
      <c r="J26" s="204">
        <v>12977</v>
      </c>
      <c r="K26" s="48">
        <f>SUM(K3:K25)</f>
        <v>9</v>
      </c>
      <c r="L26" s="49">
        <f t="shared" ref="L26:V26" si="6">SUM(L3:L25)</f>
        <v>8</v>
      </c>
      <c r="M26" s="49">
        <f t="shared" si="6"/>
        <v>17</v>
      </c>
      <c r="N26" s="49">
        <f t="shared" si="6"/>
        <v>8</v>
      </c>
      <c r="O26" s="49">
        <f t="shared" si="6"/>
        <v>8</v>
      </c>
      <c r="P26" s="49">
        <f t="shared" si="6"/>
        <v>2</v>
      </c>
      <c r="Q26" s="49">
        <f t="shared" si="6"/>
        <v>6</v>
      </c>
      <c r="R26" s="49">
        <f t="shared" si="6"/>
        <v>4</v>
      </c>
      <c r="S26" s="49">
        <f t="shared" si="6"/>
        <v>8</v>
      </c>
      <c r="T26" s="49">
        <f t="shared" si="6"/>
        <v>7</v>
      </c>
      <c r="U26" s="49">
        <f t="shared" si="6"/>
        <v>4</v>
      </c>
      <c r="V26" s="49">
        <f t="shared" si="6"/>
        <v>3</v>
      </c>
      <c r="W26" s="92">
        <f>SUM(W3:W25)</f>
        <v>84</v>
      </c>
      <c r="X26" s="204">
        <v>17976</v>
      </c>
      <c r="Y26" s="48">
        <f>SUM(Y3:Y25)</f>
        <v>11</v>
      </c>
      <c r="Z26" s="48">
        <f t="shared" ref="Z26:AJ26" si="7">SUM(Z3:Z25)</f>
        <v>5</v>
      </c>
      <c r="AA26" s="48">
        <f t="shared" si="7"/>
        <v>5</v>
      </c>
      <c r="AB26" s="48">
        <f t="shared" si="7"/>
        <v>6</v>
      </c>
      <c r="AC26" s="48">
        <f t="shared" si="7"/>
        <v>9</v>
      </c>
      <c r="AD26" s="48">
        <f t="shared" si="7"/>
        <v>5</v>
      </c>
      <c r="AE26" s="48">
        <f t="shared" si="7"/>
        <v>8</v>
      </c>
      <c r="AF26" s="48">
        <f t="shared" si="7"/>
        <v>9</v>
      </c>
      <c r="AG26" s="48">
        <f t="shared" si="7"/>
        <v>10</v>
      </c>
      <c r="AH26" s="48">
        <f t="shared" si="7"/>
        <v>6</v>
      </c>
      <c r="AI26" s="48">
        <f t="shared" si="7"/>
        <v>8</v>
      </c>
      <c r="AJ26" s="48">
        <f t="shared" si="7"/>
        <v>7</v>
      </c>
      <c r="AK26" s="87">
        <f t="shared" ref="AK26" si="8">SUM(AK3:AK25)</f>
        <v>89</v>
      </c>
      <c r="AL26" s="145">
        <v>12020</v>
      </c>
      <c r="AM26" s="48">
        <f>SUM(AM3:AM25)</f>
        <v>4</v>
      </c>
      <c r="AN26" s="68">
        <f t="shared" ref="AN26:AX26" si="9">SUM(AN3:AN25)</f>
        <v>6</v>
      </c>
      <c r="AO26" s="68">
        <f t="shared" si="9"/>
        <v>7</v>
      </c>
      <c r="AP26" s="68">
        <f t="shared" si="9"/>
        <v>5</v>
      </c>
      <c r="AQ26" s="68">
        <f t="shared" si="9"/>
        <v>4</v>
      </c>
      <c r="AR26" s="68">
        <f t="shared" si="9"/>
        <v>0</v>
      </c>
      <c r="AS26" s="68">
        <f t="shared" si="9"/>
        <v>3</v>
      </c>
      <c r="AT26" s="68">
        <f t="shared" si="9"/>
        <v>3</v>
      </c>
      <c r="AU26" s="68">
        <f t="shared" si="9"/>
        <v>1</v>
      </c>
      <c r="AV26" s="68">
        <f t="shared" si="9"/>
        <v>2</v>
      </c>
      <c r="AW26" s="68">
        <f t="shared" si="9"/>
        <v>2</v>
      </c>
      <c r="AX26" s="68">
        <f t="shared" si="9"/>
        <v>1</v>
      </c>
      <c r="AY26" s="71">
        <f t="shared" si="1"/>
        <v>38</v>
      </c>
      <c r="AZ26" s="148">
        <v>6289</v>
      </c>
      <c r="BA26" s="49">
        <f>SUM(BA3:BA25)</f>
        <v>4</v>
      </c>
      <c r="BB26" s="49">
        <f t="shared" ref="BB26:BL26" si="10">SUM(BB3:BB25)</f>
        <v>3</v>
      </c>
      <c r="BC26" s="49">
        <f t="shared" si="10"/>
        <v>3</v>
      </c>
      <c r="BD26" s="49">
        <f t="shared" si="10"/>
        <v>3</v>
      </c>
      <c r="BE26" s="49">
        <f t="shared" si="10"/>
        <v>3</v>
      </c>
      <c r="BF26" s="49">
        <f t="shared" si="10"/>
        <v>6</v>
      </c>
      <c r="BG26" s="49">
        <f t="shared" si="10"/>
        <v>1</v>
      </c>
      <c r="BH26" s="49">
        <f t="shared" si="10"/>
        <v>1</v>
      </c>
      <c r="BI26" s="49">
        <f t="shared" si="10"/>
        <v>3</v>
      </c>
      <c r="BJ26" s="49">
        <f t="shared" si="10"/>
        <v>1</v>
      </c>
      <c r="BK26" s="49">
        <f t="shared" si="10"/>
        <v>2</v>
      </c>
      <c r="BL26" s="49">
        <f t="shared" si="10"/>
        <v>2</v>
      </c>
      <c r="BM26" s="92">
        <f>SUM(BM3:BM25)</f>
        <v>32</v>
      </c>
      <c r="BN26" s="162">
        <f>SUM(BN3:BN25)</f>
        <v>2</v>
      </c>
      <c r="BO26" s="162">
        <f t="shared" ref="BO26:BY26" si="11">SUM(BO3:BO25)</f>
        <v>1</v>
      </c>
      <c r="BP26" s="162">
        <f t="shared" si="11"/>
        <v>0</v>
      </c>
      <c r="BQ26" s="162">
        <f t="shared" si="11"/>
        <v>0</v>
      </c>
      <c r="BR26" s="162">
        <f t="shared" si="11"/>
        <v>1</v>
      </c>
      <c r="BS26" s="162">
        <f t="shared" si="11"/>
        <v>5</v>
      </c>
      <c r="BT26" s="162">
        <f t="shared" si="11"/>
        <v>0</v>
      </c>
      <c r="BU26" s="162">
        <f t="shared" si="11"/>
        <v>0</v>
      </c>
      <c r="BV26" s="162">
        <f t="shared" si="11"/>
        <v>0</v>
      </c>
      <c r="BW26" s="162">
        <f t="shared" si="11"/>
        <v>0</v>
      </c>
      <c r="BX26" s="162">
        <f t="shared" si="11"/>
        <v>0</v>
      </c>
      <c r="BY26" s="162">
        <f t="shared" si="11"/>
        <v>0</v>
      </c>
      <c r="BZ26" s="163">
        <f t="shared" si="3"/>
        <v>9</v>
      </c>
    </row>
    <row r="27" spans="1:78" ht="15" thickTop="1" x14ac:dyDescent="0.3">
      <c r="A27" s="19">
        <v>2</v>
      </c>
      <c r="B27" s="65" t="s">
        <v>40</v>
      </c>
      <c r="C27" s="199">
        <v>0</v>
      </c>
      <c r="D27" s="200">
        <v>0</v>
      </c>
      <c r="E27" s="199">
        <v>1</v>
      </c>
      <c r="F27" s="199">
        <v>0</v>
      </c>
      <c r="G27" s="199">
        <v>0</v>
      </c>
      <c r="H27" s="199">
        <v>0</v>
      </c>
      <c r="I27" s="243">
        <f>SUM(C27:H27)</f>
        <v>1</v>
      </c>
      <c r="J27" s="244">
        <v>42</v>
      </c>
      <c r="K27" s="37">
        <v>0</v>
      </c>
      <c r="L27" s="199">
        <v>1</v>
      </c>
      <c r="M27" s="199">
        <v>2</v>
      </c>
      <c r="N27" s="199">
        <v>10</v>
      </c>
      <c r="O27" s="199">
        <v>2</v>
      </c>
      <c r="P27" s="199">
        <v>0</v>
      </c>
      <c r="Q27" s="199">
        <v>2</v>
      </c>
      <c r="R27" s="199">
        <v>2</v>
      </c>
      <c r="S27" s="199">
        <v>3</v>
      </c>
      <c r="T27" s="199">
        <v>9</v>
      </c>
      <c r="U27" s="199">
        <v>8</v>
      </c>
      <c r="V27" s="199">
        <v>8</v>
      </c>
      <c r="W27" s="202">
        <f>SUM(L27:V27)</f>
        <v>47</v>
      </c>
      <c r="X27" s="203">
        <v>541</v>
      </c>
      <c r="Y27" s="17">
        <v>3</v>
      </c>
      <c r="Z27" s="17">
        <v>1</v>
      </c>
      <c r="AA27" s="17">
        <v>2</v>
      </c>
      <c r="AB27" s="17">
        <v>2</v>
      </c>
      <c r="AC27" s="17">
        <v>1</v>
      </c>
      <c r="AD27" s="17">
        <v>1</v>
      </c>
      <c r="AE27" s="17">
        <v>2</v>
      </c>
      <c r="AF27" s="30">
        <v>3</v>
      </c>
      <c r="AG27" s="37">
        <v>4</v>
      </c>
      <c r="AH27" s="37">
        <v>3</v>
      </c>
      <c r="AI27" s="19">
        <v>3</v>
      </c>
      <c r="AJ27" s="17">
        <v>5</v>
      </c>
      <c r="AK27" s="73">
        <f t="shared" ref="AK27:AK48" si="12">SUM(Y27:AJ27)</f>
        <v>30</v>
      </c>
      <c r="AL27" s="143">
        <v>556</v>
      </c>
      <c r="AM27" s="19">
        <v>3</v>
      </c>
      <c r="AN27" s="15">
        <v>2</v>
      </c>
      <c r="AO27" s="31">
        <v>1</v>
      </c>
      <c r="AP27" s="15">
        <v>0</v>
      </c>
      <c r="AQ27" s="15">
        <v>1</v>
      </c>
      <c r="AR27" s="31">
        <v>3</v>
      </c>
      <c r="AS27" s="15">
        <v>1</v>
      </c>
      <c r="AT27" s="30">
        <v>1</v>
      </c>
      <c r="AU27" s="37">
        <v>1</v>
      </c>
      <c r="AV27" s="38">
        <v>7</v>
      </c>
      <c r="AW27" s="39">
        <v>1</v>
      </c>
      <c r="AX27" s="41">
        <v>2</v>
      </c>
      <c r="AY27" s="97">
        <f>SUM(AM27:AX27)</f>
        <v>23</v>
      </c>
      <c r="AZ27" s="143">
        <v>509</v>
      </c>
      <c r="BA27" s="98">
        <v>0</v>
      </c>
      <c r="BB27" s="99">
        <v>0</v>
      </c>
      <c r="BC27" s="99">
        <v>4</v>
      </c>
      <c r="BD27" s="99">
        <v>0</v>
      </c>
      <c r="BE27" s="99">
        <v>2</v>
      </c>
      <c r="BF27" s="99">
        <v>0</v>
      </c>
      <c r="BG27" s="99">
        <v>0</v>
      </c>
      <c r="BH27" s="100">
        <v>0</v>
      </c>
      <c r="BI27" s="101">
        <v>0</v>
      </c>
      <c r="BJ27" s="102">
        <v>0</v>
      </c>
      <c r="BK27" s="103">
        <v>2</v>
      </c>
      <c r="BL27" s="104">
        <v>0</v>
      </c>
      <c r="BM27" s="105">
        <f>SUM(BA27:BL27)</f>
        <v>8</v>
      </c>
      <c r="BN27" s="245">
        <v>1</v>
      </c>
      <c r="BO27" s="245">
        <v>1</v>
      </c>
      <c r="BP27" s="245">
        <v>0</v>
      </c>
      <c r="BQ27" s="245">
        <v>0</v>
      </c>
      <c r="BR27" s="245">
        <v>0</v>
      </c>
      <c r="BS27" s="248">
        <v>10</v>
      </c>
      <c r="BT27" s="246"/>
      <c r="BU27" s="246"/>
      <c r="BV27" s="246"/>
      <c r="BW27" s="246"/>
      <c r="BZ27" s="151">
        <f>SUM(BN27:BY27)</f>
        <v>12</v>
      </c>
    </row>
    <row r="28" spans="1:78" x14ac:dyDescent="0.3">
      <c r="A28" s="19">
        <v>2</v>
      </c>
      <c r="B28" s="64" t="s">
        <v>41</v>
      </c>
      <c r="C28" s="30">
        <v>0</v>
      </c>
      <c r="D28" s="37">
        <v>0</v>
      </c>
      <c r="E28" s="30">
        <v>0</v>
      </c>
      <c r="F28" s="30">
        <v>0</v>
      </c>
      <c r="G28" s="30">
        <v>0</v>
      </c>
      <c r="H28" s="30">
        <v>0</v>
      </c>
      <c r="I28" s="239">
        <f t="shared" ref="I28:I47" si="13">SUM(C28:H28)</f>
        <v>0</v>
      </c>
      <c r="J28" s="241">
        <v>8768</v>
      </c>
      <c r="K28" s="37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1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202">
        <f t="shared" ref="W28:W31" si="14">SUM(L28:V28)</f>
        <v>1</v>
      </c>
      <c r="X28" s="203">
        <v>14917</v>
      </c>
      <c r="Y28" s="17">
        <v>0</v>
      </c>
      <c r="Z28" s="17">
        <v>0</v>
      </c>
      <c r="AA28" s="17">
        <v>0</v>
      </c>
      <c r="AB28" s="17">
        <v>0</v>
      </c>
      <c r="AC28" s="17">
        <v>1</v>
      </c>
      <c r="AD28" s="17">
        <v>0</v>
      </c>
      <c r="AE28" s="17">
        <v>2</v>
      </c>
      <c r="AF28" s="30">
        <v>0</v>
      </c>
      <c r="AG28" s="37">
        <v>0</v>
      </c>
      <c r="AH28" s="37">
        <v>0</v>
      </c>
      <c r="AI28" s="19">
        <v>0</v>
      </c>
      <c r="AJ28" s="17">
        <v>0</v>
      </c>
      <c r="AK28" s="26">
        <f t="shared" si="12"/>
        <v>3</v>
      </c>
      <c r="AL28" s="143">
        <v>15037</v>
      </c>
      <c r="AM28" s="19">
        <v>0</v>
      </c>
      <c r="AN28" s="15">
        <v>0</v>
      </c>
      <c r="AO28" s="31">
        <v>0</v>
      </c>
      <c r="AP28" s="15">
        <v>0</v>
      </c>
      <c r="AQ28" s="15">
        <v>0</v>
      </c>
      <c r="AR28" s="15">
        <v>0</v>
      </c>
      <c r="AS28" s="15">
        <v>0</v>
      </c>
      <c r="AT28" s="30">
        <v>0</v>
      </c>
      <c r="AU28" s="37">
        <v>0</v>
      </c>
      <c r="AV28" s="37">
        <v>1</v>
      </c>
      <c r="AW28" s="19">
        <v>0</v>
      </c>
      <c r="AX28" s="30">
        <v>0</v>
      </c>
      <c r="AY28" s="97">
        <f t="shared" ref="AY28:AY48" si="15">SUM(AM28:AX28)</f>
        <v>1</v>
      </c>
      <c r="AZ28" s="143">
        <v>13270</v>
      </c>
      <c r="BA28" s="98">
        <v>0</v>
      </c>
      <c r="BB28" s="99">
        <v>1</v>
      </c>
      <c r="BC28" s="99">
        <v>0</v>
      </c>
      <c r="BD28" s="99">
        <v>0</v>
      </c>
      <c r="BE28" s="99">
        <v>0</v>
      </c>
      <c r="BF28" s="99">
        <v>0</v>
      </c>
      <c r="BG28" s="99">
        <v>0</v>
      </c>
      <c r="BH28" s="100">
        <v>0</v>
      </c>
      <c r="BI28" s="101">
        <v>0</v>
      </c>
      <c r="BJ28" s="101">
        <v>0</v>
      </c>
      <c r="BK28" s="98">
        <v>0</v>
      </c>
      <c r="BL28" s="106">
        <v>0</v>
      </c>
      <c r="BM28" s="105">
        <f t="shared" ref="BM28:BM48" si="16">SUM(BA28:BL28)</f>
        <v>1</v>
      </c>
      <c r="BN28" s="161">
        <v>0</v>
      </c>
      <c r="BO28" s="17">
        <v>0</v>
      </c>
      <c r="BP28" s="161">
        <v>0</v>
      </c>
      <c r="BQ28" s="161">
        <v>0</v>
      </c>
      <c r="BR28" s="161">
        <v>0</v>
      </c>
      <c r="BS28" s="17">
        <v>0</v>
      </c>
      <c r="BT28" s="208"/>
      <c r="BU28" s="208"/>
      <c r="BV28" s="208"/>
      <c r="BW28" s="208"/>
      <c r="BZ28" s="151">
        <f t="shared" ref="BZ28:BZ48" si="17">SUM(BN28:BY28)</f>
        <v>0</v>
      </c>
    </row>
    <row r="29" spans="1:78" x14ac:dyDescent="0.3">
      <c r="A29" s="19">
        <v>2</v>
      </c>
      <c r="B29" s="64" t="s">
        <v>42</v>
      </c>
      <c r="C29" s="30">
        <v>0</v>
      </c>
      <c r="D29" s="37">
        <v>0</v>
      </c>
      <c r="E29" s="30">
        <v>0</v>
      </c>
      <c r="F29" s="30">
        <v>0</v>
      </c>
      <c r="G29" s="30">
        <v>0</v>
      </c>
      <c r="H29" s="30">
        <v>0</v>
      </c>
      <c r="I29" s="239">
        <f t="shared" si="13"/>
        <v>0</v>
      </c>
      <c r="J29" s="241">
        <v>4</v>
      </c>
      <c r="K29" s="37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202">
        <f t="shared" si="14"/>
        <v>0</v>
      </c>
      <c r="X29" s="203">
        <v>6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30">
        <v>0</v>
      </c>
      <c r="AG29" s="37">
        <v>0</v>
      </c>
      <c r="AH29" s="37">
        <v>0</v>
      </c>
      <c r="AI29" s="19">
        <v>0</v>
      </c>
      <c r="AJ29" s="17">
        <v>0</v>
      </c>
      <c r="AK29" s="26">
        <f t="shared" si="12"/>
        <v>0</v>
      </c>
      <c r="AL29" s="143">
        <v>8</v>
      </c>
      <c r="AM29" s="6">
        <v>0</v>
      </c>
      <c r="AN29" s="18">
        <v>0</v>
      </c>
      <c r="AO29" s="33">
        <v>0</v>
      </c>
      <c r="AP29" s="18">
        <v>0</v>
      </c>
      <c r="AQ29" s="18">
        <v>0</v>
      </c>
      <c r="AR29" s="18">
        <v>0</v>
      </c>
      <c r="AS29" s="18">
        <v>0</v>
      </c>
      <c r="AT29" s="30">
        <v>0</v>
      </c>
      <c r="AU29" s="37">
        <v>0</v>
      </c>
      <c r="AV29" s="37">
        <v>0</v>
      </c>
      <c r="AW29" s="19">
        <v>0</v>
      </c>
      <c r="AX29" s="30">
        <v>0</v>
      </c>
      <c r="AY29" s="97">
        <f t="shared" si="15"/>
        <v>0</v>
      </c>
      <c r="AZ29" s="143">
        <v>9</v>
      </c>
      <c r="BA29" s="107">
        <v>0</v>
      </c>
      <c r="BB29" s="108">
        <v>0</v>
      </c>
      <c r="BC29" s="108">
        <v>0</v>
      </c>
      <c r="BD29" s="108">
        <v>0</v>
      </c>
      <c r="BE29" s="108">
        <v>0</v>
      </c>
      <c r="BF29" s="108">
        <v>0</v>
      </c>
      <c r="BG29" s="108">
        <v>1</v>
      </c>
      <c r="BH29" s="100">
        <v>0</v>
      </c>
      <c r="BI29" s="101">
        <v>0</v>
      </c>
      <c r="BJ29" s="101">
        <v>0</v>
      </c>
      <c r="BK29" s="98">
        <v>0</v>
      </c>
      <c r="BL29" s="106">
        <v>0</v>
      </c>
      <c r="BM29" s="105">
        <f t="shared" si="16"/>
        <v>1</v>
      </c>
      <c r="BN29" s="161">
        <v>0</v>
      </c>
      <c r="BO29" s="17">
        <v>0</v>
      </c>
      <c r="BP29" s="161">
        <v>0</v>
      </c>
      <c r="BQ29" s="161">
        <v>0</v>
      </c>
      <c r="BR29" s="161">
        <v>0</v>
      </c>
      <c r="BS29" s="17">
        <v>0</v>
      </c>
      <c r="BT29" s="208"/>
      <c r="BU29" s="208"/>
      <c r="BV29" s="208"/>
      <c r="BW29" s="208"/>
      <c r="BZ29" s="151">
        <f t="shared" si="17"/>
        <v>0</v>
      </c>
    </row>
    <row r="30" spans="1:78" x14ac:dyDescent="0.3">
      <c r="A30" s="19">
        <v>2</v>
      </c>
      <c r="B30" s="64" t="s">
        <v>43</v>
      </c>
      <c r="C30" s="30">
        <v>0</v>
      </c>
      <c r="D30" s="37">
        <v>0</v>
      </c>
      <c r="E30" s="30">
        <v>0</v>
      </c>
      <c r="F30" s="30">
        <v>0</v>
      </c>
      <c r="G30" s="30">
        <v>0</v>
      </c>
      <c r="H30" s="30">
        <v>0</v>
      </c>
      <c r="I30" s="239">
        <f t="shared" si="13"/>
        <v>0</v>
      </c>
      <c r="J30" s="241">
        <v>6</v>
      </c>
      <c r="K30" s="37">
        <v>0</v>
      </c>
      <c r="L30" s="30">
        <v>0</v>
      </c>
      <c r="M30" s="30">
        <v>0</v>
      </c>
      <c r="N30" s="30">
        <v>1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202">
        <f t="shared" si="14"/>
        <v>1</v>
      </c>
      <c r="X30" s="203">
        <v>19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30">
        <v>0</v>
      </c>
      <c r="AG30" s="37">
        <v>0</v>
      </c>
      <c r="AH30" s="37">
        <v>0</v>
      </c>
      <c r="AI30" s="19">
        <v>0</v>
      </c>
      <c r="AJ30" s="17">
        <v>0</v>
      </c>
      <c r="AK30" s="26">
        <f t="shared" si="12"/>
        <v>0</v>
      </c>
      <c r="AL30" s="143">
        <v>43</v>
      </c>
      <c r="AM30" s="20">
        <v>0</v>
      </c>
      <c r="AN30" s="15">
        <v>0</v>
      </c>
      <c r="AO30" s="31">
        <v>0</v>
      </c>
      <c r="AP30" s="15">
        <v>0</v>
      </c>
      <c r="AQ30" s="15">
        <v>0</v>
      </c>
      <c r="AR30" s="15">
        <v>0</v>
      </c>
      <c r="AS30" s="15">
        <v>0</v>
      </c>
      <c r="AT30" s="30">
        <v>0</v>
      </c>
      <c r="AU30" s="37">
        <v>0</v>
      </c>
      <c r="AV30" s="37">
        <v>0</v>
      </c>
      <c r="AW30" s="19">
        <v>0</v>
      </c>
      <c r="AX30" s="30">
        <v>1</v>
      </c>
      <c r="AY30" s="97">
        <f t="shared" si="15"/>
        <v>1</v>
      </c>
      <c r="AZ30" s="143">
        <v>10</v>
      </c>
      <c r="BA30" s="88">
        <v>0</v>
      </c>
      <c r="BB30" s="99">
        <v>0</v>
      </c>
      <c r="BC30" s="99">
        <v>0</v>
      </c>
      <c r="BD30" s="99">
        <v>0</v>
      </c>
      <c r="BE30" s="99">
        <v>0</v>
      </c>
      <c r="BF30" s="99">
        <v>0</v>
      </c>
      <c r="BG30" s="99">
        <v>0</v>
      </c>
      <c r="BH30" s="100">
        <v>0</v>
      </c>
      <c r="BI30" s="101">
        <v>0</v>
      </c>
      <c r="BJ30" s="101">
        <v>0</v>
      </c>
      <c r="BK30" s="98">
        <v>0</v>
      </c>
      <c r="BL30" s="106">
        <v>0</v>
      </c>
      <c r="BM30" s="105">
        <f t="shared" si="16"/>
        <v>0</v>
      </c>
      <c r="BN30" s="161">
        <v>0</v>
      </c>
      <c r="BO30" s="17">
        <v>0</v>
      </c>
      <c r="BP30" s="161">
        <v>0</v>
      </c>
      <c r="BQ30" s="161">
        <v>0</v>
      </c>
      <c r="BR30" s="161">
        <v>0</v>
      </c>
      <c r="BS30" s="17">
        <v>0</v>
      </c>
      <c r="BT30" s="208"/>
      <c r="BU30" s="208"/>
      <c r="BV30" s="208"/>
      <c r="BW30" s="208"/>
      <c r="BZ30" s="151">
        <f t="shared" si="17"/>
        <v>0</v>
      </c>
    </row>
    <row r="31" spans="1:78" x14ac:dyDescent="0.3">
      <c r="A31" s="19">
        <v>2</v>
      </c>
      <c r="B31" s="64" t="s">
        <v>44</v>
      </c>
      <c r="C31" s="30">
        <v>0</v>
      </c>
      <c r="D31" s="37">
        <v>0</v>
      </c>
      <c r="E31" s="30">
        <v>0</v>
      </c>
      <c r="F31" s="30">
        <v>0</v>
      </c>
      <c r="G31" s="30">
        <v>0</v>
      </c>
      <c r="H31" s="30">
        <v>0</v>
      </c>
      <c r="I31" s="239">
        <f t="shared" si="13"/>
        <v>0</v>
      </c>
      <c r="J31" s="241">
        <v>16</v>
      </c>
      <c r="K31" s="37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2</v>
      </c>
      <c r="V31" s="30">
        <v>0</v>
      </c>
      <c r="W31" s="202">
        <f t="shared" si="14"/>
        <v>2</v>
      </c>
      <c r="X31" s="203">
        <v>110</v>
      </c>
      <c r="Y31" s="17">
        <v>1</v>
      </c>
      <c r="Z31" s="17">
        <v>1</v>
      </c>
      <c r="AA31" s="17">
        <v>1</v>
      </c>
      <c r="AB31" s="17">
        <v>1</v>
      </c>
      <c r="AC31" s="17">
        <v>2</v>
      </c>
      <c r="AD31" s="17">
        <v>0</v>
      </c>
      <c r="AE31" s="17">
        <v>0</v>
      </c>
      <c r="AF31" s="30">
        <v>0</v>
      </c>
      <c r="AG31" s="37">
        <v>0</v>
      </c>
      <c r="AH31" s="37">
        <v>0</v>
      </c>
      <c r="AI31" s="19">
        <v>0</v>
      </c>
      <c r="AJ31" s="17">
        <v>0</v>
      </c>
      <c r="AK31" s="26">
        <f t="shared" si="12"/>
        <v>6</v>
      </c>
      <c r="AL31" s="143">
        <v>256</v>
      </c>
      <c r="AM31" s="19">
        <v>1</v>
      </c>
      <c r="AN31" s="15">
        <v>1</v>
      </c>
      <c r="AO31" s="31">
        <v>1</v>
      </c>
      <c r="AP31" s="15">
        <v>2</v>
      </c>
      <c r="AQ31" s="15">
        <v>3</v>
      </c>
      <c r="AR31" s="15">
        <v>0</v>
      </c>
      <c r="AS31" s="15">
        <v>1</v>
      </c>
      <c r="AT31" s="30">
        <v>1</v>
      </c>
      <c r="AU31" s="37">
        <v>0</v>
      </c>
      <c r="AV31" s="37">
        <v>0</v>
      </c>
      <c r="AW31" s="19">
        <v>0</v>
      </c>
      <c r="AX31" s="30">
        <v>1</v>
      </c>
      <c r="AY31" s="97">
        <f t="shared" si="15"/>
        <v>11</v>
      </c>
      <c r="AZ31" s="143">
        <v>334</v>
      </c>
      <c r="BA31" s="98">
        <v>0</v>
      </c>
      <c r="BB31" s="99">
        <v>1</v>
      </c>
      <c r="BC31" s="99">
        <v>3</v>
      </c>
      <c r="BD31" s="99">
        <v>0</v>
      </c>
      <c r="BE31" s="99">
        <v>1</v>
      </c>
      <c r="BF31" s="99">
        <v>1</v>
      </c>
      <c r="BG31" s="99">
        <v>1</v>
      </c>
      <c r="BH31" s="100">
        <v>0</v>
      </c>
      <c r="BI31" s="101">
        <v>0</v>
      </c>
      <c r="BJ31" s="101">
        <v>0</v>
      </c>
      <c r="BK31" s="98">
        <v>0</v>
      </c>
      <c r="BL31" s="106">
        <v>0</v>
      </c>
      <c r="BM31" s="105">
        <f t="shared" si="16"/>
        <v>7</v>
      </c>
      <c r="BN31" s="161">
        <v>0</v>
      </c>
      <c r="BO31" s="17">
        <v>0</v>
      </c>
      <c r="BP31" s="161">
        <v>0</v>
      </c>
      <c r="BQ31" s="161">
        <v>0</v>
      </c>
      <c r="BR31" s="161">
        <v>0</v>
      </c>
      <c r="BS31" s="161">
        <v>1</v>
      </c>
      <c r="BT31" s="208"/>
      <c r="BU31" s="208"/>
      <c r="BV31" s="208"/>
      <c r="BW31" s="208"/>
      <c r="BZ31" s="151">
        <f t="shared" si="17"/>
        <v>1</v>
      </c>
    </row>
    <row r="32" spans="1:78" x14ac:dyDescent="0.3">
      <c r="A32" s="19">
        <v>2</v>
      </c>
      <c r="B32" s="64" t="s">
        <v>45</v>
      </c>
      <c r="C32" s="30">
        <v>0</v>
      </c>
      <c r="D32" s="37">
        <v>0</v>
      </c>
      <c r="E32" s="30">
        <v>0</v>
      </c>
      <c r="F32" s="30">
        <v>0</v>
      </c>
      <c r="G32" s="30">
        <v>0</v>
      </c>
      <c r="H32" s="30">
        <v>0</v>
      </c>
      <c r="I32" s="239">
        <f t="shared" si="13"/>
        <v>0</v>
      </c>
      <c r="J32" s="241">
        <v>42</v>
      </c>
      <c r="K32" s="37">
        <v>1</v>
      </c>
      <c r="L32" s="30">
        <v>0</v>
      </c>
      <c r="M32" s="30">
        <v>1</v>
      </c>
      <c r="N32" s="30">
        <v>1</v>
      </c>
      <c r="O32" s="30">
        <v>1</v>
      </c>
      <c r="P32" s="30">
        <v>1</v>
      </c>
      <c r="Q32" s="30">
        <v>0</v>
      </c>
      <c r="R32" s="30">
        <v>0</v>
      </c>
      <c r="S32" s="30">
        <v>2</v>
      </c>
      <c r="T32" s="30">
        <v>0</v>
      </c>
      <c r="U32" s="30">
        <v>0</v>
      </c>
      <c r="V32" s="30">
        <v>0</v>
      </c>
      <c r="W32" s="202">
        <f>SUM(K32:V32)</f>
        <v>7</v>
      </c>
      <c r="X32" s="203">
        <v>61</v>
      </c>
      <c r="Y32" s="17">
        <v>0</v>
      </c>
      <c r="Z32" s="17">
        <v>0</v>
      </c>
      <c r="AA32" s="17">
        <v>0</v>
      </c>
      <c r="AB32" s="17">
        <v>1</v>
      </c>
      <c r="AC32" s="17">
        <v>0</v>
      </c>
      <c r="AD32" s="17">
        <v>0</v>
      </c>
      <c r="AE32" s="17">
        <v>0</v>
      </c>
      <c r="AF32" s="30">
        <v>1</v>
      </c>
      <c r="AG32" s="37">
        <v>0</v>
      </c>
      <c r="AH32" s="37">
        <v>2</v>
      </c>
      <c r="AI32" s="19">
        <v>0</v>
      </c>
      <c r="AJ32" s="17">
        <v>1</v>
      </c>
      <c r="AK32" s="26">
        <f t="shared" si="12"/>
        <v>5</v>
      </c>
      <c r="AL32" s="143">
        <v>63</v>
      </c>
      <c r="AM32" s="19">
        <v>0</v>
      </c>
      <c r="AN32" s="15">
        <v>0</v>
      </c>
      <c r="AO32" s="31">
        <v>0</v>
      </c>
      <c r="AP32" s="15">
        <v>0</v>
      </c>
      <c r="AQ32" s="15">
        <v>0</v>
      </c>
      <c r="AR32" s="15">
        <v>0</v>
      </c>
      <c r="AS32" s="15">
        <v>0</v>
      </c>
      <c r="AT32" s="30">
        <v>0</v>
      </c>
      <c r="AU32" s="37">
        <v>0</v>
      </c>
      <c r="AV32" s="37">
        <v>1</v>
      </c>
      <c r="AW32" s="19">
        <v>0</v>
      </c>
      <c r="AX32" s="30">
        <v>0</v>
      </c>
      <c r="AY32" s="97">
        <f t="shared" si="15"/>
        <v>1</v>
      </c>
      <c r="AZ32" s="143">
        <v>44</v>
      </c>
      <c r="BA32" s="98">
        <v>0</v>
      </c>
      <c r="BB32" s="99">
        <v>0</v>
      </c>
      <c r="BC32" s="99">
        <v>0</v>
      </c>
      <c r="BD32" s="99">
        <v>0</v>
      </c>
      <c r="BE32" s="99">
        <v>0</v>
      </c>
      <c r="BF32" s="99">
        <v>0</v>
      </c>
      <c r="BG32" s="99">
        <v>0</v>
      </c>
      <c r="BH32" s="100">
        <v>0</v>
      </c>
      <c r="BI32" s="101">
        <v>0</v>
      </c>
      <c r="BJ32" s="101">
        <v>0</v>
      </c>
      <c r="BK32" s="98">
        <v>0</v>
      </c>
      <c r="BL32" s="106">
        <v>0</v>
      </c>
      <c r="BM32" s="105">
        <f t="shared" si="16"/>
        <v>0</v>
      </c>
      <c r="BN32" s="161">
        <v>0</v>
      </c>
      <c r="BO32" s="17">
        <v>0</v>
      </c>
      <c r="BP32" s="161">
        <v>0</v>
      </c>
      <c r="BQ32" s="161">
        <v>0</v>
      </c>
      <c r="BR32" s="161">
        <v>0</v>
      </c>
      <c r="BS32" s="17">
        <v>0</v>
      </c>
      <c r="BT32" s="208"/>
      <c r="BU32" s="208"/>
      <c r="BV32" s="208"/>
      <c r="BW32" s="208"/>
      <c r="BZ32" s="151">
        <f t="shared" si="17"/>
        <v>0</v>
      </c>
    </row>
    <row r="33" spans="1:78" x14ac:dyDescent="0.3">
      <c r="A33" s="19">
        <v>2</v>
      </c>
      <c r="B33" s="64" t="s">
        <v>46</v>
      </c>
      <c r="C33" s="30">
        <v>0</v>
      </c>
      <c r="D33" s="37">
        <v>0</v>
      </c>
      <c r="E33" s="30">
        <v>0</v>
      </c>
      <c r="F33" s="30">
        <v>0</v>
      </c>
      <c r="G33" s="30">
        <v>0</v>
      </c>
      <c r="H33" s="30">
        <v>0</v>
      </c>
      <c r="I33" s="239">
        <f t="shared" si="13"/>
        <v>0</v>
      </c>
      <c r="J33" s="241">
        <v>2944</v>
      </c>
      <c r="K33" s="37">
        <v>0</v>
      </c>
      <c r="L33" s="30">
        <v>0</v>
      </c>
      <c r="M33" s="30">
        <v>0</v>
      </c>
      <c r="N33" s="30">
        <v>0</v>
      </c>
      <c r="O33" s="30">
        <v>0</v>
      </c>
      <c r="P33" s="30">
        <v>1</v>
      </c>
      <c r="Q33" s="30">
        <v>1</v>
      </c>
      <c r="R33" s="30">
        <v>0</v>
      </c>
      <c r="S33" s="30">
        <v>1</v>
      </c>
      <c r="T33" s="30">
        <v>2</v>
      </c>
      <c r="U33" s="30">
        <v>0</v>
      </c>
      <c r="V33" s="30">
        <v>0</v>
      </c>
      <c r="W33" s="202">
        <f t="shared" ref="W33:W47" si="18">SUM(K33:V33)</f>
        <v>5</v>
      </c>
      <c r="X33" s="203">
        <v>6118</v>
      </c>
      <c r="Y33" s="17">
        <v>1</v>
      </c>
      <c r="Z33" s="17">
        <v>0</v>
      </c>
      <c r="AA33" s="17">
        <v>0</v>
      </c>
      <c r="AB33" s="17">
        <v>0</v>
      </c>
      <c r="AC33" s="17">
        <v>2</v>
      </c>
      <c r="AD33" s="17">
        <v>1</v>
      </c>
      <c r="AE33" s="17">
        <v>0</v>
      </c>
      <c r="AF33" s="30">
        <v>3</v>
      </c>
      <c r="AG33" s="37">
        <v>1</v>
      </c>
      <c r="AH33" s="37">
        <v>0</v>
      </c>
      <c r="AI33" s="19">
        <v>0</v>
      </c>
      <c r="AJ33" s="17">
        <v>0</v>
      </c>
      <c r="AK33" s="26">
        <f t="shared" si="12"/>
        <v>8</v>
      </c>
      <c r="AL33" s="143">
        <v>6778</v>
      </c>
      <c r="AM33" s="19">
        <v>0</v>
      </c>
      <c r="AN33" s="15">
        <v>0</v>
      </c>
      <c r="AO33" s="31">
        <v>0</v>
      </c>
      <c r="AP33" s="15">
        <v>0</v>
      </c>
      <c r="AQ33" s="15">
        <v>1</v>
      </c>
      <c r="AR33" s="15">
        <v>0</v>
      </c>
      <c r="AS33" s="15">
        <v>1</v>
      </c>
      <c r="AT33" s="30">
        <v>0</v>
      </c>
      <c r="AU33" s="37">
        <v>0</v>
      </c>
      <c r="AV33" s="37">
        <v>0</v>
      </c>
      <c r="AW33" s="19">
        <v>0</v>
      </c>
      <c r="AX33" s="30">
        <v>0</v>
      </c>
      <c r="AY33" s="97">
        <f t="shared" si="15"/>
        <v>2</v>
      </c>
      <c r="AZ33" s="143">
        <v>2713</v>
      </c>
      <c r="BA33" s="98">
        <v>0</v>
      </c>
      <c r="BB33" s="99">
        <v>0</v>
      </c>
      <c r="BC33" s="99">
        <v>0</v>
      </c>
      <c r="BD33" s="99">
        <v>0</v>
      </c>
      <c r="BE33" s="99">
        <v>0</v>
      </c>
      <c r="BF33" s="99">
        <v>0</v>
      </c>
      <c r="BG33" s="99">
        <v>0</v>
      </c>
      <c r="BH33" s="100">
        <v>0</v>
      </c>
      <c r="BI33" s="101">
        <v>0</v>
      </c>
      <c r="BJ33" s="101">
        <v>0</v>
      </c>
      <c r="BK33" s="98">
        <v>0</v>
      </c>
      <c r="BL33" s="106">
        <v>0</v>
      </c>
      <c r="BM33" s="105">
        <f t="shared" si="16"/>
        <v>0</v>
      </c>
      <c r="BN33" s="161">
        <v>0</v>
      </c>
      <c r="BO33" s="17">
        <v>0</v>
      </c>
      <c r="BP33" s="161">
        <v>0</v>
      </c>
      <c r="BQ33" s="161">
        <v>0</v>
      </c>
      <c r="BR33" s="161">
        <v>0</v>
      </c>
      <c r="BS33" s="17">
        <v>0</v>
      </c>
      <c r="BT33" s="208"/>
      <c r="BU33" s="208"/>
      <c r="BV33" s="208"/>
      <c r="BW33" s="208"/>
      <c r="BZ33" s="151">
        <f t="shared" si="17"/>
        <v>0</v>
      </c>
    </row>
    <row r="34" spans="1:78" x14ac:dyDescent="0.3">
      <c r="A34" s="19">
        <v>2</v>
      </c>
      <c r="B34" s="64" t="s">
        <v>47</v>
      </c>
      <c r="C34" s="30">
        <v>0</v>
      </c>
      <c r="D34" s="37">
        <v>0</v>
      </c>
      <c r="E34" s="30">
        <v>0</v>
      </c>
      <c r="F34" s="30">
        <v>1</v>
      </c>
      <c r="G34" s="30">
        <v>1</v>
      </c>
      <c r="H34" s="30">
        <v>1</v>
      </c>
      <c r="I34" s="239">
        <f t="shared" si="13"/>
        <v>3</v>
      </c>
      <c r="J34" s="241">
        <v>22472</v>
      </c>
      <c r="K34" s="37">
        <v>3</v>
      </c>
      <c r="L34" s="30">
        <v>0</v>
      </c>
      <c r="M34" s="30">
        <v>1</v>
      </c>
      <c r="N34" s="30">
        <v>0</v>
      </c>
      <c r="O34" s="30">
        <v>0</v>
      </c>
      <c r="P34" s="30">
        <v>0</v>
      </c>
      <c r="Q34" s="30">
        <v>2</v>
      </c>
      <c r="R34" s="30">
        <v>0</v>
      </c>
      <c r="S34" s="30">
        <v>1</v>
      </c>
      <c r="T34" s="30">
        <v>2</v>
      </c>
      <c r="U34" s="30">
        <v>2</v>
      </c>
      <c r="V34" s="30">
        <v>1</v>
      </c>
      <c r="W34" s="202">
        <f t="shared" si="18"/>
        <v>12</v>
      </c>
      <c r="X34" s="203">
        <v>42742</v>
      </c>
      <c r="Y34" s="17">
        <v>4</v>
      </c>
      <c r="Z34" s="17">
        <v>1</v>
      </c>
      <c r="AA34" s="17">
        <v>4</v>
      </c>
      <c r="AB34" s="17">
        <v>5</v>
      </c>
      <c r="AC34" s="17">
        <v>3</v>
      </c>
      <c r="AD34" s="17">
        <v>5</v>
      </c>
      <c r="AE34" s="17">
        <v>7</v>
      </c>
      <c r="AF34" s="30">
        <v>7</v>
      </c>
      <c r="AG34" s="37">
        <v>2</v>
      </c>
      <c r="AH34" s="37">
        <v>4</v>
      </c>
      <c r="AI34" s="19">
        <v>2</v>
      </c>
      <c r="AJ34" s="17">
        <v>0</v>
      </c>
      <c r="AK34" s="26">
        <f t="shared" si="12"/>
        <v>44</v>
      </c>
      <c r="AL34" s="143">
        <v>41737</v>
      </c>
      <c r="AM34" s="19">
        <v>2</v>
      </c>
      <c r="AN34" s="15">
        <v>3</v>
      </c>
      <c r="AO34" s="31">
        <v>3</v>
      </c>
      <c r="AP34" s="15">
        <v>1</v>
      </c>
      <c r="AQ34" s="15">
        <v>2</v>
      </c>
      <c r="AR34" s="15">
        <v>1</v>
      </c>
      <c r="AS34" s="15">
        <v>0</v>
      </c>
      <c r="AT34" s="30">
        <v>0</v>
      </c>
      <c r="AU34" s="37">
        <v>0</v>
      </c>
      <c r="AV34" s="37">
        <v>2</v>
      </c>
      <c r="AW34" s="19">
        <v>2</v>
      </c>
      <c r="AX34" s="30">
        <v>2</v>
      </c>
      <c r="AY34" s="97">
        <f t="shared" si="15"/>
        <v>18</v>
      </c>
      <c r="AZ34" s="143">
        <v>10397</v>
      </c>
      <c r="BA34" s="98">
        <v>1</v>
      </c>
      <c r="BB34" s="99">
        <v>0</v>
      </c>
      <c r="BC34" s="99">
        <v>2</v>
      </c>
      <c r="BD34" s="99">
        <v>1</v>
      </c>
      <c r="BE34" s="99">
        <v>0</v>
      </c>
      <c r="BF34" s="99">
        <v>2</v>
      </c>
      <c r="BG34" s="99">
        <v>0</v>
      </c>
      <c r="BH34" s="100">
        <v>1</v>
      </c>
      <c r="BI34" s="101">
        <v>0</v>
      </c>
      <c r="BJ34" s="101">
        <v>0</v>
      </c>
      <c r="BK34" s="98">
        <v>1</v>
      </c>
      <c r="BL34" s="106">
        <v>0</v>
      </c>
      <c r="BM34" s="105">
        <f t="shared" si="16"/>
        <v>8</v>
      </c>
      <c r="BN34" s="164">
        <v>3</v>
      </c>
      <c r="BO34" s="17">
        <v>0</v>
      </c>
      <c r="BP34" s="161">
        <v>0</v>
      </c>
      <c r="BQ34" s="161">
        <v>0</v>
      </c>
      <c r="BR34" s="161">
        <v>0</v>
      </c>
      <c r="BS34" s="161">
        <v>3</v>
      </c>
      <c r="BT34" s="208"/>
      <c r="BU34" s="208"/>
      <c r="BV34" s="208"/>
      <c r="BW34" s="208"/>
      <c r="BZ34" s="151">
        <f t="shared" si="17"/>
        <v>6</v>
      </c>
    </row>
    <row r="35" spans="1:78" x14ac:dyDescent="0.3">
      <c r="A35" s="19">
        <v>2</v>
      </c>
      <c r="B35" s="64" t="s">
        <v>48</v>
      </c>
      <c r="C35" s="30">
        <v>0</v>
      </c>
      <c r="D35" s="37">
        <v>0</v>
      </c>
      <c r="E35" s="30">
        <v>0</v>
      </c>
      <c r="F35" s="30">
        <v>0</v>
      </c>
      <c r="G35" s="30">
        <v>0</v>
      </c>
      <c r="H35" s="30">
        <v>0</v>
      </c>
      <c r="I35" s="239">
        <f t="shared" si="13"/>
        <v>0</v>
      </c>
      <c r="J35" s="241">
        <v>72</v>
      </c>
      <c r="K35" s="37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1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202">
        <f t="shared" si="18"/>
        <v>1</v>
      </c>
      <c r="X35" s="203">
        <v>198</v>
      </c>
      <c r="Y35" s="17">
        <v>0</v>
      </c>
      <c r="Z35" s="17">
        <v>1</v>
      </c>
      <c r="AA35" s="17">
        <v>1</v>
      </c>
      <c r="AB35" s="17">
        <v>2</v>
      </c>
      <c r="AC35" s="17">
        <v>0</v>
      </c>
      <c r="AD35" s="17">
        <v>3</v>
      </c>
      <c r="AE35" s="17">
        <v>1</v>
      </c>
      <c r="AF35" s="30">
        <v>0</v>
      </c>
      <c r="AG35" s="37">
        <v>1</v>
      </c>
      <c r="AH35" s="37">
        <v>0</v>
      </c>
      <c r="AI35" s="19">
        <v>0</v>
      </c>
      <c r="AJ35" s="17">
        <v>0</v>
      </c>
      <c r="AK35" s="26">
        <f t="shared" si="12"/>
        <v>9</v>
      </c>
      <c r="AL35" s="143">
        <v>550</v>
      </c>
      <c r="AM35" s="6">
        <v>9</v>
      </c>
      <c r="AN35" s="18">
        <v>0</v>
      </c>
      <c r="AO35" s="33">
        <v>0</v>
      </c>
      <c r="AP35" s="18">
        <v>0</v>
      </c>
      <c r="AQ35" s="18">
        <v>1</v>
      </c>
      <c r="AR35" s="18">
        <v>0</v>
      </c>
      <c r="AS35" s="18">
        <v>0</v>
      </c>
      <c r="AT35" s="30">
        <v>0</v>
      </c>
      <c r="AU35" s="37">
        <v>0</v>
      </c>
      <c r="AV35" s="37">
        <v>1</v>
      </c>
      <c r="AW35" s="19">
        <v>0</v>
      </c>
      <c r="AX35" s="30">
        <v>0</v>
      </c>
      <c r="AY35" s="97">
        <f t="shared" si="15"/>
        <v>11</v>
      </c>
      <c r="AZ35" s="143">
        <v>212</v>
      </c>
      <c r="BA35" s="107">
        <v>0</v>
      </c>
      <c r="BB35" s="108">
        <v>0</v>
      </c>
      <c r="BC35" s="108">
        <v>0</v>
      </c>
      <c r="BD35" s="108">
        <v>0</v>
      </c>
      <c r="BE35" s="108">
        <v>0</v>
      </c>
      <c r="BF35" s="108">
        <v>0</v>
      </c>
      <c r="BG35" s="108">
        <v>0</v>
      </c>
      <c r="BH35" s="100">
        <v>0</v>
      </c>
      <c r="BI35" s="101">
        <v>0</v>
      </c>
      <c r="BJ35" s="101">
        <v>0</v>
      </c>
      <c r="BK35" s="98">
        <v>0</v>
      </c>
      <c r="BL35" s="106">
        <v>0</v>
      </c>
      <c r="BM35" s="105">
        <f t="shared" si="16"/>
        <v>0</v>
      </c>
      <c r="BN35" s="161">
        <v>0</v>
      </c>
      <c r="BO35" s="17">
        <v>0</v>
      </c>
      <c r="BP35" s="161">
        <v>0</v>
      </c>
      <c r="BQ35" s="161">
        <v>0</v>
      </c>
      <c r="BR35" s="161">
        <v>0</v>
      </c>
      <c r="BS35" s="17">
        <v>0</v>
      </c>
      <c r="BT35" s="208"/>
      <c r="BU35" s="208"/>
      <c r="BV35" s="208"/>
      <c r="BW35" s="208"/>
      <c r="BZ35" s="151">
        <f t="shared" si="17"/>
        <v>0</v>
      </c>
    </row>
    <row r="36" spans="1:78" x14ac:dyDescent="0.3">
      <c r="A36" s="19">
        <v>2</v>
      </c>
      <c r="B36" s="64" t="s">
        <v>49</v>
      </c>
      <c r="C36" s="30">
        <v>0</v>
      </c>
      <c r="D36" s="37">
        <v>0</v>
      </c>
      <c r="E36" s="30">
        <v>0</v>
      </c>
      <c r="F36" s="30">
        <v>0</v>
      </c>
      <c r="G36" s="30">
        <v>0</v>
      </c>
      <c r="H36" s="30">
        <v>0</v>
      </c>
      <c r="I36" s="239">
        <f t="shared" si="13"/>
        <v>0</v>
      </c>
      <c r="J36" s="241">
        <v>15</v>
      </c>
      <c r="K36" s="37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202">
        <f t="shared" si="18"/>
        <v>0</v>
      </c>
      <c r="X36" s="203">
        <v>30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30">
        <v>0</v>
      </c>
      <c r="AG36" s="37">
        <v>0</v>
      </c>
      <c r="AH36" s="37">
        <v>0</v>
      </c>
      <c r="AI36" s="19">
        <v>0</v>
      </c>
      <c r="AJ36" s="17">
        <v>0</v>
      </c>
      <c r="AK36" s="26">
        <f t="shared" si="12"/>
        <v>0</v>
      </c>
      <c r="AL36" s="143">
        <v>93</v>
      </c>
      <c r="AM36" s="19">
        <v>0</v>
      </c>
      <c r="AN36" s="15">
        <v>0</v>
      </c>
      <c r="AO36" s="31">
        <v>0</v>
      </c>
      <c r="AP36" s="15">
        <v>0</v>
      </c>
      <c r="AQ36" s="15">
        <v>0</v>
      </c>
      <c r="AR36" s="15">
        <v>0</v>
      </c>
      <c r="AS36" s="15">
        <v>0</v>
      </c>
      <c r="AT36" s="30">
        <v>0</v>
      </c>
      <c r="AU36" s="37">
        <v>0</v>
      </c>
      <c r="AV36" s="37">
        <v>0</v>
      </c>
      <c r="AW36" s="19">
        <v>0</v>
      </c>
      <c r="AX36" s="30">
        <v>0</v>
      </c>
      <c r="AY36" s="97">
        <f t="shared" si="15"/>
        <v>0</v>
      </c>
      <c r="AZ36" s="143">
        <v>41</v>
      </c>
      <c r="BA36" s="98">
        <v>0</v>
      </c>
      <c r="BB36" s="99">
        <v>0</v>
      </c>
      <c r="BC36" s="99">
        <v>0</v>
      </c>
      <c r="BD36" s="99">
        <v>0</v>
      </c>
      <c r="BE36" s="99">
        <v>0</v>
      </c>
      <c r="BF36" s="99">
        <v>0</v>
      </c>
      <c r="BG36" s="99">
        <v>0</v>
      </c>
      <c r="BH36" s="100">
        <v>0</v>
      </c>
      <c r="BI36" s="101">
        <v>0</v>
      </c>
      <c r="BJ36" s="101">
        <v>0</v>
      </c>
      <c r="BK36" s="98">
        <v>0</v>
      </c>
      <c r="BL36" s="106">
        <v>0</v>
      </c>
      <c r="BM36" s="105">
        <f t="shared" si="16"/>
        <v>0</v>
      </c>
      <c r="BN36" s="161">
        <v>0</v>
      </c>
      <c r="BO36" s="17">
        <v>0</v>
      </c>
      <c r="BP36" s="161">
        <v>0</v>
      </c>
      <c r="BQ36" s="161">
        <v>0</v>
      </c>
      <c r="BR36" s="161">
        <v>0</v>
      </c>
      <c r="BS36" s="17">
        <v>0</v>
      </c>
      <c r="BT36" s="208"/>
      <c r="BU36" s="208"/>
      <c r="BV36" s="208"/>
      <c r="BW36" s="208"/>
      <c r="BZ36" s="151">
        <f t="shared" si="17"/>
        <v>0</v>
      </c>
    </row>
    <row r="37" spans="1:78" x14ac:dyDescent="0.3">
      <c r="A37" s="19">
        <v>2</v>
      </c>
      <c r="B37" s="64" t="s">
        <v>50</v>
      </c>
      <c r="C37" s="30">
        <v>0</v>
      </c>
      <c r="D37" s="37">
        <v>0</v>
      </c>
      <c r="E37" s="30">
        <v>0</v>
      </c>
      <c r="F37" s="30">
        <v>0</v>
      </c>
      <c r="G37" s="30">
        <v>0</v>
      </c>
      <c r="H37" s="30">
        <v>0</v>
      </c>
      <c r="I37" s="239">
        <f t="shared" si="13"/>
        <v>0</v>
      </c>
      <c r="J37" s="241">
        <v>2</v>
      </c>
      <c r="K37" s="37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202">
        <f t="shared" si="18"/>
        <v>0</v>
      </c>
      <c r="X37" s="203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30">
        <v>0</v>
      </c>
      <c r="AG37" s="37">
        <v>0</v>
      </c>
      <c r="AH37" s="37">
        <v>0</v>
      </c>
      <c r="AI37" s="19">
        <v>0</v>
      </c>
      <c r="AJ37" s="17">
        <v>0</v>
      </c>
      <c r="AK37" s="26">
        <f t="shared" si="12"/>
        <v>0</v>
      </c>
      <c r="AL37" s="143">
        <v>0</v>
      </c>
      <c r="AM37" s="19">
        <v>0</v>
      </c>
      <c r="AN37" s="15">
        <v>0</v>
      </c>
      <c r="AO37" s="31">
        <v>0</v>
      </c>
      <c r="AP37" s="15">
        <v>0</v>
      </c>
      <c r="AQ37" s="15">
        <v>0</v>
      </c>
      <c r="AR37" s="15">
        <v>0</v>
      </c>
      <c r="AS37" s="15">
        <v>0</v>
      </c>
      <c r="AT37" s="30">
        <v>0</v>
      </c>
      <c r="AU37" s="37">
        <v>0</v>
      </c>
      <c r="AV37" s="37">
        <v>0</v>
      </c>
      <c r="AW37" s="19">
        <v>0</v>
      </c>
      <c r="AX37" s="30">
        <v>0</v>
      </c>
      <c r="AY37" s="97">
        <f t="shared" si="15"/>
        <v>0</v>
      </c>
      <c r="AZ37" s="143">
        <v>0</v>
      </c>
      <c r="BA37" s="98">
        <v>0</v>
      </c>
      <c r="BB37" s="99">
        <v>0</v>
      </c>
      <c r="BC37" s="99">
        <v>0</v>
      </c>
      <c r="BD37" s="99">
        <v>0</v>
      </c>
      <c r="BE37" s="99">
        <v>0</v>
      </c>
      <c r="BF37" s="99">
        <v>0</v>
      </c>
      <c r="BG37" s="99">
        <v>0</v>
      </c>
      <c r="BH37" s="100">
        <v>0</v>
      </c>
      <c r="BI37" s="101">
        <v>0</v>
      </c>
      <c r="BJ37" s="101">
        <v>0</v>
      </c>
      <c r="BK37" s="98">
        <v>0</v>
      </c>
      <c r="BL37" s="106">
        <v>0</v>
      </c>
      <c r="BM37" s="105">
        <f t="shared" si="16"/>
        <v>0</v>
      </c>
      <c r="BN37" s="161">
        <v>0</v>
      </c>
      <c r="BO37" s="17">
        <v>0</v>
      </c>
      <c r="BP37" s="161">
        <v>0</v>
      </c>
      <c r="BQ37" s="161">
        <v>0</v>
      </c>
      <c r="BR37" s="161">
        <v>0</v>
      </c>
      <c r="BS37" s="17">
        <v>0</v>
      </c>
      <c r="BT37" s="208"/>
      <c r="BU37" s="208"/>
      <c r="BV37" s="208"/>
      <c r="BW37" s="208"/>
      <c r="BZ37" s="151">
        <f t="shared" si="17"/>
        <v>0</v>
      </c>
    </row>
    <row r="38" spans="1:78" x14ac:dyDescent="0.3">
      <c r="A38" s="19">
        <v>2</v>
      </c>
      <c r="B38" s="64" t="s">
        <v>51</v>
      </c>
      <c r="C38" s="30">
        <v>0</v>
      </c>
      <c r="D38" s="37">
        <v>0</v>
      </c>
      <c r="E38" s="30">
        <v>0</v>
      </c>
      <c r="F38" s="30">
        <v>0</v>
      </c>
      <c r="G38" s="30">
        <v>0</v>
      </c>
      <c r="H38" s="30">
        <v>0</v>
      </c>
      <c r="I38" s="239">
        <f t="shared" si="13"/>
        <v>0</v>
      </c>
      <c r="J38" s="241">
        <v>13</v>
      </c>
      <c r="K38" s="37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202">
        <f t="shared" si="18"/>
        <v>0</v>
      </c>
      <c r="X38" s="203">
        <v>44</v>
      </c>
      <c r="Y38" s="17">
        <v>0</v>
      </c>
      <c r="Z38" s="17">
        <v>0</v>
      </c>
      <c r="AA38" s="17">
        <v>1</v>
      </c>
      <c r="AB38" s="17">
        <v>0</v>
      </c>
      <c r="AC38" s="17">
        <v>0</v>
      </c>
      <c r="AD38" s="17">
        <v>1</v>
      </c>
      <c r="AE38" s="17">
        <v>0</v>
      </c>
      <c r="AF38" s="30">
        <v>0</v>
      </c>
      <c r="AG38" s="37">
        <v>0</v>
      </c>
      <c r="AH38" s="37">
        <v>0</v>
      </c>
      <c r="AI38" s="19">
        <v>0</v>
      </c>
      <c r="AJ38" s="17">
        <v>0</v>
      </c>
      <c r="AK38" s="26">
        <f t="shared" si="12"/>
        <v>2</v>
      </c>
      <c r="AL38" s="143">
        <v>26</v>
      </c>
      <c r="AM38" s="19">
        <v>0</v>
      </c>
      <c r="AN38" s="15">
        <v>0</v>
      </c>
      <c r="AO38" s="31">
        <v>1</v>
      </c>
      <c r="AP38" s="15">
        <v>0</v>
      </c>
      <c r="AQ38" s="15">
        <v>0</v>
      </c>
      <c r="AR38" s="15">
        <v>0</v>
      </c>
      <c r="AS38" s="15">
        <v>0</v>
      </c>
      <c r="AT38" s="30">
        <v>0</v>
      </c>
      <c r="AU38" s="37">
        <v>0</v>
      </c>
      <c r="AV38" s="37">
        <v>1</v>
      </c>
      <c r="AW38" s="19">
        <v>0</v>
      </c>
      <c r="AX38" s="30">
        <v>0</v>
      </c>
      <c r="AY38" s="97">
        <f t="shared" si="15"/>
        <v>2</v>
      </c>
      <c r="AZ38" s="143">
        <v>33</v>
      </c>
      <c r="BA38" s="98">
        <v>0</v>
      </c>
      <c r="BB38" s="99">
        <v>0</v>
      </c>
      <c r="BC38" s="99">
        <v>0</v>
      </c>
      <c r="BD38" s="99">
        <v>0</v>
      </c>
      <c r="BE38" s="99">
        <v>0</v>
      </c>
      <c r="BF38" s="99">
        <v>0</v>
      </c>
      <c r="BG38" s="99">
        <v>0</v>
      </c>
      <c r="BH38" s="100">
        <v>0</v>
      </c>
      <c r="BI38" s="101">
        <v>0</v>
      </c>
      <c r="BJ38" s="101">
        <v>0</v>
      </c>
      <c r="BK38" s="98">
        <v>0</v>
      </c>
      <c r="BL38" s="106">
        <v>0</v>
      </c>
      <c r="BM38" s="105">
        <f t="shared" si="16"/>
        <v>0</v>
      </c>
      <c r="BN38" s="161">
        <v>0</v>
      </c>
      <c r="BO38" s="17">
        <v>0</v>
      </c>
      <c r="BP38" s="161">
        <v>0</v>
      </c>
      <c r="BQ38" s="161">
        <v>0</v>
      </c>
      <c r="BR38" s="161">
        <v>0</v>
      </c>
      <c r="BS38" s="17">
        <v>0</v>
      </c>
      <c r="BT38" s="208"/>
      <c r="BU38" s="208"/>
      <c r="BV38" s="208"/>
      <c r="BW38" s="208"/>
      <c r="BZ38" s="151">
        <f t="shared" si="17"/>
        <v>0</v>
      </c>
    </row>
    <row r="39" spans="1:78" x14ac:dyDescent="0.3">
      <c r="A39" s="19">
        <v>2</v>
      </c>
      <c r="B39" s="64" t="s">
        <v>52</v>
      </c>
      <c r="C39" s="30">
        <v>0</v>
      </c>
      <c r="D39" s="37">
        <v>0</v>
      </c>
      <c r="E39" s="30">
        <v>0</v>
      </c>
      <c r="F39" s="30">
        <v>0</v>
      </c>
      <c r="G39" s="30">
        <v>0</v>
      </c>
      <c r="H39" s="30">
        <v>0</v>
      </c>
      <c r="I39" s="239">
        <f t="shared" si="13"/>
        <v>0</v>
      </c>
      <c r="J39" s="241">
        <v>1</v>
      </c>
      <c r="K39" s="37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202">
        <f t="shared" si="18"/>
        <v>0</v>
      </c>
      <c r="X39" s="203">
        <v>9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30">
        <v>0</v>
      </c>
      <c r="AG39" s="37">
        <v>0</v>
      </c>
      <c r="AH39" s="37">
        <v>0</v>
      </c>
      <c r="AI39" s="19">
        <v>0</v>
      </c>
      <c r="AJ39" s="17">
        <v>0</v>
      </c>
      <c r="AK39" s="26">
        <f t="shared" si="12"/>
        <v>0</v>
      </c>
      <c r="AL39" s="143">
        <v>6</v>
      </c>
      <c r="AM39" s="19">
        <v>0</v>
      </c>
      <c r="AN39" s="15">
        <v>0</v>
      </c>
      <c r="AO39" s="31">
        <v>0</v>
      </c>
      <c r="AP39" s="15">
        <v>0</v>
      </c>
      <c r="AQ39" s="15">
        <v>0</v>
      </c>
      <c r="AR39" s="15">
        <v>0</v>
      </c>
      <c r="AS39" s="15">
        <v>0</v>
      </c>
      <c r="AT39" s="30">
        <v>0</v>
      </c>
      <c r="AU39" s="37">
        <v>0</v>
      </c>
      <c r="AV39" s="37">
        <v>0</v>
      </c>
      <c r="AW39" s="19">
        <v>0</v>
      </c>
      <c r="AX39" s="30">
        <v>0</v>
      </c>
      <c r="AY39" s="97">
        <f t="shared" si="15"/>
        <v>0</v>
      </c>
      <c r="AZ39" s="143">
        <v>3</v>
      </c>
      <c r="BA39" s="98">
        <v>0</v>
      </c>
      <c r="BB39" s="99">
        <v>0</v>
      </c>
      <c r="BC39" s="99">
        <v>0</v>
      </c>
      <c r="BD39" s="99">
        <v>0</v>
      </c>
      <c r="BE39" s="99">
        <v>0</v>
      </c>
      <c r="BF39" s="99">
        <v>0</v>
      </c>
      <c r="BG39" s="99">
        <v>0</v>
      </c>
      <c r="BH39" s="100">
        <v>0</v>
      </c>
      <c r="BI39" s="101">
        <v>0</v>
      </c>
      <c r="BJ39" s="101">
        <v>0</v>
      </c>
      <c r="BK39" s="98">
        <v>0</v>
      </c>
      <c r="BL39" s="106">
        <v>0</v>
      </c>
      <c r="BM39" s="105">
        <f t="shared" si="16"/>
        <v>0</v>
      </c>
      <c r="BN39" s="161">
        <v>0</v>
      </c>
      <c r="BO39" s="17">
        <v>0</v>
      </c>
      <c r="BP39" s="161">
        <v>0</v>
      </c>
      <c r="BQ39" s="161">
        <v>0</v>
      </c>
      <c r="BR39" s="161">
        <v>0</v>
      </c>
      <c r="BS39" s="17">
        <v>0</v>
      </c>
      <c r="BT39" s="208"/>
      <c r="BU39" s="208"/>
      <c r="BV39" s="208"/>
      <c r="BW39" s="208"/>
      <c r="BZ39" s="151">
        <f t="shared" si="17"/>
        <v>0</v>
      </c>
    </row>
    <row r="40" spans="1:78" x14ac:dyDescent="0.3">
      <c r="A40" s="19">
        <v>2</v>
      </c>
      <c r="B40" s="64" t="s">
        <v>53</v>
      </c>
      <c r="C40" s="30">
        <v>0</v>
      </c>
      <c r="D40" s="37">
        <v>0</v>
      </c>
      <c r="E40" s="30">
        <v>0</v>
      </c>
      <c r="F40" s="30">
        <v>0</v>
      </c>
      <c r="G40" s="30">
        <v>0</v>
      </c>
      <c r="H40" s="30">
        <v>0</v>
      </c>
      <c r="I40" s="239">
        <f t="shared" si="13"/>
        <v>0</v>
      </c>
      <c r="J40" s="241">
        <v>0</v>
      </c>
      <c r="K40" s="37">
        <v>0</v>
      </c>
      <c r="L40" s="30">
        <v>0</v>
      </c>
      <c r="M40" s="30">
        <v>0</v>
      </c>
      <c r="N40" s="30">
        <v>3</v>
      </c>
      <c r="O40" s="30">
        <v>2</v>
      </c>
      <c r="P40" s="30">
        <v>0</v>
      </c>
      <c r="Q40" s="30">
        <v>3</v>
      </c>
      <c r="R40" s="30">
        <v>3</v>
      </c>
      <c r="S40" s="30">
        <v>2</v>
      </c>
      <c r="T40" s="30">
        <v>0</v>
      </c>
      <c r="U40" s="30">
        <v>1</v>
      </c>
      <c r="V40" s="30">
        <v>3</v>
      </c>
      <c r="W40" s="202">
        <f t="shared" si="18"/>
        <v>17</v>
      </c>
      <c r="X40" s="203">
        <v>17</v>
      </c>
      <c r="Y40" s="17">
        <v>4</v>
      </c>
      <c r="Z40" s="17">
        <v>1</v>
      </c>
      <c r="AA40" s="17">
        <v>2</v>
      </c>
      <c r="AB40" s="17">
        <v>0</v>
      </c>
      <c r="AC40" s="17">
        <v>1</v>
      </c>
      <c r="AD40" s="17">
        <v>2</v>
      </c>
      <c r="AE40" s="17">
        <v>4</v>
      </c>
      <c r="AF40" s="30">
        <v>1</v>
      </c>
      <c r="AG40" s="37">
        <v>1</v>
      </c>
      <c r="AH40" s="37">
        <v>4</v>
      </c>
      <c r="AI40" s="19">
        <v>3</v>
      </c>
      <c r="AJ40" s="17">
        <v>2</v>
      </c>
      <c r="AK40" s="26">
        <f t="shared" si="12"/>
        <v>25</v>
      </c>
      <c r="AL40" s="143">
        <v>25</v>
      </c>
      <c r="AM40" s="19">
        <v>0</v>
      </c>
      <c r="AN40" s="15">
        <v>4</v>
      </c>
      <c r="AO40" s="31">
        <v>1</v>
      </c>
      <c r="AP40" s="15">
        <v>2</v>
      </c>
      <c r="AQ40" s="15">
        <v>2</v>
      </c>
      <c r="AR40" s="15">
        <v>2</v>
      </c>
      <c r="AS40" s="15">
        <v>2</v>
      </c>
      <c r="AT40" s="30">
        <v>3</v>
      </c>
      <c r="AU40" s="37">
        <v>3</v>
      </c>
      <c r="AV40" s="37">
        <v>2</v>
      </c>
      <c r="AW40" s="19">
        <v>0</v>
      </c>
      <c r="AX40" s="30">
        <v>2</v>
      </c>
      <c r="AY40" s="97">
        <f t="shared" si="15"/>
        <v>23</v>
      </c>
      <c r="AZ40" s="143">
        <v>33</v>
      </c>
      <c r="BA40" s="98">
        <v>2</v>
      </c>
      <c r="BB40" s="99">
        <v>1</v>
      </c>
      <c r="BC40" s="99">
        <v>0</v>
      </c>
      <c r="BD40" s="99">
        <v>1</v>
      </c>
      <c r="BE40" s="99">
        <v>0</v>
      </c>
      <c r="BF40" s="99">
        <v>0</v>
      </c>
      <c r="BG40" s="99">
        <v>0</v>
      </c>
      <c r="BH40" s="100">
        <v>0</v>
      </c>
      <c r="BI40" s="101">
        <v>0</v>
      </c>
      <c r="BJ40" s="101">
        <v>0</v>
      </c>
      <c r="BK40" s="98">
        <v>1</v>
      </c>
      <c r="BL40" s="106">
        <v>0</v>
      </c>
      <c r="BM40" s="105">
        <f t="shared" si="16"/>
        <v>5</v>
      </c>
      <c r="BN40" s="161">
        <v>0</v>
      </c>
      <c r="BO40" s="17">
        <v>0</v>
      </c>
      <c r="BP40" s="59">
        <v>1</v>
      </c>
      <c r="BQ40" s="161">
        <v>0</v>
      </c>
      <c r="BR40" s="161">
        <v>0</v>
      </c>
      <c r="BS40" s="161">
        <v>2</v>
      </c>
      <c r="BT40" s="208"/>
      <c r="BU40" s="208"/>
      <c r="BV40" s="208"/>
      <c r="BW40" s="208"/>
      <c r="BZ40" s="151">
        <f t="shared" si="17"/>
        <v>3</v>
      </c>
    </row>
    <row r="41" spans="1:78" x14ac:dyDescent="0.3">
      <c r="A41" s="19">
        <v>2</v>
      </c>
      <c r="B41" s="64" t="s">
        <v>54</v>
      </c>
      <c r="C41" s="30">
        <v>0</v>
      </c>
      <c r="D41" s="37">
        <v>0</v>
      </c>
      <c r="E41" s="30">
        <v>0</v>
      </c>
      <c r="F41" s="30">
        <v>0</v>
      </c>
      <c r="G41" s="30">
        <v>0</v>
      </c>
      <c r="H41" s="30">
        <v>0</v>
      </c>
      <c r="I41" s="239">
        <f t="shared" si="13"/>
        <v>0</v>
      </c>
      <c r="J41" s="241">
        <v>1</v>
      </c>
      <c r="K41" s="37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202">
        <f t="shared" si="18"/>
        <v>0</v>
      </c>
      <c r="X41" s="203">
        <v>37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30">
        <v>0</v>
      </c>
      <c r="AG41" s="37">
        <v>0</v>
      </c>
      <c r="AH41" s="37">
        <v>0</v>
      </c>
      <c r="AI41" s="19">
        <v>0</v>
      </c>
      <c r="AJ41" s="17">
        <v>0</v>
      </c>
      <c r="AK41" s="26">
        <f t="shared" si="12"/>
        <v>0</v>
      </c>
      <c r="AL41" s="143">
        <v>44</v>
      </c>
      <c r="AM41" s="6">
        <v>0</v>
      </c>
      <c r="AN41" s="18">
        <v>0</v>
      </c>
      <c r="AO41" s="33">
        <v>0</v>
      </c>
      <c r="AP41" s="18">
        <v>0</v>
      </c>
      <c r="AQ41" s="18">
        <v>0</v>
      </c>
      <c r="AR41" s="18">
        <v>0</v>
      </c>
      <c r="AS41" s="18">
        <v>0</v>
      </c>
      <c r="AT41" s="33">
        <v>0</v>
      </c>
      <c r="AU41" s="37">
        <v>0</v>
      </c>
      <c r="AV41" s="37">
        <v>0</v>
      </c>
      <c r="AW41" s="19">
        <v>0</v>
      </c>
      <c r="AX41" s="30">
        <v>0</v>
      </c>
      <c r="AY41" s="97">
        <f t="shared" si="15"/>
        <v>0</v>
      </c>
      <c r="AZ41" s="143">
        <v>0</v>
      </c>
      <c r="BA41" s="107">
        <v>0</v>
      </c>
      <c r="BB41" s="108">
        <v>0</v>
      </c>
      <c r="BC41" s="108">
        <v>0</v>
      </c>
      <c r="BD41" s="108">
        <v>0</v>
      </c>
      <c r="BE41" s="108">
        <v>0</v>
      </c>
      <c r="BF41" s="108">
        <v>0</v>
      </c>
      <c r="BG41" s="108">
        <v>0</v>
      </c>
      <c r="BH41" s="29">
        <v>0</v>
      </c>
      <c r="BI41" s="101">
        <v>0</v>
      </c>
      <c r="BJ41" s="101">
        <v>0</v>
      </c>
      <c r="BK41" s="98">
        <v>0</v>
      </c>
      <c r="BL41" s="106">
        <v>0</v>
      </c>
      <c r="BM41" s="105">
        <f t="shared" si="16"/>
        <v>0</v>
      </c>
      <c r="BN41" s="161">
        <v>0</v>
      </c>
      <c r="BO41" s="17">
        <v>0</v>
      </c>
      <c r="BP41" s="161">
        <v>0</v>
      </c>
      <c r="BQ41" s="161">
        <v>0</v>
      </c>
      <c r="BR41" s="161">
        <v>0</v>
      </c>
      <c r="BS41" s="17">
        <v>0</v>
      </c>
      <c r="BT41" s="208"/>
      <c r="BU41" s="208"/>
      <c r="BV41" s="208"/>
      <c r="BW41" s="208"/>
      <c r="BZ41" s="151">
        <f t="shared" si="17"/>
        <v>0</v>
      </c>
    </row>
    <row r="42" spans="1:78" x14ac:dyDescent="0.3">
      <c r="A42" s="19">
        <v>2</v>
      </c>
      <c r="B42" s="64" t="s">
        <v>55</v>
      </c>
      <c r="C42" s="30">
        <v>0</v>
      </c>
      <c r="D42" s="37">
        <v>0</v>
      </c>
      <c r="E42" s="30">
        <v>0</v>
      </c>
      <c r="F42" s="30">
        <v>0</v>
      </c>
      <c r="G42" s="30">
        <v>0</v>
      </c>
      <c r="H42" s="30">
        <v>0</v>
      </c>
      <c r="I42" s="239">
        <f t="shared" si="13"/>
        <v>0</v>
      </c>
      <c r="J42" s="241">
        <v>0</v>
      </c>
      <c r="K42" s="37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202">
        <f t="shared" si="18"/>
        <v>0</v>
      </c>
      <c r="X42" s="203">
        <v>3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30">
        <v>0</v>
      </c>
      <c r="AG42" s="37">
        <v>0</v>
      </c>
      <c r="AH42" s="37">
        <v>0</v>
      </c>
      <c r="AI42" s="19">
        <v>0</v>
      </c>
      <c r="AJ42" s="17">
        <v>0</v>
      </c>
      <c r="AK42" s="26">
        <f t="shared" si="12"/>
        <v>0</v>
      </c>
      <c r="AL42" s="143">
        <v>38</v>
      </c>
      <c r="AM42" s="6">
        <v>0</v>
      </c>
      <c r="AN42" s="18">
        <v>0</v>
      </c>
      <c r="AO42" s="33">
        <v>0</v>
      </c>
      <c r="AP42" s="18">
        <v>0</v>
      </c>
      <c r="AQ42" s="18">
        <v>0</v>
      </c>
      <c r="AR42" s="18">
        <v>0</v>
      </c>
      <c r="AS42" s="18">
        <v>0</v>
      </c>
      <c r="AT42" s="33">
        <v>0</v>
      </c>
      <c r="AU42" s="37">
        <v>0</v>
      </c>
      <c r="AV42" s="37">
        <v>0</v>
      </c>
      <c r="AW42" s="19">
        <v>0</v>
      </c>
      <c r="AX42" s="30">
        <v>0</v>
      </c>
      <c r="AY42" s="97">
        <f t="shared" si="15"/>
        <v>0</v>
      </c>
      <c r="AZ42" s="143">
        <v>26</v>
      </c>
      <c r="BA42" s="107">
        <v>0</v>
      </c>
      <c r="BB42" s="108">
        <v>0</v>
      </c>
      <c r="BC42" s="108">
        <v>0</v>
      </c>
      <c r="BD42" s="108">
        <v>0</v>
      </c>
      <c r="BE42" s="108">
        <v>0</v>
      </c>
      <c r="BF42" s="108">
        <v>0</v>
      </c>
      <c r="BG42" s="108">
        <v>0</v>
      </c>
      <c r="BH42" s="29">
        <v>0</v>
      </c>
      <c r="BI42" s="101">
        <v>0</v>
      </c>
      <c r="BJ42" s="101">
        <v>0</v>
      </c>
      <c r="BK42" s="98">
        <v>0</v>
      </c>
      <c r="BL42" s="106">
        <v>0</v>
      </c>
      <c r="BM42" s="105">
        <f t="shared" si="16"/>
        <v>0</v>
      </c>
      <c r="BN42" s="161">
        <v>0</v>
      </c>
      <c r="BO42" s="17">
        <v>0</v>
      </c>
      <c r="BP42" s="161">
        <v>0</v>
      </c>
      <c r="BQ42" s="161">
        <v>0</v>
      </c>
      <c r="BR42" s="161">
        <v>0</v>
      </c>
      <c r="BS42" s="17">
        <v>0</v>
      </c>
      <c r="BT42" s="208"/>
      <c r="BU42" s="208"/>
      <c r="BV42" s="208"/>
      <c r="BW42" s="208"/>
      <c r="BZ42" s="151">
        <f t="shared" si="17"/>
        <v>0</v>
      </c>
    </row>
    <row r="43" spans="1:78" x14ac:dyDescent="0.3">
      <c r="A43" s="19">
        <v>2</v>
      </c>
      <c r="B43" s="64" t="s">
        <v>56</v>
      </c>
      <c r="C43" s="30">
        <v>0</v>
      </c>
      <c r="D43" s="37">
        <v>0</v>
      </c>
      <c r="E43" s="30">
        <v>0</v>
      </c>
      <c r="F43" s="30">
        <v>0</v>
      </c>
      <c r="G43" s="30">
        <v>0</v>
      </c>
      <c r="H43" s="30">
        <v>0</v>
      </c>
      <c r="I43" s="239">
        <f t="shared" si="13"/>
        <v>0</v>
      </c>
      <c r="J43" s="241">
        <v>2</v>
      </c>
      <c r="K43" s="37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1</v>
      </c>
      <c r="U43" s="30">
        <v>0</v>
      </c>
      <c r="V43" s="30">
        <v>0</v>
      </c>
      <c r="W43" s="202">
        <f t="shared" si="18"/>
        <v>1</v>
      </c>
      <c r="X43" s="203">
        <v>9</v>
      </c>
      <c r="Y43" s="17">
        <v>0</v>
      </c>
      <c r="Z43" s="17">
        <v>0</v>
      </c>
      <c r="AA43" s="17">
        <v>1</v>
      </c>
      <c r="AB43" s="17">
        <v>1</v>
      </c>
      <c r="AC43" s="17">
        <v>0</v>
      </c>
      <c r="AD43" s="17">
        <v>1</v>
      </c>
      <c r="AE43" s="17">
        <v>0</v>
      </c>
      <c r="AF43" s="30">
        <v>0</v>
      </c>
      <c r="AG43" s="37">
        <v>0</v>
      </c>
      <c r="AH43" s="37">
        <v>0</v>
      </c>
      <c r="AI43" s="19">
        <v>0</v>
      </c>
      <c r="AJ43" s="17">
        <v>0</v>
      </c>
      <c r="AK43" s="26">
        <f t="shared" si="12"/>
        <v>3</v>
      </c>
      <c r="AL43" s="143">
        <v>10</v>
      </c>
      <c r="AM43" s="19">
        <v>0</v>
      </c>
      <c r="AN43" s="15">
        <v>1</v>
      </c>
      <c r="AO43" s="31">
        <v>0</v>
      </c>
      <c r="AP43" s="15">
        <v>0</v>
      </c>
      <c r="AQ43" s="15">
        <v>0</v>
      </c>
      <c r="AR43" s="15">
        <v>0</v>
      </c>
      <c r="AS43" s="15">
        <v>0</v>
      </c>
      <c r="AT43" s="30">
        <v>0</v>
      </c>
      <c r="AU43" s="37">
        <v>0</v>
      </c>
      <c r="AV43" s="37">
        <v>0</v>
      </c>
      <c r="AW43" s="19">
        <v>0</v>
      </c>
      <c r="AX43" s="30">
        <v>0</v>
      </c>
      <c r="AY43" s="97">
        <f t="shared" si="15"/>
        <v>1</v>
      </c>
      <c r="AZ43" s="143">
        <v>13</v>
      </c>
      <c r="BA43" s="98">
        <v>0</v>
      </c>
      <c r="BB43" s="99">
        <v>0</v>
      </c>
      <c r="BC43" s="99">
        <v>1</v>
      </c>
      <c r="BD43" s="99">
        <v>0</v>
      </c>
      <c r="BE43" s="99">
        <v>0</v>
      </c>
      <c r="BF43" s="99">
        <v>0</v>
      </c>
      <c r="BG43" s="99">
        <v>0</v>
      </c>
      <c r="BH43" s="100">
        <v>0</v>
      </c>
      <c r="BI43" s="101">
        <v>0</v>
      </c>
      <c r="BJ43" s="101">
        <v>0</v>
      </c>
      <c r="BK43" s="98">
        <v>0</v>
      </c>
      <c r="BL43" s="106">
        <v>0</v>
      </c>
      <c r="BM43" s="105">
        <f t="shared" si="16"/>
        <v>1</v>
      </c>
      <c r="BN43" s="161">
        <v>0</v>
      </c>
      <c r="BO43" s="17">
        <v>0</v>
      </c>
      <c r="BP43" s="161">
        <v>0</v>
      </c>
      <c r="BQ43" s="161">
        <v>0</v>
      </c>
      <c r="BR43" s="161">
        <v>0</v>
      </c>
      <c r="BS43" s="17">
        <v>0</v>
      </c>
      <c r="BT43" s="208"/>
      <c r="BU43" s="208"/>
      <c r="BV43" s="208"/>
      <c r="BW43" s="208"/>
      <c r="BZ43" s="151">
        <f t="shared" si="17"/>
        <v>0</v>
      </c>
    </row>
    <row r="44" spans="1:78" x14ac:dyDescent="0.3">
      <c r="A44" s="19">
        <v>2</v>
      </c>
      <c r="B44" s="64" t="s">
        <v>57</v>
      </c>
      <c r="C44" s="30">
        <v>0</v>
      </c>
      <c r="D44" s="37">
        <v>0</v>
      </c>
      <c r="E44" s="30">
        <v>0</v>
      </c>
      <c r="F44" s="30">
        <v>0</v>
      </c>
      <c r="G44" s="30">
        <v>0</v>
      </c>
      <c r="H44" s="30">
        <v>0</v>
      </c>
      <c r="I44" s="239">
        <f t="shared" si="13"/>
        <v>0</v>
      </c>
      <c r="J44" s="241">
        <v>0</v>
      </c>
      <c r="K44" s="37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1</v>
      </c>
      <c r="T44" s="30">
        <v>0</v>
      </c>
      <c r="U44" s="30">
        <v>0</v>
      </c>
      <c r="V44" s="30">
        <v>0</v>
      </c>
      <c r="W44" s="202">
        <f t="shared" si="18"/>
        <v>1</v>
      </c>
      <c r="X44" s="203">
        <v>15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30">
        <v>0</v>
      </c>
      <c r="AG44" s="37">
        <v>0</v>
      </c>
      <c r="AH44" s="37">
        <v>0</v>
      </c>
      <c r="AI44" s="19">
        <v>0</v>
      </c>
      <c r="AJ44" s="17">
        <v>1</v>
      </c>
      <c r="AK44" s="26">
        <f t="shared" si="12"/>
        <v>1</v>
      </c>
      <c r="AL44" s="143">
        <v>30</v>
      </c>
      <c r="AM44" s="20">
        <v>0</v>
      </c>
      <c r="AN44" s="15">
        <v>1</v>
      </c>
      <c r="AO44" s="31">
        <v>0</v>
      </c>
      <c r="AP44" s="15">
        <v>0</v>
      </c>
      <c r="AQ44" s="15">
        <v>0</v>
      </c>
      <c r="AR44" s="15">
        <v>0</v>
      </c>
      <c r="AS44" s="15">
        <v>0</v>
      </c>
      <c r="AT44" s="31">
        <v>0</v>
      </c>
      <c r="AU44" s="37">
        <v>1</v>
      </c>
      <c r="AV44" s="37">
        <v>0</v>
      </c>
      <c r="AW44" s="19">
        <v>0</v>
      </c>
      <c r="AX44" s="30">
        <v>0</v>
      </c>
      <c r="AY44" s="97">
        <f t="shared" si="15"/>
        <v>2</v>
      </c>
      <c r="AZ44" s="143">
        <v>48</v>
      </c>
      <c r="BA44" s="88">
        <v>0</v>
      </c>
      <c r="BB44" s="99">
        <v>0</v>
      </c>
      <c r="BC44" s="99">
        <v>0</v>
      </c>
      <c r="BD44" s="99">
        <v>0</v>
      </c>
      <c r="BE44" s="99">
        <v>0</v>
      </c>
      <c r="BF44" s="99">
        <v>0</v>
      </c>
      <c r="BG44" s="99">
        <v>0</v>
      </c>
      <c r="BH44" s="109">
        <v>0</v>
      </c>
      <c r="BI44" s="101">
        <v>0</v>
      </c>
      <c r="BJ44" s="101">
        <v>1</v>
      </c>
      <c r="BK44" s="98">
        <v>0</v>
      </c>
      <c r="BL44" s="106">
        <v>0</v>
      </c>
      <c r="BM44" s="105">
        <f t="shared" si="16"/>
        <v>1</v>
      </c>
      <c r="BN44" s="161">
        <v>0</v>
      </c>
      <c r="BO44" s="17">
        <v>0</v>
      </c>
      <c r="BP44" s="161">
        <v>0</v>
      </c>
      <c r="BQ44" s="161">
        <v>0</v>
      </c>
      <c r="BR44" s="161">
        <v>0</v>
      </c>
      <c r="BS44" s="17">
        <v>0</v>
      </c>
      <c r="BT44" s="208"/>
      <c r="BU44" s="208"/>
      <c r="BV44" s="208"/>
      <c r="BW44" s="208"/>
      <c r="BZ44" s="151">
        <f t="shared" si="17"/>
        <v>0</v>
      </c>
    </row>
    <row r="45" spans="1:78" x14ac:dyDescent="0.3">
      <c r="A45" s="19">
        <v>2</v>
      </c>
      <c r="B45" s="64" t="s">
        <v>58</v>
      </c>
      <c r="C45" s="30">
        <v>0</v>
      </c>
      <c r="D45" s="37">
        <v>0</v>
      </c>
      <c r="E45" s="30">
        <v>0</v>
      </c>
      <c r="F45" s="30">
        <v>0</v>
      </c>
      <c r="G45" s="30">
        <v>0</v>
      </c>
      <c r="H45" s="30">
        <v>0</v>
      </c>
      <c r="I45" s="239">
        <f t="shared" si="13"/>
        <v>0</v>
      </c>
      <c r="J45" s="241">
        <v>0</v>
      </c>
      <c r="K45" s="37">
        <v>0</v>
      </c>
      <c r="L45" s="30">
        <v>0</v>
      </c>
      <c r="M45" s="30">
        <v>0</v>
      </c>
      <c r="N45" s="30">
        <v>0</v>
      </c>
      <c r="O45" s="30">
        <v>1</v>
      </c>
      <c r="P45" s="30">
        <v>1</v>
      </c>
      <c r="Q45" s="30">
        <v>1</v>
      </c>
      <c r="R45" s="30">
        <v>0</v>
      </c>
      <c r="S45" s="30">
        <v>0</v>
      </c>
      <c r="T45" s="30">
        <v>1</v>
      </c>
      <c r="U45" s="30">
        <v>1</v>
      </c>
      <c r="V45" s="30">
        <v>2</v>
      </c>
      <c r="W45" s="202">
        <f t="shared" si="18"/>
        <v>7</v>
      </c>
      <c r="X45" s="203">
        <v>130</v>
      </c>
      <c r="Y45" s="17">
        <v>0</v>
      </c>
      <c r="Z45" s="17">
        <v>0</v>
      </c>
      <c r="AA45" s="17">
        <v>1</v>
      </c>
      <c r="AB45" s="17">
        <v>1</v>
      </c>
      <c r="AC45" s="17">
        <v>2</v>
      </c>
      <c r="AD45" s="17">
        <v>0</v>
      </c>
      <c r="AE45" s="17">
        <v>2</v>
      </c>
      <c r="AF45" s="30">
        <v>0</v>
      </c>
      <c r="AG45" s="37">
        <v>1</v>
      </c>
      <c r="AH45" s="37">
        <v>0</v>
      </c>
      <c r="AI45" s="19">
        <v>0</v>
      </c>
      <c r="AJ45" s="17">
        <v>1</v>
      </c>
      <c r="AK45" s="26">
        <f t="shared" si="12"/>
        <v>8</v>
      </c>
      <c r="AL45" s="143">
        <v>316</v>
      </c>
      <c r="AM45" s="6">
        <v>0</v>
      </c>
      <c r="AN45" s="18">
        <v>1</v>
      </c>
      <c r="AO45" s="33">
        <v>0</v>
      </c>
      <c r="AP45" s="18">
        <v>0</v>
      </c>
      <c r="AQ45" s="18">
        <v>0</v>
      </c>
      <c r="AR45" s="18">
        <v>0</v>
      </c>
      <c r="AS45" s="18">
        <v>0</v>
      </c>
      <c r="AT45" s="33">
        <v>0</v>
      </c>
      <c r="AU45" s="37">
        <v>1</v>
      </c>
      <c r="AV45" s="37">
        <v>1</v>
      </c>
      <c r="AW45" s="19">
        <v>3</v>
      </c>
      <c r="AX45" s="30">
        <v>0</v>
      </c>
      <c r="AY45" s="97">
        <f t="shared" si="15"/>
        <v>6</v>
      </c>
      <c r="AZ45" s="143">
        <v>282</v>
      </c>
      <c r="BA45" s="107">
        <v>2</v>
      </c>
      <c r="BB45" s="108">
        <v>1</v>
      </c>
      <c r="BC45" s="108">
        <v>0</v>
      </c>
      <c r="BD45" s="108">
        <v>0</v>
      </c>
      <c r="BE45" s="108">
        <v>0</v>
      </c>
      <c r="BF45" s="108">
        <v>0</v>
      </c>
      <c r="BG45" s="108">
        <v>0</v>
      </c>
      <c r="BH45" s="29">
        <v>0</v>
      </c>
      <c r="BI45" s="101">
        <v>0</v>
      </c>
      <c r="BJ45" s="101">
        <v>0</v>
      </c>
      <c r="BK45" s="98">
        <v>1</v>
      </c>
      <c r="BL45" s="106">
        <v>0</v>
      </c>
      <c r="BM45" s="105">
        <f t="shared" si="16"/>
        <v>4</v>
      </c>
      <c r="BN45" s="161">
        <v>0</v>
      </c>
      <c r="BO45" s="17">
        <v>0</v>
      </c>
      <c r="BP45" s="161">
        <v>0</v>
      </c>
      <c r="BQ45" s="161">
        <v>0</v>
      </c>
      <c r="BR45" s="161">
        <v>1</v>
      </c>
      <c r="BS45" s="17">
        <v>0</v>
      </c>
      <c r="BT45" s="208"/>
      <c r="BU45" s="208"/>
      <c r="BV45" s="208"/>
      <c r="BW45" s="208"/>
      <c r="BZ45" s="151">
        <f t="shared" si="17"/>
        <v>1</v>
      </c>
    </row>
    <row r="46" spans="1:78" x14ac:dyDescent="0.3">
      <c r="A46" s="19">
        <v>2</v>
      </c>
      <c r="B46" s="64" t="s">
        <v>59</v>
      </c>
      <c r="C46" s="30">
        <v>0</v>
      </c>
      <c r="D46" s="37">
        <v>0</v>
      </c>
      <c r="E46" s="30">
        <v>0</v>
      </c>
      <c r="F46" s="30">
        <v>0</v>
      </c>
      <c r="G46" s="30">
        <v>1</v>
      </c>
      <c r="H46" s="30">
        <v>0</v>
      </c>
      <c r="I46" s="239">
        <f t="shared" si="13"/>
        <v>1</v>
      </c>
      <c r="J46" s="241">
        <v>75</v>
      </c>
      <c r="K46" s="37">
        <v>3</v>
      </c>
      <c r="L46" s="30">
        <v>1</v>
      </c>
      <c r="M46" s="30">
        <v>0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1</v>
      </c>
      <c r="T46" s="30">
        <v>2</v>
      </c>
      <c r="U46" s="30">
        <v>3</v>
      </c>
      <c r="V46" s="30">
        <v>1</v>
      </c>
      <c r="W46" s="202">
        <f t="shared" si="18"/>
        <v>11</v>
      </c>
      <c r="X46" s="203">
        <v>823</v>
      </c>
      <c r="Y46" s="17">
        <v>3</v>
      </c>
      <c r="Z46" s="17">
        <v>1</v>
      </c>
      <c r="AA46" s="17">
        <v>2</v>
      </c>
      <c r="AB46" s="17">
        <v>4</v>
      </c>
      <c r="AC46" s="17">
        <v>3</v>
      </c>
      <c r="AD46" s="17">
        <v>3</v>
      </c>
      <c r="AE46" s="17">
        <v>12</v>
      </c>
      <c r="AF46" s="30">
        <v>3</v>
      </c>
      <c r="AG46" s="37">
        <v>2</v>
      </c>
      <c r="AH46" s="37">
        <v>1</v>
      </c>
      <c r="AI46" s="19">
        <v>5</v>
      </c>
      <c r="AJ46" s="17">
        <v>2</v>
      </c>
      <c r="AK46" s="26">
        <f t="shared" si="12"/>
        <v>41</v>
      </c>
      <c r="AL46" s="143">
        <v>1697</v>
      </c>
      <c r="AM46" s="6">
        <v>3</v>
      </c>
      <c r="AN46" s="18">
        <v>0</v>
      </c>
      <c r="AO46" s="33">
        <v>5</v>
      </c>
      <c r="AP46" s="18">
        <v>0</v>
      </c>
      <c r="AQ46" s="18">
        <v>4</v>
      </c>
      <c r="AR46" s="18">
        <v>3</v>
      </c>
      <c r="AS46" s="18">
        <v>0</v>
      </c>
      <c r="AT46" s="33">
        <v>2</v>
      </c>
      <c r="AU46" s="37">
        <v>2</v>
      </c>
      <c r="AV46" s="37">
        <v>2</v>
      </c>
      <c r="AW46" s="19">
        <v>7</v>
      </c>
      <c r="AX46" s="30">
        <v>1</v>
      </c>
      <c r="AY46" s="97">
        <f t="shared" si="15"/>
        <v>29</v>
      </c>
      <c r="AZ46" s="143">
        <v>1624</v>
      </c>
      <c r="BA46" s="107">
        <v>1</v>
      </c>
      <c r="BB46" s="108">
        <v>4</v>
      </c>
      <c r="BC46" s="108">
        <v>1</v>
      </c>
      <c r="BD46" s="108">
        <v>0</v>
      </c>
      <c r="BE46" s="108">
        <v>1</v>
      </c>
      <c r="BF46" s="108">
        <v>1</v>
      </c>
      <c r="BG46" s="108">
        <v>1</v>
      </c>
      <c r="BH46" s="29">
        <v>5</v>
      </c>
      <c r="BI46" s="101">
        <v>1</v>
      </c>
      <c r="BJ46" s="101">
        <v>1</v>
      </c>
      <c r="BK46" s="98">
        <v>3</v>
      </c>
      <c r="BL46" s="106">
        <v>0</v>
      </c>
      <c r="BM46" s="105">
        <f t="shared" si="16"/>
        <v>19</v>
      </c>
      <c r="BN46" s="164">
        <v>1</v>
      </c>
      <c r="BO46" s="164">
        <v>1</v>
      </c>
      <c r="BP46" s="161">
        <v>0</v>
      </c>
      <c r="BQ46" s="161">
        <v>0</v>
      </c>
      <c r="BR46" s="161">
        <v>0</v>
      </c>
      <c r="BS46" s="161">
        <v>12</v>
      </c>
      <c r="BT46" s="208"/>
      <c r="BU46" s="208"/>
      <c r="BV46" s="208"/>
      <c r="BW46" s="208"/>
      <c r="BZ46" s="151">
        <f t="shared" si="17"/>
        <v>14</v>
      </c>
    </row>
    <row r="47" spans="1:78" x14ac:dyDescent="0.3">
      <c r="A47" s="19">
        <v>2</v>
      </c>
      <c r="B47" s="66" t="s">
        <v>60</v>
      </c>
      <c r="C47" s="183">
        <v>0</v>
      </c>
      <c r="D47" s="182">
        <v>0</v>
      </c>
      <c r="E47" s="183">
        <v>0</v>
      </c>
      <c r="F47" s="183">
        <v>1</v>
      </c>
      <c r="G47" s="183">
        <v>0</v>
      </c>
      <c r="H47" s="183">
        <v>1</v>
      </c>
      <c r="I47" s="240">
        <f t="shared" si="13"/>
        <v>2</v>
      </c>
      <c r="J47" s="242">
        <v>544</v>
      </c>
      <c r="K47" s="37">
        <v>5</v>
      </c>
      <c r="L47" s="183">
        <v>1</v>
      </c>
      <c r="M47" s="183">
        <v>3</v>
      </c>
      <c r="N47" s="183">
        <v>6</v>
      </c>
      <c r="O47" s="183">
        <v>4</v>
      </c>
      <c r="P47" s="183">
        <v>2</v>
      </c>
      <c r="Q47" s="183">
        <v>8</v>
      </c>
      <c r="R47" s="183">
        <v>15</v>
      </c>
      <c r="S47" s="183">
        <v>8</v>
      </c>
      <c r="T47" s="183">
        <v>12</v>
      </c>
      <c r="U47" s="183">
        <v>6</v>
      </c>
      <c r="V47" s="183">
        <v>9</v>
      </c>
      <c r="W47" s="202">
        <f t="shared" si="18"/>
        <v>79</v>
      </c>
      <c r="X47" s="203">
        <v>5460</v>
      </c>
      <c r="Y47" s="17">
        <v>6</v>
      </c>
      <c r="Z47" s="17">
        <v>4</v>
      </c>
      <c r="AA47" s="17">
        <v>9</v>
      </c>
      <c r="AB47" s="17">
        <v>9</v>
      </c>
      <c r="AC47" s="17">
        <v>7</v>
      </c>
      <c r="AD47" s="17">
        <v>7</v>
      </c>
      <c r="AE47" s="17">
        <v>32</v>
      </c>
      <c r="AF47" s="30">
        <v>9</v>
      </c>
      <c r="AG47" s="37">
        <v>10</v>
      </c>
      <c r="AH47" s="37">
        <v>13</v>
      </c>
      <c r="AI47" s="19">
        <v>8</v>
      </c>
      <c r="AJ47" s="17">
        <v>8</v>
      </c>
      <c r="AK47" s="26">
        <f t="shared" si="12"/>
        <v>122</v>
      </c>
      <c r="AL47" s="143">
        <v>6788</v>
      </c>
      <c r="AM47" s="19">
        <v>13</v>
      </c>
      <c r="AN47" s="15">
        <v>8</v>
      </c>
      <c r="AO47" s="31">
        <v>14</v>
      </c>
      <c r="AP47" s="15">
        <v>10</v>
      </c>
      <c r="AQ47" s="15">
        <v>8</v>
      </c>
      <c r="AR47" s="15">
        <v>7</v>
      </c>
      <c r="AS47" s="15">
        <v>10</v>
      </c>
      <c r="AT47" s="31">
        <v>6</v>
      </c>
      <c r="AU47" s="37">
        <v>12</v>
      </c>
      <c r="AV47" s="37">
        <v>14</v>
      </c>
      <c r="AW47" s="19">
        <v>11</v>
      </c>
      <c r="AX47" s="30">
        <v>11</v>
      </c>
      <c r="AY47" s="97">
        <f t="shared" si="15"/>
        <v>124</v>
      </c>
      <c r="AZ47" s="143">
        <v>6893</v>
      </c>
      <c r="BA47" s="98">
        <v>7</v>
      </c>
      <c r="BB47" s="99">
        <v>16</v>
      </c>
      <c r="BC47" s="99">
        <v>11</v>
      </c>
      <c r="BD47" s="99">
        <v>5</v>
      </c>
      <c r="BE47" s="99">
        <v>8</v>
      </c>
      <c r="BF47" s="99">
        <v>9</v>
      </c>
      <c r="BG47" s="99">
        <v>8</v>
      </c>
      <c r="BH47" s="109">
        <v>4</v>
      </c>
      <c r="BI47" s="101">
        <v>2</v>
      </c>
      <c r="BJ47" s="101">
        <v>4</v>
      </c>
      <c r="BK47" s="98">
        <v>2</v>
      </c>
      <c r="BL47" s="106">
        <v>2</v>
      </c>
      <c r="BM47" s="105">
        <f t="shared" si="16"/>
        <v>78</v>
      </c>
      <c r="BN47" s="165">
        <v>4</v>
      </c>
      <c r="BO47" s="181">
        <v>2</v>
      </c>
      <c r="BP47" s="152">
        <v>3</v>
      </c>
      <c r="BQ47" s="247">
        <v>0</v>
      </c>
      <c r="BR47" s="247">
        <v>0</v>
      </c>
      <c r="BS47" s="181">
        <v>39</v>
      </c>
      <c r="BT47" s="153"/>
      <c r="BU47" s="153"/>
      <c r="BV47" s="153"/>
      <c r="BW47" s="153"/>
      <c r="BX47" s="153"/>
      <c r="BY47" s="153"/>
      <c r="BZ47" s="154">
        <f>SUM(BN47:BY47)</f>
        <v>48</v>
      </c>
    </row>
    <row r="48" spans="1:78" ht="15" thickBot="1" x14ac:dyDescent="0.35">
      <c r="A48" s="96"/>
      <c r="B48" s="34" t="s">
        <v>39</v>
      </c>
      <c r="C48" s="49">
        <v>0</v>
      </c>
      <c r="D48" s="49">
        <f>SUM(D27:D47)</f>
        <v>0</v>
      </c>
      <c r="E48" s="49">
        <f>SUM(E27:E47)</f>
        <v>1</v>
      </c>
      <c r="F48" s="49">
        <f t="shared" ref="F48:I48" si="19">SUM(F27:F47)</f>
        <v>2</v>
      </c>
      <c r="G48" s="49">
        <f t="shared" si="19"/>
        <v>2</v>
      </c>
      <c r="H48" s="49">
        <f t="shared" si="19"/>
        <v>2</v>
      </c>
      <c r="I48" s="92">
        <f t="shared" si="19"/>
        <v>7</v>
      </c>
      <c r="J48" s="204">
        <v>35019</v>
      </c>
      <c r="K48" s="48">
        <f>SUM(K27:K47)</f>
        <v>12</v>
      </c>
      <c r="L48" s="49">
        <f t="shared" ref="L48:V48" si="20">SUM(L27:L47)</f>
        <v>3</v>
      </c>
      <c r="M48" s="49">
        <f t="shared" si="20"/>
        <v>7</v>
      </c>
      <c r="N48" s="49">
        <f t="shared" si="20"/>
        <v>21</v>
      </c>
      <c r="O48" s="49">
        <f t="shared" si="20"/>
        <v>10</v>
      </c>
      <c r="P48" s="49">
        <f t="shared" si="20"/>
        <v>5</v>
      </c>
      <c r="Q48" s="49">
        <f t="shared" si="20"/>
        <v>19</v>
      </c>
      <c r="R48" s="49">
        <f t="shared" si="20"/>
        <v>20</v>
      </c>
      <c r="S48" s="49">
        <f t="shared" si="20"/>
        <v>19</v>
      </c>
      <c r="T48" s="49">
        <f t="shared" si="20"/>
        <v>29</v>
      </c>
      <c r="U48" s="49">
        <f t="shared" si="20"/>
        <v>23</v>
      </c>
      <c r="V48" s="49">
        <f t="shared" si="20"/>
        <v>24</v>
      </c>
      <c r="W48" s="92">
        <f>SUM(W27:W47)</f>
        <v>192</v>
      </c>
      <c r="X48" s="204">
        <v>71289</v>
      </c>
      <c r="Y48" s="46">
        <f>SUM(Y27:Y47)</f>
        <v>22</v>
      </c>
      <c r="Z48" s="46">
        <f t="shared" ref="Z48:AJ48" si="21">SUM(Z27:Z47)</f>
        <v>10</v>
      </c>
      <c r="AA48" s="46">
        <f t="shared" si="21"/>
        <v>24</v>
      </c>
      <c r="AB48" s="46">
        <f t="shared" si="21"/>
        <v>26</v>
      </c>
      <c r="AC48" s="46">
        <f t="shared" si="21"/>
        <v>22</v>
      </c>
      <c r="AD48" s="46">
        <f t="shared" si="21"/>
        <v>24</v>
      </c>
      <c r="AE48" s="46">
        <f t="shared" si="21"/>
        <v>62</v>
      </c>
      <c r="AF48" s="46">
        <f t="shared" si="21"/>
        <v>27</v>
      </c>
      <c r="AG48" s="46">
        <f t="shared" si="21"/>
        <v>22</v>
      </c>
      <c r="AH48" s="46">
        <f t="shared" si="21"/>
        <v>27</v>
      </c>
      <c r="AI48" s="46">
        <f t="shared" si="21"/>
        <v>21</v>
      </c>
      <c r="AJ48" s="46">
        <f t="shared" si="21"/>
        <v>20</v>
      </c>
      <c r="AK48" s="74">
        <f t="shared" si="12"/>
        <v>307</v>
      </c>
      <c r="AL48" s="146">
        <v>74101</v>
      </c>
      <c r="AM48" s="46">
        <f t="shared" ref="AM48:AX48" si="22">SUM(AM27:AM47)</f>
        <v>31</v>
      </c>
      <c r="AN48" s="42">
        <f t="shared" si="22"/>
        <v>21</v>
      </c>
      <c r="AO48" s="47">
        <f t="shared" si="22"/>
        <v>26</v>
      </c>
      <c r="AP48" s="42">
        <f t="shared" si="22"/>
        <v>15</v>
      </c>
      <c r="AQ48" s="42">
        <f t="shared" si="22"/>
        <v>22</v>
      </c>
      <c r="AR48" s="42">
        <f t="shared" si="22"/>
        <v>16</v>
      </c>
      <c r="AS48" s="42">
        <f t="shared" si="22"/>
        <v>15</v>
      </c>
      <c r="AT48" s="47">
        <f t="shared" si="22"/>
        <v>13</v>
      </c>
      <c r="AU48" s="48">
        <f t="shared" si="22"/>
        <v>20</v>
      </c>
      <c r="AV48" s="48">
        <f t="shared" si="22"/>
        <v>32</v>
      </c>
      <c r="AW48" s="49">
        <f t="shared" si="22"/>
        <v>24</v>
      </c>
      <c r="AX48" s="68">
        <f t="shared" si="22"/>
        <v>20</v>
      </c>
      <c r="AY48" s="72">
        <f t="shared" si="15"/>
        <v>255</v>
      </c>
      <c r="AZ48" s="140">
        <v>36494</v>
      </c>
      <c r="BA48" s="46">
        <f>SUM(BA27:BA47)</f>
        <v>13</v>
      </c>
      <c r="BB48" s="46">
        <f t="shared" ref="BB48:BL48" si="23">SUM(BB27:BB47)</f>
        <v>24</v>
      </c>
      <c r="BC48" s="46">
        <f t="shared" si="23"/>
        <v>22</v>
      </c>
      <c r="BD48" s="46">
        <f t="shared" si="23"/>
        <v>7</v>
      </c>
      <c r="BE48" s="46">
        <f t="shared" si="23"/>
        <v>12</v>
      </c>
      <c r="BF48" s="46">
        <f t="shared" si="23"/>
        <v>13</v>
      </c>
      <c r="BG48" s="46">
        <f t="shared" si="23"/>
        <v>11</v>
      </c>
      <c r="BH48" s="46">
        <f t="shared" si="23"/>
        <v>10</v>
      </c>
      <c r="BI48" s="46">
        <f t="shared" si="23"/>
        <v>3</v>
      </c>
      <c r="BJ48" s="46">
        <f t="shared" si="23"/>
        <v>6</v>
      </c>
      <c r="BK48" s="46">
        <f t="shared" si="23"/>
        <v>10</v>
      </c>
      <c r="BL48" s="46">
        <f t="shared" si="23"/>
        <v>2</v>
      </c>
      <c r="BM48" s="95">
        <f t="shared" si="16"/>
        <v>133</v>
      </c>
      <c r="BN48" s="166">
        <f t="shared" ref="BN48:BS48" si="24">SUM(BN27:BN47)</f>
        <v>9</v>
      </c>
      <c r="BO48" s="49">
        <f t="shared" si="24"/>
        <v>4</v>
      </c>
      <c r="BP48" s="49">
        <f t="shared" si="24"/>
        <v>4</v>
      </c>
      <c r="BQ48" s="49">
        <f t="shared" si="24"/>
        <v>0</v>
      </c>
      <c r="BR48" s="49">
        <f t="shared" si="24"/>
        <v>1</v>
      </c>
      <c r="BS48" s="49">
        <f t="shared" si="24"/>
        <v>67</v>
      </c>
      <c r="BT48" s="167"/>
      <c r="BU48" s="167"/>
      <c r="BV48" s="167"/>
      <c r="BW48" s="167"/>
      <c r="BX48" s="167"/>
      <c r="BY48" s="167"/>
      <c r="BZ48" s="168">
        <f t="shared" si="17"/>
        <v>85</v>
      </c>
    </row>
    <row r="49" spans="1:65" ht="15" thickTop="1" x14ac:dyDescent="0.3">
      <c r="A49" s="22"/>
      <c r="Z49" s="22"/>
      <c r="AK49" s="51">
        <f>AK26+AK48</f>
        <v>396</v>
      </c>
      <c r="AL49" s="51">
        <v>86121</v>
      </c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>
        <f>AY26+AY48</f>
        <v>293</v>
      </c>
      <c r="AZ49" s="22">
        <v>42783</v>
      </c>
      <c r="BA49" s="22"/>
      <c r="BB49" s="22"/>
      <c r="BC49" s="22"/>
      <c r="BD49" s="22"/>
      <c r="BE49" s="22"/>
      <c r="BF49" s="22"/>
      <c r="BM49" s="22">
        <f>BM26+BM48</f>
        <v>165</v>
      </c>
    </row>
  </sheetData>
  <mergeCells count="5">
    <mergeCell ref="AM1:AX1"/>
    <mergeCell ref="BN1:BY1"/>
    <mergeCell ref="BA1:BL1"/>
    <mergeCell ref="C1:J1"/>
    <mergeCell ref="K1:X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H37" sqref="H37"/>
    </sheetView>
  </sheetViews>
  <sheetFormatPr defaultRowHeight="14.4" x14ac:dyDescent="0.3"/>
  <cols>
    <col min="1" max="1" width="40.44140625" customWidth="1"/>
    <col min="13" max="13" width="13.33203125" customWidth="1"/>
    <col min="14" max="14" width="15.109375" customWidth="1"/>
  </cols>
  <sheetData>
    <row r="1" spans="1:20" ht="15.6" x14ac:dyDescent="0.3">
      <c r="A1" s="23"/>
      <c r="B1" s="258" t="s">
        <v>143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9" t="s">
        <v>140</v>
      </c>
      <c r="N1" s="259"/>
    </row>
    <row r="2" spans="1:20" ht="15.6" x14ac:dyDescent="0.3">
      <c r="A2" s="23" t="s">
        <v>113</v>
      </c>
      <c r="B2" s="127" t="s">
        <v>114</v>
      </c>
      <c r="C2" s="127" t="s">
        <v>115</v>
      </c>
      <c r="D2" s="127" t="s">
        <v>116</v>
      </c>
      <c r="E2" s="127" t="s">
        <v>117</v>
      </c>
      <c r="F2" s="127" t="s">
        <v>118</v>
      </c>
      <c r="G2" s="127" t="s">
        <v>119</v>
      </c>
      <c r="H2" s="128" t="s">
        <v>121</v>
      </c>
      <c r="I2" s="127" t="s">
        <v>120</v>
      </c>
      <c r="J2" s="127" t="s">
        <v>122</v>
      </c>
      <c r="K2" s="129" t="s">
        <v>123</v>
      </c>
      <c r="L2" s="129" t="s">
        <v>124</v>
      </c>
      <c r="M2" s="130" t="s">
        <v>125</v>
      </c>
      <c r="N2" s="130" t="s">
        <v>126</v>
      </c>
    </row>
    <row r="3" spans="1:20" x14ac:dyDescent="0.3">
      <c r="A3" s="131" t="s">
        <v>132</v>
      </c>
      <c r="B3" s="169">
        <v>0</v>
      </c>
      <c r="C3" s="169">
        <v>0</v>
      </c>
      <c r="D3" s="169">
        <v>1</v>
      </c>
      <c r="E3" s="169">
        <v>3</v>
      </c>
      <c r="F3" s="169">
        <v>0</v>
      </c>
      <c r="G3" s="169">
        <v>0</v>
      </c>
      <c r="H3" s="169">
        <v>0</v>
      </c>
      <c r="I3" s="169">
        <v>1</v>
      </c>
      <c r="J3" s="169">
        <v>4</v>
      </c>
      <c r="K3" s="170">
        <f>SUM(B3:J3)</f>
        <v>9</v>
      </c>
      <c r="L3" s="170">
        <f>'NMC deaths'!BR3</f>
        <v>0</v>
      </c>
      <c r="M3" s="171">
        <f>'NMC conditions '!BZ3</f>
        <v>21</v>
      </c>
      <c r="N3" s="171">
        <f>'NMC deaths'!BZ3</f>
        <v>0</v>
      </c>
    </row>
    <row r="4" spans="1:20" x14ac:dyDescent="0.3">
      <c r="A4" s="131" t="s">
        <v>17</v>
      </c>
      <c r="B4" s="169">
        <v>0</v>
      </c>
      <c r="C4" s="169">
        <v>0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0</v>
      </c>
      <c r="J4" s="169">
        <v>0</v>
      </c>
      <c r="K4" s="170">
        <f t="shared" ref="K4:K25" si="0">SUM(B4:J4)</f>
        <v>0</v>
      </c>
      <c r="L4" s="170">
        <f>'NMC deaths'!BR4</f>
        <v>0</v>
      </c>
      <c r="M4" s="171">
        <f>'NMC conditions '!BZ4</f>
        <v>2</v>
      </c>
      <c r="N4" s="171">
        <f>'NMC deaths'!BZ4</f>
        <v>0</v>
      </c>
    </row>
    <row r="5" spans="1:20" x14ac:dyDescent="0.3">
      <c r="A5" s="131" t="s">
        <v>18</v>
      </c>
      <c r="B5" s="169">
        <v>0</v>
      </c>
      <c r="C5" s="169">
        <v>0</v>
      </c>
      <c r="D5" s="169">
        <v>0</v>
      </c>
      <c r="E5" s="169">
        <v>0</v>
      </c>
      <c r="F5" s="169">
        <v>0</v>
      </c>
      <c r="G5" s="169">
        <v>0</v>
      </c>
      <c r="H5" s="169">
        <v>0</v>
      </c>
      <c r="I5" s="169">
        <v>0</v>
      </c>
      <c r="J5" s="169">
        <v>0</v>
      </c>
      <c r="K5" s="170">
        <f t="shared" si="0"/>
        <v>0</v>
      </c>
      <c r="L5" s="170">
        <f>'NMC deaths'!BR5</f>
        <v>0</v>
      </c>
      <c r="M5" s="171">
        <f>'NMC conditions '!BZ5</f>
        <v>0</v>
      </c>
      <c r="N5" s="171">
        <f>'NMC deaths'!BZ5</f>
        <v>0</v>
      </c>
    </row>
    <row r="6" spans="1:20" x14ac:dyDescent="0.3">
      <c r="A6" s="131" t="s">
        <v>19</v>
      </c>
      <c r="B6" s="169">
        <v>0</v>
      </c>
      <c r="C6" s="169">
        <v>0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170">
        <f t="shared" si="0"/>
        <v>0</v>
      </c>
      <c r="L6" s="170">
        <f>'NMC deaths'!BR6</f>
        <v>0</v>
      </c>
      <c r="M6" s="171">
        <f>'NMC conditions '!BZ6</f>
        <v>0</v>
      </c>
      <c r="N6" s="171">
        <f>'NMC deaths'!BZ6</f>
        <v>0</v>
      </c>
    </row>
    <row r="7" spans="1:20" x14ac:dyDescent="0.3">
      <c r="A7" s="131" t="s">
        <v>20</v>
      </c>
      <c r="B7" s="169">
        <v>0</v>
      </c>
      <c r="C7" s="169">
        <v>0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69">
        <v>0</v>
      </c>
      <c r="J7" s="169">
        <v>0</v>
      </c>
      <c r="K7" s="170">
        <f t="shared" si="0"/>
        <v>0</v>
      </c>
      <c r="L7" s="170">
        <f>'NMC deaths'!BR7</f>
        <v>0</v>
      </c>
      <c r="M7" s="171">
        <f>'NMC conditions '!BZ7</f>
        <v>1</v>
      </c>
      <c r="N7" s="171">
        <f>'NMC deaths'!BZ7</f>
        <v>0</v>
      </c>
    </row>
    <row r="8" spans="1:20" x14ac:dyDescent="0.3">
      <c r="A8" s="131" t="s">
        <v>21</v>
      </c>
      <c r="B8" s="169">
        <v>0</v>
      </c>
      <c r="C8" s="169">
        <v>0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1</v>
      </c>
      <c r="K8" s="170">
        <f t="shared" si="0"/>
        <v>1</v>
      </c>
      <c r="L8" s="170">
        <f>'NMC deaths'!BR8</f>
        <v>0</v>
      </c>
      <c r="M8" s="171">
        <f>'NMC conditions '!BZ8</f>
        <v>2</v>
      </c>
      <c r="N8" s="171">
        <f>'NMC deaths'!BZ8</f>
        <v>0</v>
      </c>
    </row>
    <row r="9" spans="1:20" x14ac:dyDescent="0.3">
      <c r="A9" s="131" t="s">
        <v>22</v>
      </c>
      <c r="B9" s="169">
        <v>0</v>
      </c>
      <c r="C9" s="169">
        <v>1</v>
      </c>
      <c r="D9" s="169">
        <v>14</v>
      </c>
      <c r="E9" s="169">
        <v>2</v>
      </c>
      <c r="F9" s="169">
        <v>2</v>
      </c>
      <c r="G9" s="169">
        <v>1</v>
      </c>
      <c r="H9" s="169">
        <v>0</v>
      </c>
      <c r="I9" s="169">
        <v>3</v>
      </c>
      <c r="J9" s="169">
        <v>4</v>
      </c>
      <c r="K9" s="170">
        <f t="shared" si="0"/>
        <v>27</v>
      </c>
      <c r="L9" s="170">
        <v>1</v>
      </c>
      <c r="M9" s="171">
        <f>'NMC conditions '!BZ9</f>
        <v>129</v>
      </c>
      <c r="N9" s="171">
        <f>'NMC deaths'!BZ9</f>
        <v>1</v>
      </c>
    </row>
    <row r="10" spans="1:20" x14ac:dyDescent="0.3">
      <c r="A10" s="131" t="s">
        <v>23</v>
      </c>
      <c r="B10" s="169">
        <v>0</v>
      </c>
      <c r="C10" s="169">
        <v>1</v>
      </c>
      <c r="D10" s="169">
        <v>1</v>
      </c>
      <c r="E10" s="169">
        <v>3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170">
        <f t="shared" si="0"/>
        <v>5</v>
      </c>
      <c r="L10" s="170">
        <f>'NMC deaths'!BR10</f>
        <v>0</v>
      </c>
      <c r="M10" s="171">
        <f>'NMC conditions '!BZ10</f>
        <v>9</v>
      </c>
      <c r="N10" s="171">
        <f>'NMC deaths'!BZ10</f>
        <v>0</v>
      </c>
      <c r="T10" t="s">
        <v>137</v>
      </c>
    </row>
    <row r="11" spans="1:20" x14ac:dyDescent="0.3">
      <c r="A11" s="131" t="s">
        <v>24</v>
      </c>
      <c r="B11" s="169">
        <v>0</v>
      </c>
      <c r="C11" s="169">
        <v>0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170">
        <f t="shared" si="0"/>
        <v>0</v>
      </c>
      <c r="L11" s="170">
        <f>'NMC deaths'!BR11</f>
        <v>0</v>
      </c>
      <c r="M11" s="171">
        <f>'NMC conditions '!BZ11</f>
        <v>0</v>
      </c>
      <c r="N11" s="171">
        <f>'NMC deaths'!BZ11</f>
        <v>0</v>
      </c>
    </row>
    <row r="12" spans="1:20" x14ac:dyDescent="0.3">
      <c r="A12" s="131" t="s">
        <v>25</v>
      </c>
      <c r="B12" s="169">
        <v>0</v>
      </c>
      <c r="C12" s="169">
        <v>0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1</v>
      </c>
      <c r="K12" s="170">
        <f t="shared" si="0"/>
        <v>1</v>
      </c>
      <c r="L12" s="170">
        <f>'NMC deaths'!BR12</f>
        <v>0</v>
      </c>
      <c r="M12" s="171">
        <f>'NMC conditions '!BZ12</f>
        <v>33</v>
      </c>
      <c r="N12" s="171">
        <f>'NMC deaths'!BZ12</f>
        <v>0</v>
      </c>
    </row>
    <row r="13" spans="1:20" x14ac:dyDescent="0.3">
      <c r="A13" s="131" t="s">
        <v>26</v>
      </c>
      <c r="B13" s="169">
        <v>5</v>
      </c>
      <c r="C13" s="169">
        <v>3</v>
      </c>
      <c r="D13" s="169">
        <v>87</v>
      </c>
      <c r="E13" s="169">
        <v>48</v>
      </c>
      <c r="F13" s="169">
        <v>44</v>
      </c>
      <c r="G13" s="169">
        <v>24</v>
      </c>
      <c r="H13" s="169">
        <v>9</v>
      </c>
      <c r="I13" s="169">
        <v>17</v>
      </c>
      <c r="J13" s="169">
        <v>20</v>
      </c>
      <c r="K13" s="170">
        <f t="shared" si="0"/>
        <v>257</v>
      </c>
      <c r="L13" s="170">
        <v>4</v>
      </c>
      <c r="M13" s="171">
        <f>'NMC conditions '!BZ13</f>
        <v>2193</v>
      </c>
      <c r="N13" s="171">
        <f>'NMC deaths'!BZ13</f>
        <v>6</v>
      </c>
    </row>
    <row r="14" spans="1:20" x14ac:dyDescent="0.3">
      <c r="A14" s="131" t="s">
        <v>27</v>
      </c>
      <c r="B14" s="169">
        <v>1</v>
      </c>
      <c r="C14" s="169">
        <v>0</v>
      </c>
      <c r="D14" s="169">
        <v>17</v>
      </c>
      <c r="E14" s="169">
        <v>6</v>
      </c>
      <c r="F14" s="169">
        <v>3</v>
      </c>
      <c r="G14" s="169">
        <v>2</v>
      </c>
      <c r="H14" s="169">
        <v>0</v>
      </c>
      <c r="I14" s="169">
        <v>0</v>
      </c>
      <c r="J14" s="169">
        <v>9</v>
      </c>
      <c r="K14" s="170">
        <f t="shared" si="0"/>
        <v>38</v>
      </c>
      <c r="L14" s="170">
        <f>'NMC deaths'!BR14</f>
        <v>0</v>
      </c>
      <c r="M14" s="171">
        <f>'NMC conditions '!BZ14</f>
        <v>66</v>
      </c>
      <c r="N14" s="171">
        <f>'NMC deaths'!BZ14</f>
        <v>0</v>
      </c>
    </row>
    <row r="15" spans="1:20" x14ac:dyDescent="0.3">
      <c r="A15" s="131" t="s">
        <v>28</v>
      </c>
      <c r="B15" s="169">
        <v>1</v>
      </c>
      <c r="C15" s="169">
        <v>2</v>
      </c>
      <c r="D15" s="169">
        <v>5</v>
      </c>
      <c r="E15" s="169">
        <v>0</v>
      </c>
      <c r="F15" s="169">
        <v>1</v>
      </c>
      <c r="G15" s="169">
        <v>0</v>
      </c>
      <c r="H15" s="169">
        <v>0</v>
      </c>
      <c r="I15" s="169">
        <v>0</v>
      </c>
      <c r="J15" s="169">
        <v>5</v>
      </c>
      <c r="K15" s="170">
        <f t="shared" si="0"/>
        <v>14</v>
      </c>
      <c r="L15" s="170">
        <v>0</v>
      </c>
      <c r="M15" s="171">
        <f>'NMC conditions '!BZ15</f>
        <v>33</v>
      </c>
      <c r="N15" s="171">
        <f>'NMC deaths'!BZ15</f>
        <v>1</v>
      </c>
    </row>
    <row r="16" spans="1:20" x14ac:dyDescent="0.3">
      <c r="A16" s="131" t="s">
        <v>29</v>
      </c>
      <c r="B16" s="169">
        <v>2</v>
      </c>
      <c r="C16" s="169">
        <v>2</v>
      </c>
      <c r="D16" s="169">
        <v>4</v>
      </c>
      <c r="E16" s="169">
        <v>10</v>
      </c>
      <c r="F16" s="169">
        <v>0</v>
      </c>
      <c r="G16" s="169">
        <v>1</v>
      </c>
      <c r="H16" s="169">
        <v>0</v>
      </c>
      <c r="I16" s="169">
        <v>0</v>
      </c>
      <c r="J16" s="169">
        <v>3</v>
      </c>
      <c r="K16" s="170">
        <f t="shared" si="0"/>
        <v>22</v>
      </c>
      <c r="L16" s="170">
        <f>'NMC deaths'!BR16</f>
        <v>0</v>
      </c>
      <c r="M16" s="171">
        <f>'NMC conditions '!BZ16</f>
        <v>29</v>
      </c>
      <c r="N16" s="171">
        <f>'NMC deaths'!BZ16</f>
        <v>0</v>
      </c>
    </row>
    <row r="17" spans="1:14" x14ac:dyDescent="0.3">
      <c r="A17" s="131" t="s">
        <v>30</v>
      </c>
      <c r="B17" s="169">
        <v>0</v>
      </c>
      <c r="C17" s="169">
        <v>0</v>
      </c>
      <c r="D17" s="169">
        <v>0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69">
        <v>0</v>
      </c>
      <c r="K17" s="170">
        <f t="shared" si="0"/>
        <v>0</v>
      </c>
      <c r="L17" s="170">
        <f>'NMC deaths'!BR17</f>
        <v>0</v>
      </c>
      <c r="M17" s="171">
        <f>'NMC conditions '!BZ17</f>
        <v>0</v>
      </c>
      <c r="N17" s="171">
        <f>'NMC deaths'!BZ17</f>
        <v>0</v>
      </c>
    </row>
    <row r="18" spans="1:14" x14ac:dyDescent="0.3">
      <c r="A18" s="131" t="s">
        <v>31</v>
      </c>
      <c r="B18" s="169">
        <v>0</v>
      </c>
      <c r="C18" s="169">
        <v>0</v>
      </c>
      <c r="D18" s="169">
        <v>0</v>
      </c>
      <c r="E18" s="169">
        <v>0</v>
      </c>
      <c r="F18" s="169">
        <v>0</v>
      </c>
      <c r="G18" s="169">
        <v>0</v>
      </c>
      <c r="H18" s="169">
        <v>0</v>
      </c>
      <c r="I18" s="169">
        <v>0</v>
      </c>
      <c r="J18" s="169">
        <v>0</v>
      </c>
      <c r="K18" s="170">
        <f t="shared" si="0"/>
        <v>0</v>
      </c>
      <c r="L18" s="170">
        <f>'NMC deaths'!BR18</f>
        <v>0</v>
      </c>
      <c r="M18" s="171">
        <f>'NMC conditions '!BZ18</f>
        <v>0</v>
      </c>
      <c r="N18" s="171">
        <f>'NMC deaths'!BZ18</f>
        <v>0</v>
      </c>
    </row>
    <row r="19" spans="1:14" x14ac:dyDescent="0.3">
      <c r="A19" s="131" t="s">
        <v>32</v>
      </c>
      <c r="B19" s="169">
        <v>1</v>
      </c>
      <c r="C19" s="169">
        <v>0</v>
      </c>
      <c r="D19" s="169">
        <v>0</v>
      </c>
      <c r="E19" s="169">
        <v>1</v>
      </c>
      <c r="F19" s="169">
        <v>0</v>
      </c>
      <c r="G19" s="169">
        <v>0</v>
      </c>
      <c r="H19" s="169">
        <v>0</v>
      </c>
      <c r="I19" s="169">
        <v>0</v>
      </c>
      <c r="J19" s="169">
        <v>0</v>
      </c>
      <c r="K19" s="170">
        <f t="shared" ref="K19" si="1">SUM(B19:J19)</f>
        <v>2</v>
      </c>
      <c r="L19" s="170">
        <f>'NMC deaths'!BR19</f>
        <v>0</v>
      </c>
      <c r="M19" s="171">
        <f>'NMC conditions '!BZ19</f>
        <v>14</v>
      </c>
      <c r="N19" s="171">
        <f>'NMC deaths'!BZ19</f>
        <v>1</v>
      </c>
    </row>
    <row r="20" spans="1:14" x14ac:dyDescent="0.3">
      <c r="A20" s="131" t="s">
        <v>33</v>
      </c>
      <c r="B20" s="169">
        <v>0</v>
      </c>
      <c r="C20" s="169">
        <v>0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170">
        <f t="shared" si="0"/>
        <v>0</v>
      </c>
      <c r="L20" s="170">
        <f>'NMC deaths'!BR20</f>
        <v>0</v>
      </c>
      <c r="M20" s="171">
        <f>'NMC conditions '!BZ20</f>
        <v>0</v>
      </c>
      <c r="N20" s="171">
        <f>'NMC deaths'!BZ20</f>
        <v>0</v>
      </c>
    </row>
    <row r="21" spans="1:14" x14ac:dyDescent="0.3">
      <c r="A21" s="131" t="s">
        <v>34</v>
      </c>
      <c r="B21" s="169">
        <v>0</v>
      </c>
      <c r="C21" s="169">
        <v>0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170">
        <f t="shared" si="0"/>
        <v>0</v>
      </c>
      <c r="L21" s="170">
        <f>'NMC deaths'!BR21</f>
        <v>0</v>
      </c>
      <c r="M21" s="171">
        <f>'NMC conditions '!BZ21</f>
        <v>0</v>
      </c>
      <c r="N21" s="171">
        <f>'NMC deaths'!BZ21</f>
        <v>0</v>
      </c>
    </row>
    <row r="22" spans="1:14" x14ac:dyDescent="0.3">
      <c r="A22" s="131" t="s">
        <v>35</v>
      </c>
      <c r="B22" s="169">
        <v>0</v>
      </c>
      <c r="C22" s="169">
        <v>0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170">
        <f t="shared" si="0"/>
        <v>0</v>
      </c>
      <c r="L22" s="170">
        <f>'NMC deaths'!BR22</f>
        <v>0</v>
      </c>
      <c r="M22" s="171">
        <f>'NMC conditions '!BZ22</f>
        <v>0</v>
      </c>
      <c r="N22" s="171">
        <f>'NMC deaths'!BZ22</f>
        <v>0</v>
      </c>
    </row>
    <row r="23" spans="1:14" x14ac:dyDescent="0.3">
      <c r="A23" s="131" t="s">
        <v>36</v>
      </c>
      <c r="B23" s="169">
        <v>0</v>
      </c>
      <c r="C23" s="169">
        <v>0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170">
        <f t="shared" si="0"/>
        <v>0</v>
      </c>
      <c r="L23" s="170">
        <f>'NMC deaths'!BR23</f>
        <v>0</v>
      </c>
      <c r="M23" s="171">
        <f>'NMC conditions '!BZ23</f>
        <v>1</v>
      </c>
      <c r="N23" s="171">
        <f>'NMC deaths'!BZ23</f>
        <v>0</v>
      </c>
    </row>
    <row r="24" spans="1:14" x14ac:dyDescent="0.3">
      <c r="A24" s="131" t="s">
        <v>38</v>
      </c>
      <c r="B24" s="169">
        <v>0</v>
      </c>
      <c r="C24" s="169">
        <v>0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1</v>
      </c>
      <c r="K24" s="170">
        <f t="shared" si="0"/>
        <v>1</v>
      </c>
      <c r="L24" s="170">
        <f>'NMC deaths'!BR24</f>
        <v>0</v>
      </c>
      <c r="M24" s="171">
        <f>'NMC conditions '!BZ24</f>
        <v>0</v>
      </c>
      <c r="N24" s="171">
        <f>'NMC deaths'!BZ24</f>
        <v>0</v>
      </c>
    </row>
    <row r="25" spans="1:14" x14ac:dyDescent="0.3">
      <c r="A25" s="131" t="s">
        <v>37</v>
      </c>
      <c r="B25" s="169">
        <v>0</v>
      </c>
      <c r="C25" s="169">
        <v>0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0</v>
      </c>
      <c r="K25" s="170">
        <f t="shared" si="0"/>
        <v>0</v>
      </c>
      <c r="L25" s="170">
        <f>'NMC deaths'!BR25</f>
        <v>0</v>
      </c>
      <c r="M25" s="171">
        <f>'NMC conditions '!BZ25</f>
        <v>1</v>
      </c>
      <c r="N25" s="171">
        <f>'NMC deaths'!BZ25</f>
        <v>0</v>
      </c>
    </row>
    <row r="26" spans="1:14" x14ac:dyDescent="0.3">
      <c r="A26" s="132" t="s">
        <v>141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0"/>
      <c r="M26" s="171"/>
      <c r="N26" s="171"/>
    </row>
    <row r="27" spans="1:14" x14ac:dyDescent="0.3">
      <c r="A27" s="133" t="s">
        <v>123</v>
      </c>
      <c r="B27" s="173">
        <f>SUM(B3:B25)</f>
        <v>10</v>
      </c>
      <c r="C27" s="173">
        <f t="shared" ref="C27:K27" si="2">SUM(C3:C25)</f>
        <v>9</v>
      </c>
      <c r="D27" s="173">
        <f t="shared" si="2"/>
        <v>129</v>
      </c>
      <c r="E27" s="173">
        <f t="shared" si="2"/>
        <v>73</v>
      </c>
      <c r="F27" s="173">
        <f t="shared" si="2"/>
        <v>50</v>
      </c>
      <c r="G27" s="173">
        <f t="shared" si="2"/>
        <v>28</v>
      </c>
      <c r="H27" s="173">
        <f t="shared" si="2"/>
        <v>9</v>
      </c>
      <c r="I27" s="173">
        <f t="shared" si="2"/>
        <v>21</v>
      </c>
      <c r="J27" s="173">
        <f t="shared" si="2"/>
        <v>48</v>
      </c>
      <c r="K27" s="173">
        <f t="shared" si="2"/>
        <v>377</v>
      </c>
      <c r="L27" s="171"/>
      <c r="M27" s="171">
        <f>SUM(M3:M26)</f>
        <v>2534</v>
      </c>
      <c r="N27" s="171">
        <f>SUM(N3:N26)</f>
        <v>9</v>
      </c>
    </row>
    <row r="28" spans="1:14" x14ac:dyDescent="0.3">
      <c r="A28" s="134" t="s">
        <v>127</v>
      </c>
      <c r="B28" s="174">
        <v>0</v>
      </c>
      <c r="C28" s="174">
        <v>0</v>
      </c>
      <c r="D28" s="174">
        <v>2</v>
      </c>
      <c r="E28" s="174">
        <v>1</v>
      </c>
      <c r="F28" s="174">
        <v>0</v>
      </c>
      <c r="G28" s="174">
        <v>1</v>
      </c>
      <c r="H28" s="174">
        <v>0</v>
      </c>
      <c r="I28" s="174">
        <v>1</v>
      </c>
      <c r="J28" s="174">
        <v>0</v>
      </c>
      <c r="K28" s="174">
        <v>0</v>
      </c>
      <c r="L28" s="171">
        <f>SUM(L3:L25)</f>
        <v>5</v>
      </c>
      <c r="M28" s="175"/>
      <c r="N28" s="175"/>
    </row>
    <row r="29" spans="1:14" x14ac:dyDescent="0.3">
      <c r="A29" s="135" t="s">
        <v>142</v>
      </c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</row>
    <row r="30" spans="1:14" x14ac:dyDescent="0.3">
      <c r="A30" s="136" t="s">
        <v>128</v>
      </c>
      <c r="B30" s="176">
        <f>63+10</f>
        <v>73</v>
      </c>
      <c r="C30" s="176">
        <f>48+9</f>
        <v>57</v>
      </c>
      <c r="D30" s="176">
        <f>706+129</f>
        <v>835</v>
      </c>
      <c r="E30" s="176">
        <f>335+73</f>
        <v>408</v>
      </c>
      <c r="F30" s="176">
        <f>346+50</f>
        <v>396</v>
      </c>
      <c r="G30" s="176">
        <f>405+28</f>
        <v>433</v>
      </c>
      <c r="H30" s="176">
        <f>24+9</f>
        <v>33</v>
      </c>
      <c r="I30" s="176">
        <f>111+21</f>
        <v>132</v>
      </c>
      <c r="J30" s="176">
        <f>119+48</f>
        <v>167</v>
      </c>
      <c r="K30" s="177">
        <f>SUM(B30:J30)</f>
        <v>2534</v>
      </c>
      <c r="L30" s="178"/>
      <c r="M30" s="179"/>
      <c r="N30" s="175"/>
    </row>
    <row r="31" spans="1:14" x14ac:dyDescent="0.3">
      <c r="A31" s="137" t="s">
        <v>124</v>
      </c>
      <c r="B31" s="178">
        <v>0</v>
      </c>
      <c r="C31" s="178">
        <v>0</v>
      </c>
      <c r="D31" s="178">
        <f>1+2</f>
        <v>3</v>
      </c>
      <c r="E31" s="178">
        <f>0+1</f>
        <v>1</v>
      </c>
      <c r="F31" s="178">
        <v>2</v>
      </c>
      <c r="G31" s="178">
        <f>0+1</f>
        <v>1</v>
      </c>
      <c r="H31" s="178">
        <v>0</v>
      </c>
      <c r="I31" s="178">
        <f>0+1</f>
        <v>1</v>
      </c>
      <c r="J31" s="178">
        <v>1</v>
      </c>
      <c r="K31" s="177">
        <f>SUM(B31:J31)</f>
        <v>9</v>
      </c>
      <c r="L31" s="178"/>
      <c r="M31" s="179"/>
      <c r="N31" s="175"/>
    </row>
    <row r="36" spans="7:7" x14ac:dyDescent="0.3">
      <c r="G36" t="s">
        <v>137</v>
      </c>
    </row>
  </sheetData>
  <mergeCells count="2">
    <mergeCell ref="B1:L1"/>
    <mergeCell ref="M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B1" workbookViewId="0">
      <selection activeCell="Z11" sqref="Z11"/>
    </sheetView>
  </sheetViews>
  <sheetFormatPr defaultRowHeight="14.4" x14ac:dyDescent="0.3"/>
  <cols>
    <col min="1" max="1" width="33.5546875" customWidth="1"/>
    <col min="2" max="2" width="14.109375" bestFit="1" customWidth="1"/>
    <col min="3" max="3" width="9.44140625" customWidth="1"/>
    <col min="4" max="4" width="9.6640625" customWidth="1"/>
    <col min="5" max="5" width="12.6640625" customWidth="1"/>
    <col min="6" max="6" width="8.33203125" customWidth="1"/>
    <col min="7" max="7" width="14.109375" style="22" customWidth="1"/>
    <col min="8" max="8" width="11.5546875" customWidth="1"/>
    <col min="9" max="9" width="14" style="22" hidden="1" customWidth="1"/>
    <col min="10" max="10" width="11.5546875" style="22" hidden="1" customWidth="1"/>
    <col min="11" max="12" width="11.5546875" hidden="1" customWidth="1"/>
    <col min="13" max="13" width="14.109375" style="22" customWidth="1"/>
    <col min="14" max="14" width="11.5546875" style="22" customWidth="1"/>
    <col min="15" max="15" width="13.88671875" style="22" hidden="1" customWidth="1"/>
    <col min="16" max="17" width="12.5546875" style="22" hidden="1" customWidth="1"/>
    <col min="18" max="18" width="12.5546875" style="22" customWidth="1"/>
    <col min="19" max="19" width="14.109375" style="22" customWidth="1"/>
    <col min="20" max="20" width="11.5546875" style="22" customWidth="1"/>
    <col min="21" max="21" width="11.88671875" style="22" customWidth="1"/>
    <col min="22" max="22" width="9.109375" style="22"/>
  </cols>
  <sheetData>
    <row r="1" spans="1:23" x14ac:dyDescent="0.3">
      <c r="A1" s="1" t="s">
        <v>0</v>
      </c>
      <c r="B1" s="209"/>
      <c r="C1" s="268">
        <v>2017</v>
      </c>
      <c r="D1" s="265"/>
      <c r="E1" s="264">
        <v>2018</v>
      </c>
      <c r="F1" s="265"/>
      <c r="G1" s="209">
        <v>2019</v>
      </c>
      <c r="H1" s="210"/>
      <c r="I1" s="264" t="s">
        <v>61</v>
      </c>
      <c r="J1" s="265"/>
      <c r="K1" s="264" t="s">
        <v>62</v>
      </c>
      <c r="L1" s="265"/>
      <c r="M1" s="261">
        <v>2020</v>
      </c>
      <c r="N1" s="261"/>
      <c r="O1" s="266" t="s">
        <v>63</v>
      </c>
      <c r="P1" s="267"/>
      <c r="Q1" s="261" t="s">
        <v>64</v>
      </c>
      <c r="R1" s="267"/>
      <c r="S1" s="262" t="s">
        <v>65</v>
      </c>
      <c r="T1" s="263"/>
      <c r="U1" s="262" t="s">
        <v>66</v>
      </c>
      <c r="V1" s="263"/>
      <c r="W1" s="180"/>
    </row>
    <row r="2" spans="1:23" x14ac:dyDescent="0.3">
      <c r="A2" s="260" t="s">
        <v>67</v>
      </c>
      <c r="B2" s="260"/>
      <c r="C2" s="186" t="s">
        <v>138</v>
      </c>
      <c r="D2" s="186" t="s">
        <v>69</v>
      </c>
      <c r="E2" s="196" t="s">
        <v>139</v>
      </c>
      <c r="F2" s="196" t="s">
        <v>69</v>
      </c>
      <c r="G2" s="52" t="s">
        <v>68</v>
      </c>
      <c r="H2" s="52" t="s">
        <v>69</v>
      </c>
      <c r="I2" s="61" t="s">
        <v>70</v>
      </c>
      <c r="J2" s="53" t="s">
        <v>69</v>
      </c>
      <c r="K2" s="61" t="s">
        <v>71</v>
      </c>
      <c r="L2" s="53" t="s">
        <v>69</v>
      </c>
      <c r="M2" s="52" t="s">
        <v>72</v>
      </c>
      <c r="N2" s="52" t="s">
        <v>69</v>
      </c>
      <c r="O2" s="61" t="s">
        <v>73</v>
      </c>
      <c r="P2" s="53" t="s">
        <v>69</v>
      </c>
      <c r="Q2" s="61" t="s">
        <v>74</v>
      </c>
      <c r="R2" s="53" t="s">
        <v>69</v>
      </c>
      <c r="S2" s="61" t="s">
        <v>75</v>
      </c>
      <c r="T2" s="53" t="s">
        <v>69</v>
      </c>
      <c r="U2" s="61" t="s">
        <v>75</v>
      </c>
      <c r="V2" s="52" t="s">
        <v>69</v>
      </c>
    </row>
    <row r="3" spans="1:23" x14ac:dyDescent="0.3">
      <c r="A3" s="3" t="s">
        <v>76</v>
      </c>
      <c r="B3" s="56">
        <v>1</v>
      </c>
      <c r="C3" s="187">
        <v>12977</v>
      </c>
      <c r="D3" s="211">
        <f>C3/47996*100</f>
        <v>27.037669805817149</v>
      </c>
      <c r="E3" s="232">
        <v>17976</v>
      </c>
      <c r="F3" s="211">
        <f>E3/89265*100</f>
        <v>20.137791967736515</v>
      </c>
      <c r="G3" s="22">
        <v>12020</v>
      </c>
      <c r="H3" s="112">
        <f>G3/86121*100</f>
        <v>13.957106861276575</v>
      </c>
      <c r="I3" s="59">
        <v>7240</v>
      </c>
      <c r="J3" s="116">
        <f>I3/42829*100</f>
        <v>16.904433911601952</v>
      </c>
      <c r="K3" s="123">
        <v>4746</v>
      </c>
      <c r="L3" s="116">
        <f>K3/43292*100</f>
        <v>10.962764483045365</v>
      </c>
      <c r="M3" s="22">
        <v>6289</v>
      </c>
      <c r="N3" s="115">
        <f>M3/42783*100</f>
        <v>14.699763924923451</v>
      </c>
      <c r="O3" s="121">
        <v>4819</v>
      </c>
      <c r="P3" s="116">
        <f>O3/24364*100</f>
        <v>19.77918240026268</v>
      </c>
      <c r="Q3" s="123">
        <v>1470</v>
      </c>
      <c r="R3" s="115">
        <f>Q3/18419*100</f>
        <v>7.9808892990933273</v>
      </c>
      <c r="S3" s="59">
        <v>2419</v>
      </c>
      <c r="T3" s="116">
        <f>S3/16856*100</f>
        <v>14.350972947318464</v>
      </c>
      <c r="U3" s="59">
        <v>2419</v>
      </c>
      <c r="V3" s="115">
        <f>U3/16856*100</f>
        <v>14.350972947318464</v>
      </c>
    </row>
    <row r="4" spans="1:23" x14ac:dyDescent="0.3">
      <c r="A4" s="4"/>
      <c r="B4" s="56">
        <v>2</v>
      </c>
      <c r="C4" s="187">
        <v>35019</v>
      </c>
      <c r="D4" s="211">
        <f>C4/47996*100</f>
        <v>72.96233019418284</v>
      </c>
      <c r="E4" s="232">
        <v>71289</v>
      </c>
      <c r="F4" s="211">
        <f>E4/89265*100</f>
        <v>79.862208032263482</v>
      </c>
      <c r="G4" s="22">
        <v>74101</v>
      </c>
      <c r="H4" s="112">
        <f>G4/86121*100</f>
        <v>86.042893138723414</v>
      </c>
      <c r="I4" s="59">
        <v>35589</v>
      </c>
      <c r="J4" s="116">
        <f>I4/42829*100</f>
        <v>83.095566088398044</v>
      </c>
      <c r="K4" s="123">
        <v>38546</v>
      </c>
      <c r="L4" s="116">
        <f>K4/43292*100</f>
        <v>89.037235516954638</v>
      </c>
      <c r="M4" s="22">
        <v>36494</v>
      </c>
      <c r="N4" s="115">
        <f>M4/42783*100</f>
        <v>85.300236075076555</v>
      </c>
      <c r="O4" s="121">
        <v>19545</v>
      </c>
      <c r="P4" s="116">
        <f>O4/24364*100</f>
        <v>80.220817599737316</v>
      </c>
      <c r="Q4" s="123">
        <v>16949</v>
      </c>
      <c r="R4" s="115">
        <f>Q4/18419*100</f>
        <v>92.019110700906666</v>
      </c>
      <c r="S4" s="59">
        <v>14437</v>
      </c>
      <c r="T4" s="116">
        <f>S4/16856*100</f>
        <v>85.649027052681532</v>
      </c>
      <c r="U4" s="59">
        <v>14437</v>
      </c>
      <c r="V4" s="115">
        <f>U4/16856*100</f>
        <v>85.649027052681532</v>
      </c>
    </row>
    <row r="5" spans="1:23" x14ac:dyDescent="0.3">
      <c r="A5" s="4"/>
      <c r="B5" s="56"/>
      <c r="C5" s="205"/>
      <c r="D5" s="205"/>
      <c r="E5" s="205"/>
      <c r="F5" s="205"/>
      <c r="H5" s="113"/>
      <c r="I5" s="117"/>
      <c r="J5" s="118"/>
      <c r="K5" s="113"/>
      <c r="L5" s="55"/>
      <c r="N5" s="126"/>
      <c r="O5" s="117"/>
      <c r="P5" s="118"/>
      <c r="Q5" s="126"/>
      <c r="R5" s="126"/>
      <c r="S5" s="59"/>
      <c r="T5" s="118"/>
      <c r="U5" s="59"/>
      <c r="V5" s="126"/>
    </row>
    <row r="6" spans="1:23" x14ac:dyDescent="0.3">
      <c r="B6" s="57"/>
      <c r="C6" s="206"/>
      <c r="D6" s="206"/>
      <c r="E6" s="206"/>
      <c r="F6" s="206"/>
      <c r="H6" s="112"/>
      <c r="I6" s="119"/>
      <c r="J6" s="116"/>
      <c r="K6" s="112"/>
      <c r="L6" s="54"/>
      <c r="N6" s="115"/>
      <c r="O6" s="119"/>
      <c r="P6" s="116"/>
      <c r="Q6" s="115"/>
      <c r="R6" s="115"/>
      <c r="S6" s="59"/>
      <c r="T6" s="116"/>
      <c r="U6" s="59"/>
      <c r="V6" s="115"/>
    </row>
    <row r="7" spans="1:23" x14ac:dyDescent="0.3">
      <c r="A7" s="1" t="s">
        <v>77</v>
      </c>
      <c r="B7" s="57" t="s">
        <v>78</v>
      </c>
      <c r="C7" s="187">
        <v>26950</v>
      </c>
      <c r="D7" s="211">
        <f>C7/47996*100</f>
        <v>56.150512542711894</v>
      </c>
      <c r="E7" s="232">
        <v>49573</v>
      </c>
      <c r="F7" s="211">
        <f>E7/89265*100</f>
        <v>55.534644037416683</v>
      </c>
      <c r="G7" s="22">
        <v>48248</v>
      </c>
      <c r="H7" s="54">
        <f>G7/86121*100</f>
        <v>56.023501817210665</v>
      </c>
      <c r="I7" s="22">
        <v>23605</v>
      </c>
      <c r="J7" s="116">
        <f>I7/42829*100</f>
        <v>55.114525204884544</v>
      </c>
      <c r="K7" s="123">
        <v>24643</v>
      </c>
      <c r="L7" s="116">
        <f t="shared" ref="L7:L9" si="0">K7/43292*100</f>
        <v>56.922757091379474</v>
      </c>
      <c r="M7" s="22">
        <v>25639</v>
      </c>
      <c r="N7" s="116">
        <f t="shared" ref="N7:N9" si="1">M7/42783*100</f>
        <v>59.928008788537504</v>
      </c>
      <c r="O7" s="22">
        <v>14533</v>
      </c>
      <c r="P7" s="116">
        <f t="shared" ref="P7:P9" si="2">O7/24364*100</f>
        <v>59.649482843539644</v>
      </c>
      <c r="Q7" s="123">
        <v>11106</v>
      </c>
      <c r="R7" s="115">
        <f t="shared" ref="R7:R9" si="3">Q7/18419*100</f>
        <v>60.296433031109174</v>
      </c>
      <c r="S7" s="59">
        <v>10342</v>
      </c>
      <c r="T7" s="116">
        <f>S7/16856*100</f>
        <v>61.355007119126725</v>
      </c>
      <c r="U7" s="59">
        <v>10342</v>
      </c>
      <c r="V7" s="115">
        <f>U7/16856*100</f>
        <v>61.355007119126725</v>
      </c>
    </row>
    <row r="8" spans="1:23" x14ac:dyDescent="0.3">
      <c r="B8" s="57" t="s">
        <v>79</v>
      </c>
      <c r="C8" s="187">
        <v>20968</v>
      </c>
      <c r="D8" s="211">
        <f t="shared" ref="D8:D9" si="4">C8/47996*100</f>
        <v>43.686973914492874</v>
      </c>
      <c r="E8" s="232">
        <v>38199</v>
      </c>
      <c r="F8" s="211">
        <f t="shared" ref="F8:F36" si="5">E8/89265*100</f>
        <v>42.792807931440095</v>
      </c>
      <c r="G8" s="22">
        <v>36398</v>
      </c>
      <c r="H8" s="54">
        <f t="shared" ref="H8:H9" si="6">G8/86121*100</f>
        <v>42.263791641992086</v>
      </c>
      <c r="I8" s="22">
        <v>18480</v>
      </c>
      <c r="J8" s="116">
        <f>I8/42829*100</f>
        <v>43.148334072707748</v>
      </c>
      <c r="K8" s="123">
        <v>17918</v>
      </c>
      <c r="L8" s="116">
        <f t="shared" si="0"/>
        <v>41.388709230342791</v>
      </c>
      <c r="M8" s="22">
        <v>16271</v>
      </c>
      <c r="N8" s="115">
        <f t="shared" si="1"/>
        <v>38.031461094359912</v>
      </c>
      <c r="O8" s="121">
        <v>9352</v>
      </c>
      <c r="P8" s="116">
        <f t="shared" si="2"/>
        <v>38.384501723854868</v>
      </c>
      <c r="Q8" s="123">
        <v>6919</v>
      </c>
      <c r="R8" s="115">
        <f t="shared" si="3"/>
        <v>37.564471469678054</v>
      </c>
      <c r="S8" s="59">
        <v>6130</v>
      </c>
      <c r="T8" s="116">
        <f>S8/16856*100</f>
        <v>36.366872330327482</v>
      </c>
      <c r="U8" s="59">
        <v>6130</v>
      </c>
      <c r="V8" s="115">
        <f>U8/16856*100</f>
        <v>36.366872330327482</v>
      </c>
    </row>
    <row r="9" spans="1:23" x14ac:dyDescent="0.3">
      <c r="B9" s="57" t="s">
        <v>80</v>
      </c>
      <c r="C9" s="187">
        <v>814</v>
      </c>
      <c r="D9" s="211">
        <f t="shared" si="4"/>
        <v>1.6959746645553795</v>
      </c>
      <c r="E9" s="232">
        <v>1493</v>
      </c>
      <c r="F9" s="211">
        <f t="shared" si="5"/>
        <v>1.6725480311432253</v>
      </c>
      <c r="G9" s="22">
        <v>1475</v>
      </c>
      <c r="H9" s="54">
        <f t="shared" si="6"/>
        <v>1.7127065407972504</v>
      </c>
      <c r="I9" s="22">
        <v>744</v>
      </c>
      <c r="J9" s="116">
        <f>I9/42829*100</f>
        <v>1.7371407224077144</v>
      </c>
      <c r="K9" s="123">
        <v>731</v>
      </c>
      <c r="L9" s="116">
        <f t="shared" si="0"/>
        <v>1.688533678277742</v>
      </c>
      <c r="M9" s="22">
        <v>873</v>
      </c>
      <c r="N9" s="116">
        <f t="shared" si="1"/>
        <v>2.0405301171025876</v>
      </c>
      <c r="O9" s="22">
        <v>479</v>
      </c>
      <c r="P9" s="116">
        <f t="shared" si="2"/>
        <v>1.9660154326054835</v>
      </c>
      <c r="Q9" s="123">
        <v>394</v>
      </c>
      <c r="R9" s="115">
        <f t="shared" si="3"/>
        <v>2.1390954992127691</v>
      </c>
      <c r="S9" s="59">
        <v>384</v>
      </c>
      <c r="T9" s="116">
        <f t="shared" ref="T9" si="7">S9/86121*100</f>
        <v>0.44588427909569095</v>
      </c>
      <c r="U9" s="59">
        <v>384</v>
      </c>
      <c r="V9" s="115">
        <f t="shared" ref="V9" si="8">U9/86121*100</f>
        <v>0.44588427909569095</v>
      </c>
    </row>
    <row r="10" spans="1:23" x14ac:dyDescent="0.3">
      <c r="B10" s="57"/>
      <c r="C10" s="206"/>
      <c r="D10" s="206"/>
      <c r="E10" s="206"/>
      <c r="F10" s="206"/>
      <c r="H10" s="54"/>
      <c r="I10" s="115"/>
      <c r="J10" s="116"/>
      <c r="K10" s="112"/>
      <c r="L10" s="54"/>
      <c r="N10" s="115"/>
      <c r="O10" s="119"/>
      <c r="P10" s="116"/>
      <c r="Q10" s="115"/>
      <c r="R10" s="115"/>
      <c r="S10" s="59"/>
      <c r="T10" s="116"/>
      <c r="U10" s="59"/>
      <c r="V10" s="115"/>
    </row>
    <row r="11" spans="1:23" x14ac:dyDescent="0.3">
      <c r="A11" s="1" t="s">
        <v>81</v>
      </c>
      <c r="B11" s="58" t="s">
        <v>82</v>
      </c>
      <c r="C11" s="187">
        <v>2878</v>
      </c>
      <c r="D11" s="211">
        <f t="shared" ref="D11:D25" si="9">C11/47996*100</f>
        <v>5.9963330277523124</v>
      </c>
      <c r="E11" s="232">
        <v>5076</v>
      </c>
      <c r="F11" s="211">
        <f t="shared" si="5"/>
        <v>5.6864392539069071</v>
      </c>
      <c r="G11" s="22">
        <v>6215</v>
      </c>
      <c r="H11" s="54">
        <f>G11/86121*100</f>
        <v>7.2165906108846851</v>
      </c>
      <c r="I11" s="22">
        <v>3316</v>
      </c>
      <c r="J11" s="116">
        <f>I11/42829*100</f>
        <v>7.7424175208386847</v>
      </c>
      <c r="K11" s="123">
        <v>2899</v>
      </c>
      <c r="L11" s="116">
        <f t="shared" ref="L11:L25" si="10">K11/43292*100</f>
        <v>6.6963873232929876</v>
      </c>
      <c r="M11" s="22">
        <v>1859</v>
      </c>
      <c r="N11" s="115">
        <f t="shared" ref="N11:N25" si="11">M11/42783*100</f>
        <v>4.3451838347006992</v>
      </c>
      <c r="O11" s="121">
        <v>1401</v>
      </c>
      <c r="P11" s="116">
        <f t="shared" ref="P11:P25" si="12">O11/24364*100</f>
        <v>5.7502873091446398</v>
      </c>
      <c r="Q11" s="123">
        <v>458</v>
      </c>
      <c r="R11" s="115">
        <f t="shared" ref="R11:R25" si="13">Q11/18419*100</f>
        <v>2.4865627884249961</v>
      </c>
      <c r="S11" s="59">
        <v>859</v>
      </c>
      <c r="T11" s="116">
        <f>S11/16856*100</f>
        <v>5.0961082107261513</v>
      </c>
      <c r="U11" s="59">
        <v>859</v>
      </c>
      <c r="V11" s="115">
        <f>U11/16856*100</f>
        <v>5.0961082107261513</v>
      </c>
    </row>
    <row r="12" spans="1:23" x14ac:dyDescent="0.3">
      <c r="B12" s="58" t="s">
        <v>83</v>
      </c>
      <c r="C12" s="187">
        <v>3172</v>
      </c>
      <c r="D12" s="211">
        <f t="shared" si="9"/>
        <v>6.6088840736728063</v>
      </c>
      <c r="E12" s="232">
        <v>4769</v>
      </c>
      <c r="F12" s="211">
        <f t="shared" si="5"/>
        <v>5.3425194645157683</v>
      </c>
      <c r="G12" s="22">
        <v>4420</v>
      </c>
      <c r="H12" s="112">
        <f t="shared" ref="H12:H25" si="14">G12/86121*100</f>
        <v>5.1323138375076924</v>
      </c>
      <c r="I12" s="121">
        <v>1995</v>
      </c>
      <c r="J12" s="116">
        <f t="shared" ref="J12:J36" si="15">I12/42829*100</f>
        <v>4.6580587919400411</v>
      </c>
      <c r="K12" s="123">
        <v>2425</v>
      </c>
      <c r="L12" s="116">
        <f t="shared" si="10"/>
        <v>5.6014968123440818</v>
      </c>
      <c r="M12" s="22">
        <v>2557</v>
      </c>
      <c r="N12" s="115">
        <f t="shared" si="11"/>
        <v>5.9766729775845544</v>
      </c>
      <c r="O12" s="121">
        <v>1746</v>
      </c>
      <c r="P12" s="116">
        <f t="shared" si="12"/>
        <v>7.1663109505828269</v>
      </c>
      <c r="Q12" s="123">
        <v>811</v>
      </c>
      <c r="R12" s="115">
        <f t="shared" si="13"/>
        <v>4.403062055486183</v>
      </c>
      <c r="S12" s="59">
        <v>1237</v>
      </c>
      <c r="T12" s="116">
        <f>S12/16856*100</f>
        <v>7.3386331276696719</v>
      </c>
      <c r="U12" s="59">
        <v>1237</v>
      </c>
      <c r="V12" s="115">
        <f>U12/16856*100</f>
        <v>7.3386331276696719</v>
      </c>
    </row>
    <row r="13" spans="1:23" x14ac:dyDescent="0.3">
      <c r="B13" s="58" t="s">
        <v>84</v>
      </c>
      <c r="C13" s="187">
        <v>4828</v>
      </c>
      <c r="D13" s="211">
        <f t="shared" si="9"/>
        <v>10.059171597633137</v>
      </c>
      <c r="E13" s="232">
        <v>7420</v>
      </c>
      <c r="F13" s="211">
        <f t="shared" si="5"/>
        <v>8.3123284602027674</v>
      </c>
      <c r="G13" s="22">
        <v>7585</v>
      </c>
      <c r="H13" s="112">
        <f t="shared" si="14"/>
        <v>8.8073756691167091</v>
      </c>
      <c r="I13" s="121">
        <v>3241</v>
      </c>
      <c r="J13" s="116">
        <f t="shared" si="15"/>
        <v>7.5673025286604867</v>
      </c>
      <c r="K13" s="123">
        <v>4344</v>
      </c>
      <c r="L13" s="116">
        <f t="shared" si="10"/>
        <v>10.034186454772245</v>
      </c>
      <c r="M13" s="22">
        <v>4779</v>
      </c>
      <c r="N13" s="115">
        <f t="shared" si="11"/>
        <v>11.170324661664679</v>
      </c>
      <c r="O13" s="121">
        <v>3141</v>
      </c>
      <c r="P13" s="116">
        <f t="shared" si="12"/>
        <v>12.891971761615498</v>
      </c>
      <c r="Q13" s="123">
        <v>1638</v>
      </c>
      <c r="R13" s="115">
        <f t="shared" si="13"/>
        <v>8.8929909332754207</v>
      </c>
      <c r="S13" s="59">
        <v>2549</v>
      </c>
      <c r="T13" s="116">
        <f t="shared" ref="T13:T25" si="16">S13/86121*100</f>
        <v>2.9597891338930111</v>
      </c>
      <c r="U13" s="59">
        <v>2549</v>
      </c>
      <c r="V13" s="115">
        <f t="shared" ref="V13:V25" si="17">U13/86121*100</f>
        <v>2.9597891338930111</v>
      </c>
    </row>
    <row r="14" spans="1:23" x14ac:dyDescent="0.3">
      <c r="B14" s="58" t="s">
        <v>85</v>
      </c>
      <c r="C14" s="187">
        <v>3230</v>
      </c>
      <c r="D14" s="211">
        <f t="shared" si="9"/>
        <v>6.7297274772897735</v>
      </c>
      <c r="E14" s="232">
        <v>5376</v>
      </c>
      <c r="F14" s="211">
        <f t="shared" si="5"/>
        <v>6.0225172239959672</v>
      </c>
      <c r="G14" s="22">
        <v>4928</v>
      </c>
      <c r="H14" s="112">
        <f t="shared" si="14"/>
        <v>5.7221815817280337</v>
      </c>
      <c r="I14" s="121">
        <v>2433</v>
      </c>
      <c r="J14" s="116">
        <f t="shared" si="15"/>
        <v>5.6807303462607113</v>
      </c>
      <c r="K14" s="123">
        <v>2495</v>
      </c>
      <c r="L14" s="116">
        <f t="shared" si="10"/>
        <v>5.7631895038344272</v>
      </c>
      <c r="M14" s="22">
        <v>2853</v>
      </c>
      <c r="N14" s="115">
        <f t="shared" si="11"/>
        <v>6.6685365682630948</v>
      </c>
      <c r="O14" s="121">
        <v>1889</v>
      </c>
      <c r="P14" s="116">
        <f t="shared" si="12"/>
        <v>7.753242488918076</v>
      </c>
      <c r="Q14" s="123">
        <v>964</v>
      </c>
      <c r="R14" s="115">
        <f t="shared" si="13"/>
        <v>5.2337260437591615</v>
      </c>
      <c r="S14" s="59">
        <v>1697</v>
      </c>
      <c r="T14" s="116">
        <f t="shared" si="16"/>
        <v>1.9704833896494467</v>
      </c>
      <c r="U14" s="59">
        <v>1697</v>
      </c>
      <c r="V14" s="115">
        <f t="shared" si="17"/>
        <v>1.9704833896494467</v>
      </c>
    </row>
    <row r="15" spans="1:23" x14ac:dyDescent="0.3">
      <c r="B15" s="58" t="s">
        <v>86</v>
      </c>
      <c r="C15" s="187">
        <v>3730</v>
      </c>
      <c r="D15" s="211">
        <f t="shared" si="9"/>
        <v>7.7714809567463963</v>
      </c>
      <c r="E15" s="232">
        <v>6484</v>
      </c>
      <c r="F15" s="211">
        <f t="shared" si="5"/>
        <v>7.2637651935248977</v>
      </c>
      <c r="G15" s="22">
        <v>5628</v>
      </c>
      <c r="H15" s="112">
        <f t="shared" si="14"/>
        <v>6.5349914654962209</v>
      </c>
      <c r="I15" s="121">
        <v>2955</v>
      </c>
      <c r="J15" s="116">
        <f t="shared" si="15"/>
        <v>6.8995306918209627</v>
      </c>
      <c r="K15" s="123">
        <v>2673</v>
      </c>
      <c r="L15" s="116">
        <f t="shared" si="10"/>
        <v>6.1743509193384458</v>
      </c>
      <c r="M15" s="22">
        <v>2400</v>
      </c>
      <c r="N15" s="115">
        <f t="shared" si="11"/>
        <v>5.6097047892854643</v>
      </c>
      <c r="O15" s="121">
        <v>1691</v>
      </c>
      <c r="P15" s="116">
        <f t="shared" si="12"/>
        <v>6.9405680512231154</v>
      </c>
      <c r="Q15" s="123">
        <v>709</v>
      </c>
      <c r="R15" s="115">
        <f t="shared" si="13"/>
        <v>3.8492860633041968</v>
      </c>
      <c r="S15" s="59">
        <v>1345</v>
      </c>
      <c r="T15" s="116">
        <f t="shared" si="16"/>
        <v>1.5617561338117301</v>
      </c>
      <c r="U15" s="59">
        <v>1345</v>
      </c>
      <c r="V15" s="115">
        <f t="shared" si="17"/>
        <v>1.5617561338117301</v>
      </c>
    </row>
    <row r="16" spans="1:23" x14ac:dyDescent="0.3">
      <c r="B16" s="58" t="s">
        <v>87</v>
      </c>
      <c r="C16" s="187">
        <v>5258</v>
      </c>
      <c r="D16" s="211">
        <f t="shared" si="9"/>
        <v>10.95507958996583</v>
      </c>
      <c r="E16" s="232">
        <v>9498</v>
      </c>
      <c r="F16" s="211">
        <f t="shared" si="5"/>
        <v>10.640228533019661</v>
      </c>
      <c r="G16" s="22">
        <v>8884</v>
      </c>
      <c r="H16" s="112">
        <f t="shared" si="14"/>
        <v>10.3157185819951</v>
      </c>
      <c r="I16" s="121">
        <v>4561</v>
      </c>
      <c r="J16" s="116">
        <f t="shared" si="15"/>
        <v>10.649326390996755</v>
      </c>
      <c r="K16" s="123">
        <v>4323</v>
      </c>
      <c r="L16" s="116">
        <f t="shared" si="10"/>
        <v>9.9856786473251411</v>
      </c>
      <c r="M16" s="22">
        <v>2870</v>
      </c>
      <c r="N16" s="115">
        <f t="shared" si="11"/>
        <v>6.7082719771872013</v>
      </c>
      <c r="O16" s="121">
        <v>2000</v>
      </c>
      <c r="P16" s="116">
        <f t="shared" si="12"/>
        <v>8.2088327039894917</v>
      </c>
      <c r="Q16" s="123">
        <v>870</v>
      </c>
      <c r="R16" s="115">
        <f t="shared" si="13"/>
        <v>4.7233834627287035</v>
      </c>
      <c r="S16" s="59">
        <v>1654</v>
      </c>
      <c r="T16" s="116">
        <f t="shared" si="16"/>
        <v>1.9205536396465439</v>
      </c>
      <c r="U16" s="59">
        <v>1654</v>
      </c>
      <c r="V16" s="115">
        <f t="shared" si="17"/>
        <v>1.9205536396465439</v>
      </c>
    </row>
    <row r="17" spans="1:22" x14ac:dyDescent="0.3">
      <c r="B17" s="58" t="s">
        <v>88</v>
      </c>
      <c r="C17" s="187">
        <v>5756</v>
      </c>
      <c r="D17" s="211">
        <f t="shared" si="9"/>
        <v>11.992666055504625</v>
      </c>
      <c r="E17" s="232">
        <v>10987</v>
      </c>
      <c r="F17" s="211">
        <f t="shared" si="5"/>
        <v>12.308295524561698</v>
      </c>
      <c r="G17" s="22">
        <v>10852</v>
      </c>
      <c r="H17" s="112">
        <f t="shared" si="14"/>
        <v>12.600875512360515</v>
      </c>
      <c r="I17" s="121">
        <v>5590</v>
      </c>
      <c r="J17" s="116">
        <f t="shared" si="15"/>
        <v>13.051904083681617</v>
      </c>
      <c r="K17" s="123">
        <v>5262</v>
      </c>
      <c r="L17" s="116">
        <f t="shared" si="10"/>
        <v>12.154670608888479</v>
      </c>
      <c r="M17" s="22">
        <v>3177</v>
      </c>
      <c r="N17" s="115">
        <f t="shared" si="11"/>
        <v>7.4258467148166325</v>
      </c>
      <c r="O17" s="121">
        <v>2297</v>
      </c>
      <c r="P17" s="116">
        <f t="shared" si="12"/>
        <v>9.4278443605319318</v>
      </c>
      <c r="Q17" s="123">
        <v>880</v>
      </c>
      <c r="R17" s="115">
        <f t="shared" si="13"/>
        <v>4.777675226668114</v>
      </c>
      <c r="S17" s="59">
        <v>1776</v>
      </c>
      <c r="T17" s="116">
        <f t="shared" si="16"/>
        <v>2.0622147908175705</v>
      </c>
      <c r="U17" s="59">
        <v>1776</v>
      </c>
      <c r="V17" s="115">
        <f t="shared" si="17"/>
        <v>2.0622147908175705</v>
      </c>
    </row>
    <row r="18" spans="1:22" x14ac:dyDescent="0.3">
      <c r="B18" s="58" t="s">
        <v>89</v>
      </c>
      <c r="C18" s="187">
        <v>4867</v>
      </c>
      <c r="D18" s="211">
        <f t="shared" si="9"/>
        <v>10.140428369030753</v>
      </c>
      <c r="E18" s="232">
        <v>9814</v>
      </c>
      <c r="F18" s="211">
        <f t="shared" si="5"/>
        <v>10.994230661513472</v>
      </c>
      <c r="G18" s="22">
        <v>9849</v>
      </c>
      <c r="H18" s="112">
        <f t="shared" si="14"/>
        <v>11.436235064618385</v>
      </c>
      <c r="I18" s="121">
        <v>5002</v>
      </c>
      <c r="J18" s="116">
        <f t="shared" si="15"/>
        <v>11.679002545004554</v>
      </c>
      <c r="K18" s="123">
        <v>4847</v>
      </c>
      <c r="L18" s="116">
        <f t="shared" si="10"/>
        <v>11.196063937910008</v>
      </c>
      <c r="M18" s="22">
        <v>2852</v>
      </c>
      <c r="N18" s="115">
        <f t="shared" si="11"/>
        <v>6.6661991912675589</v>
      </c>
      <c r="O18" s="121">
        <v>1976</v>
      </c>
      <c r="P18" s="116">
        <f t="shared" si="12"/>
        <v>8.1103267115416191</v>
      </c>
      <c r="Q18" s="123">
        <v>876</v>
      </c>
      <c r="R18" s="115">
        <f t="shared" si="13"/>
        <v>4.7559585210923503</v>
      </c>
      <c r="S18" s="59">
        <v>1546</v>
      </c>
      <c r="T18" s="116">
        <f t="shared" si="16"/>
        <v>1.7951486861508807</v>
      </c>
      <c r="U18" s="59">
        <v>1546</v>
      </c>
      <c r="V18" s="115">
        <f t="shared" si="17"/>
        <v>1.7951486861508807</v>
      </c>
    </row>
    <row r="19" spans="1:22" x14ac:dyDescent="0.3">
      <c r="B19" s="58" t="s">
        <v>90</v>
      </c>
      <c r="C19" s="187">
        <v>4063</v>
      </c>
      <c r="D19" s="211">
        <f t="shared" si="9"/>
        <v>8.465288774064506</v>
      </c>
      <c r="E19" s="232">
        <v>7780</v>
      </c>
      <c r="F19" s="211">
        <f t="shared" si="5"/>
        <v>8.7156220243096403</v>
      </c>
      <c r="G19" s="22">
        <v>7741</v>
      </c>
      <c r="H19" s="112">
        <f t="shared" si="14"/>
        <v>8.9885161574993315</v>
      </c>
      <c r="I19" s="121">
        <v>3929</v>
      </c>
      <c r="J19" s="116">
        <f t="shared" si="15"/>
        <v>9.1736907235751488</v>
      </c>
      <c r="K19" s="123">
        <v>3812</v>
      </c>
      <c r="L19" s="116">
        <f t="shared" si="10"/>
        <v>8.805321999445626</v>
      </c>
      <c r="M19" s="22">
        <v>2066</v>
      </c>
      <c r="N19" s="115">
        <f t="shared" si="11"/>
        <v>4.82902087277657</v>
      </c>
      <c r="O19" s="121">
        <v>1452</v>
      </c>
      <c r="P19" s="116">
        <f t="shared" si="12"/>
        <v>5.9596125430963713</v>
      </c>
      <c r="Q19" s="123">
        <v>614</v>
      </c>
      <c r="R19" s="115">
        <f t="shared" si="13"/>
        <v>3.333514305879798</v>
      </c>
      <c r="S19" s="59">
        <v>1189</v>
      </c>
      <c r="T19" s="116">
        <f t="shared" si="16"/>
        <v>1.3806156454291056</v>
      </c>
      <c r="U19" s="59">
        <v>1189</v>
      </c>
      <c r="V19" s="115">
        <f t="shared" si="17"/>
        <v>1.3806156454291056</v>
      </c>
    </row>
    <row r="20" spans="1:22" x14ac:dyDescent="0.3">
      <c r="B20" s="58" t="s">
        <v>91</v>
      </c>
      <c r="C20" s="187">
        <v>2809</v>
      </c>
      <c r="D20" s="211">
        <f t="shared" si="9"/>
        <v>5.8525710475872987</v>
      </c>
      <c r="E20" s="232">
        <v>5778</v>
      </c>
      <c r="F20" s="211">
        <f t="shared" si="5"/>
        <v>6.4728617039153082</v>
      </c>
      <c r="G20" s="22">
        <v>5915</v>
      </c>
      <c r="H20" s="112">
        <f t="shared" si="14"/>
        <v>6.8682435178411776</v>
      </c>
      <c r="I20" s="121">
        <v>2973</v>
      </c>
      <c r="J20" s="116">
        <f t="shared" si="15"/>
        <v>6.9415582899437291</v>
      </c>
      <c r="K20" s="123">
        <v>2942</v>
      </c>
      <c r="L20" s="116">
        <f t="shared" si="10"/>
        <v>6.7957128337799126</v>
      </c>
      <c r="M20" s="22">
        <v>1541</v>
      </c>
      <c r="N20" s="115">
        <f t="shared" si="11"/>
        <v>3.6018979501203754</v>
      </c>
      <c r="O20" s="121">
        <v>1079</v>
      </c>
      <c r="P20" s="116">
        <f t="shared" si="12"/>
        <v>4.4286652438023317</v>
      </c>
      <c r="Q20" s="123">
        <v>462</v>
      </c>
      <c r="R20" s="115">
        <f t="shared" si="13"/>
        <v>2.5082794940007602</v>
      </c>
      <c r="S20" s="59">
        <v>867</v>
      </c>
      <c r="T20" s="116">
        <f t="shared" si="16"/>
        <v>1.0067230988957396</v>
      </c>
      <c r="U20" s="59">
        <v>867</v>
      </c>
      <c r="V20" s="115">
        <f t="shared" si="17"/>
        <v>1.0067230988957396</v>
      </c>
    </row>
    <row r="21" spans="1:22" x14ac:dyDescent="0.3">
      <c r="B21" s="58" t="s">
        <v>92</v>
      </c>
      <c r="C21" s="187">
        <v>2142</v>
      </c>
      <c r="D21" s="211">
        <f t="shared" si="9"/>
        <v>4.4628719059921664</v>
      </c>
      <c r="E21" s="232">
        <v>4283</v>
      </c>
      <c r="F21" s="211">
        <f t="shared" si="5"/>
        <v>4.7980731529714893</v>
      </c>
      <c r="G21" s="22">
        <v>4380</v>
      </c>
      <c r="H21" s="112">
        <f t="shared" si="14"/>
        <v>5.0858675584352246</v>
      </c>
      <c r="I21" s="121">
        <v>2184</v>
      </c>
      <c r="J21" s="116">
        <f t="shared" si="15"/>
        <v>5.099348572229097</v>
      </c>
      <c r="K21" s="123">
        <v>2196</v>
      </c>
      <c r="L21" s="116">
        <f t="shared" si="10"/>
        <v>5.0725307216113835</v>
      </c>
      <c r="M21" s="22">
        <v>1080</v>
      </c>
      <c r="N21" s="115">
        <f t="shared" si="11"/>
        <v>2.5243671551784588</v>
      </c>
      <c r="O21" s="121">
        <v>739</v>
      </c>
      <c r="P21" s="116">
        <f t="shared" si="12"/>
        <v>3.0331636841241174</v>
      </c>
      <c r="Q21" s="123">
        <v>341</v>
      </c>
      <c r="R21" s="115">
        <f t="shared" si="13"/>
        <v>1.8513491503338944</v>
      </c>
      <c r="S21" s="59">
        <v>590</v>
      </c>
      <c r="T21" s="116">
        <f t="shared" si="16"/>
        <v>0.68508261631890011</v>
      </c>
      <c r="U21" s="59">
        <v>590</v>
      </c>
      <c r="V21" s="115">
        <f t="shared" si="17"/>
        <v>0.68508261631890011</v>
      </c>
    </row>
    <row r="22" spans="1:22" x14ac:dyDescent="0.3">
      <c r="B22" s="58" t="s">
        <v>93</v>
      </c>
      <c r="C22" s="187">
        <v>1599</v>
      </c>
      <c r="D22" s="211">
        <f t="shared" si="9"/>
        <v>3.3315276273022754</v>
      </c>
      <c r="E22" s="232">
        <v>3349</v>
      </c>
      <c r="F22" s="211">
        <f t="shared" si="5"/>
        <v>3.7517504060942142</v>
      </c>
      <c r="G22" s="22">
        <v>3438</v>
      </c>
      <c r="H22" s="112">
        <f t="shared" si="14"/>
        <v>3.9920576862786077</v>
      </c>
      <c r="I22" s="121">
        <v>1719</v>
      </c>
      <c r="J22" s="116">
        <f t="shared" si="15"/>
        <v>4.0136356207242754</v>
      </c>
      <c r="K22" s="123">
        <v>1719</v>
      </c>
      <c r="L22" s="116">
        <f t="shared" si="10"/>
        <v>3.9707105238843203</v>
      </c>
      <c r="M22" s="22">
        <v>837</v>
      </c>
      <c r="N22" s="115">
        <f t="shared" si="11"/>
        <v>1.9563845452633055</v>
      </c>
      <c r="O22" s="121">
        <v>577</v>
      </c>
      <c r="P22" s="116">
        <f t="shared" si="12"/>
        <v>2.3682482351009688</v>
      </c>
      <c r="Q22" s="123">
        <v>260</v>
      </c>
      <c r="R22" s="115">
        <f t="shared" si="13"/>
        <v>1.4115858624246702</v>
      </c>
      <c r="S22" s="59">
        <v>461</v>
      </c>
      <c r="T22" s="116">
        <f t="shared" si="16"/>
        <v>0.53529336631019142</v>
      </c>
      <c r="U22" s="59">
        <v>461</v>
      </c>
      <c r="V22" s="115">
        <f t="shared" si="17"/>
        <v>0.53529336631019142</v>
      </c>
    </row>
    <row r="23" spans="1:22" x14ac:dyDescent="0.3">
      <c r="B23" s="58" t="s">
        <v>94</v>
      </c>
      <c r="C23" s="187">
        <v>1044</v>
      </c>
      <c r="D23" s="211">
        <f t="shared" si="9"/>
        <v>2.1751812651054254</v>
      </c>
      <c r="E23" s="232">
        <v>2185</v>
      </c>
      <c r="F23" s="211">
        <f t="shared" si="5"/>
        <v>2.4477678821486588</v>
      </c>
      <c r="G23" s="22">
        <v>2262</v>
      </c>
      <c r="H23" s="112">
        <f t="shared" si="14"/>
        <v>2.6265370815480544</v>
      </c>
      <c r="I23" s="121">
        <v>1107</v>
      </c>
      <c r="J23" s="116">
        <f t="shared" si="15"/>
        <v>2.5846972845501881</v>
      </c>
      <c r="K23" s="123">
        <v>1155</v>
      </c>
      <c r="L23" s="116">
        <f t="shared" si="10"/>
        <v>2.6679294095906867</v>
      </c>
      <c r="M23" s="22">
        <v>562</v>
      </c>
      <c r="N23" s="115">
        <f t="shared" si="11"/>
        <v>1.3136058714910128</v>
      </c>
      <c r="O23" s="121">
        <v>388</v>
      </c>
      <c r="P23" s="116">
        <f t="shared" si="12"/>
        <v>1.5925135445739615</v>
      </c>
      <c r="Q23" s="123">
        <v>174</v>
      </c>
      <c r="R23" s="115">
        <f t="shared" si="13"/>
        <v>0.94467669254574071</v>
      </c>
      <c r="S23" s="59">
        <v>299</v>
      </c>
      <c r="T23" s="116">
        <f t="shared" si="16"/>
        <v>0.34718593606669684</v>
      </c>
      <c r="U23" s="59">
        <v>299</v>
      </c>
      <c r="V23" s="115">
        <f t="shared" si="17"/>
        <v>0.34718593606669684</v>
      </c>
    </row>
    <row r="24" spans="1:22" x14ac:dyDescent="0.3">
      <c r="B24" s="21" t="s">
        <v>95</v>
      </c>
      <c r="C24" s="187">
        <v>1659</v>
      </c>
      <c r="D24" s="211">
        <f t="shared" si="9"/>
        <v>3.4565380448370693</v>
      </c>
      <c r="E24" s="232">
        <v>3371</v>
      </c>
      <c r="F24" s="211">
        <f t="shared" si="5"/>
        <v>3.7763961239007453</v>
      </c>
      <c r="G24" s="22">
        <v>3693</v>
      </c>
      <c r="H24" s="112">
        <f t="shared" si="14"/>
        <v>4.2881527153655901</v>
      </c>
      <c r="I24" s="121">
        <v>1817</v>
      </c>
      <c r="J24" s="116">
        <f t="shared" si="15"/>
        <v>4.2424525438371194</v>
      </c>
      <c r="K24" s="123">
        <v>1876</v>
      </c>
      <c r="L24" s="116">
        <f t="shared" si="10"/>
        <v>4.3333641319412362</v>
      </c>
      <c r="M24" s="22">
        <v>856</v>
      </c>
      <c r="N24" s="115">
        <f t="shared" si="11"/>
        <v>2.000794708178482</v>
      </c>
      <c r="O24" s="121">
        <v>608</v>
      </c>
      <c r="P24" s="116">
        <f t="shared" si="12"/>
        <v>2.4954851420128059</v>
      </c>
      <c r="Q24" s="123">
        <v>248</v>
      </c>
      <c r="R24" s="115">
        <f t="shared" si="13"/>
        <v>1.3464357456973777</v>
      </c>
      <c r="S24" s="59">
        <v>435</v>
      </c>
      <c r="T24" s="116">
        <f t="shared" si="16"/>
        <v>0.50510328491308742</v>
      </c>
      <c r="U24" s="59">
        <v>435</v>
      </c>
      <c r="V24" s="115">
        <f t="shared" si="17"/>
        <v>0.50510328491308742</v>
      </c>
    </row>
    <row r="25" spans="1:22" x14ac:dyDescent="0.3">
      <c r="B25" s="58" t="s">
        <v>80</v>
      </c>
      <c r="C25" s="187">
        <v>1697</v>
      </c>
      <c r="D25" s="211">
        <f t="shared" si="9"/>
        <v>3.5357113092757726</v>
      </c>
      <c r="E25" s="232">
        <v>3095</v>
      </c>
      <c r="F25" s="211">
        <f t="shared" si="5"/>
        <v>3.4672043914188091</v>
      </c>
      <c r="G25" s="22">
        <v>331</v>
      </c>
      <c r="H25" s="112">
        <f t="shared" si="14"/>
        <v>0.38434295932467111</v>
      </c>
      <c r="I25" s="121">
        <v>7</v>
      </c>
      <c r="J25" s="116">
        <f t="shared" si="15"/>
        <v>1.6344065936631721E-2</v>
      </c>
      <c r="K25" s="123">
        <v>324</v>
      </c>
      <c r="L25" s="116">
        <f t="shared" si="10"/>
        <v>0.74840617204102378</v>
      </c>
      <c r="M25" s="69">
        <v>12494</v>
      </c>
      <c r="N25" s="115">
        <f t="shared" si="11"/>
        <v>29.203188182221911</v>
      </c>
      <c r="O25" s="121">
        <v>3380</v>
      </c>
      <c r="P25" s="116">
        <f t="shared" si="12"/>
        <v>13.872927269742243</v>
      </c>
      <c r="Q25" s="123">
        <v>9114</v>
      </c>
      <c r="R25" s="115">
        <f t="shared" si="13"/>
        <v>49.481513654378631</v>
      </c>
      <c r="S25" s="59">
        <v>352</v>
      </c>
      <c r="T25" s="116">
        <f t="shared" si="16"/>
        <v>0.40872725583771669</v>
      </c>
      <c r="U25" s="59">
        <v>352</v>
      </c>
      <c r="V25" s="115">
        <f t="shared" si="17"/>
        <v>0.40872725583771669</v>
      </c>
    </row>
    <row r="26" spans="1:22" x14ac:dyDescent="0.3">
      <c r="B26" s="58"/>
      <c r="C26" s="207"/>
      <c r="D26" s="207"/>
      <c r="E26" s="207"/>
      <c r="F26" s="207"/>
      <c r="H26" s="112"/>
      <c r="I26" s="119"/>
      <c r="J26" s="116"/>
      <c r="K26" s="112"/>
      <c r="L26" s="54"/>
      <c r="N26" s="115"/>
      <c r="O26" s="119"/>
      <c r="P26" s="116"/>
      <c r="Q26" s="115"/>
      <c r="R26" s="115"/>
      <c r="S26" s="59"/>
      <c r="T26" s="116"/>
      <c r="U26" s="59"/>
      <c r="V26" s="115"/>
    </row>
    <row r="27" spans="1:22" x14ac:dyDescent="0.3">
      <c r="A27" s="1" t="s">
        <v>96</v>
      </c>
      <c r="B27" s="21" t="s">
        <v>97</v>
      </c>
      <c r="C27" s="187">
        <v>3708</v>
      </c>
      <c r="D27" s="211">
        <f>C27/47996*100</f>
        <v>7.7256438036503043</v>
      </c>
      <c r="E27" s="232">
        <v>9734</v>
      </c>
      <c r="F27" s="211">
        <f t="shared" si="5"/>
        <v>10.904609869489722</v>
      </c>
      <c r="G27" s="22">
        <v>10968</v>
      </c>
      <c r="H27" s="112">
        <f>G27/86121*100</f>
        <v>12.735569721670673</v>
      </c>
      <c r="I27" s="121">
        <v>5479</v>
      </c>
      <c r="J27" s="116">
        <f t="shared" si="15"/>
        <v>12.792733895257886</v>
      </c>
      <c r="K27" s="123">
        <v>5489</v>
      </c>
      <c r="L27" s="116">
        <f t="shared" ref="L27:L36" si="18">K27/43292*100</f>
        <v>12.67901690843574</v>
      </c>
      <c r="M27" s="22">
        <v>3952</v>
      </c>
      <c r="N27" s="115">
        <f t="shared" ref="N27:N36" si="19">M27/42783*100</f>
        <v>9.2373138863567306</v>
      </c>
      <c r="O27" s="121">
        <v>2086</v>
      </c>
      <c r="P27" s="116">
        <f t="shared" ref="P27:P36" si="20">O27/24364*100</f>
        <v>8.5618125102610403</v>
      </c>
      <c r="Q27" s="123">
        <v>1866</v>
      </c>
      <c r="R27" s="116">
        <f t="shared" ref="R27:R36" si="21">Q27/18419*100</f>
        <v>10.130843151093979</v>
      </c>
      <c r="S27" s="22">
        <v>1314</v>
      </c>
      <c r="T27" s="116">
        <f t="shared" ref="T27:T36" si="22">S27/16856*100</f>
        <v>7.7954437588989078</v>
      </c>
      <c r="U27" s="59">
        <v>1314</v>
      </c>
      <c r="V27" s="115">
        <f t="shared" ref="V27:V36" si="23">U27/16856*100</f>
        <v>7.7954437588989078</v>
      </c>
    </row>
    <row r="28" spans="1:22" x14ac:dyDescent="0.3">
      <c r="B28" s="21" t="s">
        <v>98</v>
      </c>
      <c r="C28" s="187">
        <v>608</v>
      </c>
      <c r="D28" s="211">
        <f t="shared" ref="D28:D36" si="24">C28/47996*100</f>
        <v>1.2667722310192517</v>
      </c>
      <c r="E28" s="232">
        <v>1573</v>
      </c>
      <c r="F28" s="211">
        <f t="shared" si="5"/>
        <v>1.7621688231669745</v>
      </c>
      <c r="G28" s="22">
        <v>2085</v>
      </c>
      <c r="H28" s="112">
        <f t="shared" ref="H28:H36" si="25">G28/86121*100</f>
        <v>2.4210122966523846</v>
      </c>
      <c r="I28" s="121">
        <v>890</v>
      </c>
      <c r="J28" s="116">
        <f t="shared" si="15"/>
        <v>2.0780312405146049</v>
      </c>
      <c r="K28" s="123">
        <v>1195</v>
      </c>
      <c r="L28" s="116">
        <f t="shared" si="18"/>
        <v>2.7603252332994552</v>
      </c>
      <c r="M28" s="22">
        <v>1640</v>
      </c>
      <c r="N28" s="115">
        <f t="shared" si="19"/>
        <v>3.8332982726784004</v>
      </c>
      <c r="O28" s="121">
        <v>1003</v>
      </c>
      <c r="P28" s="116">
        <f t="shared" si="20"/>
        <v>4.1167296010507304</v>
      </c>
      <c r="Q28" s="123">
        <v>637</v>
      </c>
      <c r="R28" s="116">
        <f t="shared" si="21"/>
        <v>3.4583853629404424</v>
      </c>
      <c r="S28" s="22">
        <v>565</v>
      </c>
      <c r="T28" s="116">
        <f t="shared" si="22"/>
        <v>3.3519221642145229</v>
      </c>
      <c r="U28" s="59">
        <v>565</v>
      </c>
      <c r="V28" s="115">
        <f t="shared" si="23"/>
        <v>3.3519221642145229</v>
      </c>
    </row>
    <row r="29" spans="1:22" x14ac:dyDescent="0.3">
      <c r="B29" s="21" t="s">
        <v>99</v>
      </c>
      <c r="C29" s="187">
        <v>5806</v>
      </c>
      <c r="D29" s="211">
        <f t="shared" si="24"/>
        <v>12.096841403450288</v>
      </c>
      <c r="E29" s="232">
        <v>13752</v>
      </c>
      <c r="F29" s="211">
        <f t="shared" si="5"/>
        <v>15.405814148882541</v>
      </c>
      <c r="G29" s="22">
        <v>12839</v>
      </c>
      <c r="H29" s="112">
        <f t="shared" si="25"/>
        <v>14.908094425285354</v>
      </c>
      <c r="I29" s="121">
        <v>6243</v>
      </c>
      <c r="J29" s="116">
        <f t="shared" si="15"/>
        <v>14.57657194891312</v>
      </c>
      <c r="K29" s="123">
        <v>6596</v>
      </c>
      <c r="L29" s="116">
        <f t="shared" si="18"/>
        <v>15.236071329575903</v>
      </c>
      <c r="M29" s="22">
        <v>5244</v>
      </c>
      <c r="N29" s="115">
        <f t="shared" si="19"/>
        <v>12.257204964588739</v>
      </c>
      <c r="O29" s="121">
        <v>3173</v>
      </c>
      <c r="P29" s="116">
        <f t="shared" si="20"/>
        <v>13.023313084879328</v>
      </c>
      <c r="Q29" s="123">
        <v>2071</v>
      </c>
      <c r="R29" s="116">
        <f t="shared" si="21"/>
        <v>11.243824311851892</v>
      </c>
      <c r="S29" s="22">
        <v>1818</v>
      </c>
      <c r="T29" s="116">
        <f t="shared" si="22"/>
        <v>10.78547698149027</v>
      </c>
      <c r="U29" s="59">
        <v>1818</v>
      </c>
      <c r="V29" s="115">
        <f t="shared" si="23"/>
        <v>10.78547698149027</v>
      </c>
    </row>
    <row r="30" spans="1:22" x14ac:dyDescent="0.3">
      <c r="B30" s="21" t="s">
        <v>100</v>
      </c>
      <c r="C30" s="187">
        <v>12782</v>
      </c>
      <c r="D30" s="211">
        <f t="shared" si="24"/>
        <v>26.631385948829067</v>
      </c>
      <c r="E30" s="232">
        <v>24032</v>
      </c>
      <c r="F30" s="211">
        <f t="shared" si="5"/>
        <v>26.922085923934354</v>
      </c>
      <c r="G30" s="22">
        <v>26183</v>
      </c>
      <c r="H30" s="112">
        <f t="shared" si="25"/>
        <v>30.402573123860616</v>
      </c>
      <c r="I30" s="121">
        <v>12652</v>
      </c>
      <c r="J30" s="116">
        <f t="shared" si="15"/>
        <v>29.540731747180647</v>
      </c>
      <c r="K30" s="123">
        <v>13531</v>
      </c>
      <c r="L30" s="116">
        <f t="shared" si="18"/>
        <v>31.255197265083616</v>
      </c>
      <c r="M30" s="22">
        <v>15990</v>
      </c>
      <c r="N30" s="115">
        <f t="shared" si="19"/>
        <v>37.374658158614402</v>
      </c>
      <c r="O30" s="121">
        <v>8728</v>
      </c>
      <c r="P30" s="116">
        <f t="shared" si="20"/>
        <v>35.823345920210144</v>
      </c>
      <c r="Q30" s="123">
        <v>7262</v>
      </c>
      <c r="R30" s="116">
        <f t="shared" si="21"/>
        <v>39.426678972799827</v>
      </c>
      <c r="S30" s="22">
        <v>6727</v>
      </c>
      <c r="T30" s="116">
        <f t="shared" si="22"/>
        <v>39.908637873754152</v>
      </c>
      <c r="U30" s="59">
        <v>6727</v>
      </c>
      <c r="V30" s="115">
        <f t="shared" si="23"/>
        <v>39.908637873754152</v>
      </c>
    </row>
    <row r="31" spans="1:22" x14ac:dyDescent="0.3">
      <c r="B31" s="21" t="s">
        <v>101</v>
      </c>
      <c r="C31" s="187">
        <v>10646</v>
      </c>
      <c r="D31" s="211">
        <f t="shared" si="24"/>
        <v>22.181015084590385</v>
      </c>
      <c r="E31" s="232">
        <v>13888</v>
      </c>
      <c r="F31" s="211">
        <f t="shared" si="5"/>
        <v>15.558169495322915</v>
      </c>
      <c r="G31" s="22">
        <v>10622</v>
      </c>
      <c r="H31" s="112">
        <f t="shared" si="25"/>
        <v>12.333809407693826</v>
      </c>
      <c r="I31" s="121">
        <v>5622</v>
      </c>
      <c r="J31" s="116">
        <f t="shared" si="15"/>
        <v>13.126619813677648</v>
      </c>
      <c r="K31" s="123">
        <v>5000</v>
      </c>
      <c r="L31" s="116">
        <f t="shared" si="18"/>
        <v>11.549477963596045</v>
      </c>
      <c r="M31" s="22">
        <v>7045</v>
      </c>
      <c r="N31" s="115">
        <f t="shared" si="19"/>
        <v>16.466820933548373</v>
      </c>
      <c r="O31" s="121">
        <v>4458</v>
      </c>
      <c r="P31" s="116">
        <f t="shared" si="20"/>
        <v>18.297488097192581</v>
      </c>
      <c r="Q31" s="123">
        <v>2587</v>
      </c>
      <c r="R31" s="116">
        <f t="shared" si="21"/>
        <v>14.045279331125467</v>
      </c>
      <c r="S31" s="22">
        <v>2673</v>
      </c>
      <c r="T31" s="116">
        <f t="shared" si="22"/>
        <v>15.857854769814903</v>
      </c>
      <c r="U31" s="59">
        <v>2673</v>
      </c>
      <c r="V31" s="115">
        <f t="shared" si="23"/>
        <v>15.857854769814903</v>
      </c>
    </row>
    <row r="32" spans="1:22" x14ac:dyDescent="0.3">
      <c r="B32" s="21" t="s">
        <v>102</v>
      </c>
      <c r="C32" s="187">
        <v>8277</v>
      </c>
      <c r="D32" s="211">
        <f t="shared" si="24"/>
        <v>17.245187098924912</v>
      </c>
      <c r="E32" s="232">
        <v>12029</v>
      </c>
      <c r="F32" s="211">
        <f t="shared" si="5"/>
        <v>13.475606340671037</v>
      </c>
      <c r="G32" s="22">
        <v>9865</v>
      </c>
      <c r="H32" s="112">
        <f t="shared" si="25"/>
        <v>11.454813576247373</v>
      </c>
      <c r="I32" s="121">
        <v>5207</v>
      </c>
      <c r="J32" s="116">
        <f t="shared" si="15"/>
        <v>12.157650190291625</v>
      </c>
      <c r="K32" s="123">
        <v>4658</v>
      </c>
      <c r="L32" s="116">
        <f t="shared" si="18"/>
        <v>10.759493670886076</v>
      </c>
      <c r="M32" s="22">
        <v>3881</v>
      </c>
      <c r="N32" s="115">
        <f t="shared" si="19"/>
        <v>9.0713601196737024</v>
      </c>
      <c r="O32" s="121">
        <v>2310</v>
      </c>
      <c r="P32" s="116">
        <f t="shared" si="20"/>
        <v>9.4812017731078644</v>
      </c>
      <c r="Q32" s="123">
        <v>1571</v>
      </c>
      <c r="R32" s="116">
        <f t="shared" si="21"/>
        <v>8.5292361148813729</v>
      </c>
      <c r="S32" s="22">
        <v>1572</v>
      </c>
      <c r="T32" s="116">
        <f t="shared" si="22"/>
        <v>9.3260560037968681</v>
      </c>
      <c r="U32" s="59">
        <v>1572</v>
      </c>
      <c r="V32" s="115">
        <f t="shared" si="23"/>
        <v>9.3260560037968681</v>
      </c>
    </row>
    <row r="33" spans="1:22" x14ac:dyDescent="0.3">
      <c r="B33" s="21" t="s">
        <v>103</v>
      </c>
      <c r="C33" s="187">
        <v>947</v>
      </c>
      <c r="D33" s="211">
        <f t="shared" si="24"/>
        <v>1.9730810900908409</v>
      </c>
      <c r="E33" s="232">
        <v>2849</v>
      </c>
      <c r="F33" s="211">
        <f t="shared" si="5"/>
        <v>3.1916204559457797</v>
      </c>
      <c r="G33" s="22">
        <v>2647</v>
      </c>
      <c r="H33" s="112">
        <f t="shared" si="25"/>
        <v>3.0735825176205571</v>
      </c>
      <c r="I33" s="121">
        <v>1242</v>
      </c>
      <c r="J33" s="116">
        <f t="shared" si="15"/>
        <v>2.8999042704709423</v>
      </c>
      <c r="K33" s="123">
        <v>1405</v>
      </c>
      <c r="L33" s="116">
        <f t="shared" si="18"/>
        <v>3.2454033077704882</v>
      </c>
      <c r="M33" s="22">
        <v>1313</v>
      </c>
      <c r="N33" s="115">
        <f t="shared" si="19"/>
        <v>3.0689759951382558</v>
      </c>
      <c r="O33" s="121">
        <v>752</v>
      </c>
      <c r="P33" s="116">
        <f t="shared" si="20"/>
        <v>3.0865210967000496</v>
      </c>
      <c r="Q33" s="123">
        <v>561</v>
      </c>
      <c r="R33" s="116">
        <f t="shared" si="21"/>
        <v>3.0457679570009231</v>
      </c>
      <c r="S33" s="22">
        <v>524</v>
      </c>
      <c r="T33" s="116">
        <f t="shared" si="22"/>
        <v>3.1086853345989556</v>
      </c>
      <c r="U33" s="59">
        <v>524</v>
      </c>
      <c r="V33" s="115">
        <f t="shared" si="23"/>
        <v>3.1086853345989556</v>
      </c>
    </row>
    <row r="34" spans="1:22" x14ac:dyDescent="0.3">
      <c r="B34" s="21" t="s">
        <v>104</v>
      </c>
      <c r="C34" s="187">
        <v>557</v>
      </c>
      <c r="D34" s="211">
        <f t="shared" si="24"/>
        <v>1.1605133761146762</v>
      </c>
      <c r="E34" s="232">
        <v>1310</v>
      </c>
      <c r="F34" s="211">
        <f t="shared" si="5"/>
        <v>1.4675404693888983</v>
      </c>
      <c r="G34" s="22">
        <v>1244</v>
      </c>
      <c r="H34" s="112">
        <f t="shared" si="25"/>
        <v>1.4444792791537489</v>
      </c>
      <c r="I34" s="121">
        <v>714</v>
      </c>
      <c r="J34" s="116">
        <f t="shared" si="15"/>
        <v>1.6670947255364357</v>
      </c>
      <c r="K34" s="123">
        <v>530</v>
      </c>
      <c r="L34" s="116">
        <f t="shared" si="18"/>
        <v>1.2242446641411808</v>
      </c>
      <c r="M34" s="22">
        <v>974</v>
      </c>
      <c r="N34" s="115">
        <f t="shared" si="19"/>
        <v>2.276605193651684</v>
      </c>
      <c r="O34" s="121">
        <v>458</v>
      </c>
      <c r="P34" s="116">
        <f t="shared" si="20"/>
        <v>1.8798226892135939</v>
      </c>
      <c r="Q34" s="123">
        <v>516</v>
      </c>
      <c r="R34" s="116">
        <f t="shared" si="21"/>
        <v>2.8014550192735759</v>
      </c>
      <c r="S34" s="22">
        <v>506</v>
      </c>
      <c r="T34" s="116">
        <f t="shared" si="22"/>
        <v>3.0018984337921215</v>
      </c>
      <c r="U34" s="59">
        <v>506</v>
      </c>
      <c r="V34" s="115">
        <f t="shared" si="23"/>
        <v>3.0018984337921215</v>
      </c>
    </row>
    <row r="35" spans="1:22" x14ac:dyDescent="0.3">
      <c r="B35" s="21" t="s">
        <v>105</v>
      </c>
      <c r="C35" s="187">
        <v>4573</v>
      </c>
      <c r="D35" s="211">
        <f t="shared" si="24"/>
        <v>9.5278773231102587</v>
      </c>
      <c r="E35" s="232">
        <v>10029</v>
      </c>
      <c r="F35" s="211">
        <f t="shared" si="5"/>
        <v>11.235086540077297</v>
      </c>
      <c r="G35" s="22">
        <v>9665</v>
      </c>
      <c r="H35" s="112">
        <f t="shared" si="25"/>
        <v>11.222582180885034</v>
      </c>
      <c r="I35" s="121">
        <v>4777</v>
      </c>
      <c r="J35" s="116">
        <f t="shared" si="15"/>
        <v>11.153657568469962</v>
      </c>
      <c r="K35" s="123">
        <v>4888</v>
      </c>
      <c r="L35" s="116">
        <f t="shared" si="18"/>
        <v>11.290769657211493</v>
      </c>
      <c r="M35" s="22">
        <v>2744</v>
      </c>
      <c r="N35" s="115">
        <f t="shared" si="19"/>
        <v>6.4137624757497136</v>
      </c>
      <c r="O35" s="121">
        <v>1396</v>
      </c>
      <c r="P35" s="116">
        <f t="shared" si="20"/>
        <v>5.7297652273846662</v>
      </c>
      <c r="Q35" s="123">
        <v>1348</v>
      </c>
      <c r="R35" s="116">
        <f t="shared" si="21"/>
        <v>7.3185297790325201</v>
      </c>
      <c r="S35" s="22">
        <v>1156</v>
      </c>
      <c r="T35" s="116">
        <f t="shared" si="22"/>
        <v>6.8580920740389182</v>
      </c>
      <c r="U35" s="59">
        <v>1156</v>
      </c>
      <c r="V35" s="115">
        <f t="shared" si="23"/>
        <v>6.8580920740389182</v>
      </c>
    </row>
    <row r="36" spans="1:22" x14ac:dyDescent="0.3">
      <c r="B36" s="21" t="s">
        <v>106</v>
      </c>
      <c r="C36" s="187">
        <v>92</v>
      </c>
      <c r="D36" s="211">
        <f t="shared" si="24"/>
        <v>0.19168264022001832</v>
      </c>
      <c r="E36" s="232">
        <v>69</v>
      </c>
      <c r="F36" s="211">
        <f t="shared" si="5"/>
        <v>7.7297933120483955E-2</v>
      </c>
      <c r="G36" s="22">
        <v>3</v>
      </c>
      <c r="H36" s="112">
        <f t="shared" si="25"/>
        <v>3.4834709304350855E-3</v>
      </c>
      <c r="I36" s="121">
        <v>3</v>
      </c>
      <c r="J36" s="116">
        <f t="shared" si="15"/>
        <v>7.00459968712788E-3</v>
      </c>
      <c r="K36" s="123">
        <v>0</v>
      </c>
      <c r="L36" s="116">
        <f t="shared" si="18"/>
        <v>0</v>
      </c>
      <c r="M36" s="22">
        <v>0</v>
      </c>
      <c r="N36" s="115">
        <f t="shared" si="19"/>
        <v>0</v>
      </c>
      <c r="O36" s="121">
        <v>0</v>
      </c>
      <c r="P36" s="116">
        <f t="shared" si="20"/>
        <v>0</v>
      </c>
      <c r="Q36" s="123">
        <v>0</v>
      </c>
      <c r="R36" s="116">
        <f t="shared" si="21"/>
        <v>0</v>
      </c>
      <c r="S36" s="22">
        <v>1</v>
      </c>
      <c r="T36" s="116">
        <f t="shared" si="22"/>
        <v>5.9326056003796866E-3</v>
      </c>
      <c r="U36" s="59">
        <v>1</v>
      </c>
      <c r="V36" s="115">
        <f t="shared" si="23"/>
        <v>5.9326056003796866E-3</v>
      </c>
    </row>
    <row r="37" spans="1:22" x14ac:dyDescent="0.3">
      <c r="I37" s="59"/>
      <c r="J37" s="60"/>
      <c r="L37" s="28"/>
      <c r="O37" s="59"/>
      <c r="P37" s="60"/>
      <c r="R37" s="60"/>
    </row>
    <row r="38" spans="1:22" x14ac:dyDescent="0.3">
      <c r="A38" t="s">
        <v>107</v>
      </c>
      <c r="B38" s="21" t="s">
        <v>108</v>
      </c>
      <c r="C38" s="187">
        <v>2308</v>
      </c>
      <c r="D38" s="213">
        <f>C38/2332*100</f>
        <v>98.970840480274447</v>
      </c>
      <c r="E38" s="233">
        <v>13324</v>
      </c>
      <c r="F38" s="213">
        <f>E38/13594*100</f>
        <v>98.013829630719442</v>
      </c>
      <c r="G38" s="22">
        <v>17727</v>
      </c>
      <c r="H38" s="112">
        <f>G38/18123*100</f>
        <v>97.814931302764435</v>
      </c>
      <c r="I38" s="121">
        <v>8067</v>
      </c>
      <c r="J38" s="116">
        <f>I38/8236*100</f>
        <v>97.948033025740656</v>
      </c>
      <c r="K38" s="22">
        <v>9660</v>
      </c>
      <c r="L38" s="116">
        <f>K38/9887*100</f>
        <v>97.704055830889047</v>
      </c>
      <c r="M38" s="22">
        <v>13492</v>
      </c>
      <c r="N38" s="115">
        <f>M38/13785*100</f>
        <v>97.874501269495823</v>
      </c>
      <c r="O38" s="121">
        <v>7572</v>
      </c>
      <c r="P38" s="116">
        <f>O38/7729*100</f>
        <v>97.968689351791951</v>
      </c>
      <c r="Q38" s="22">
        <v>5920</v>
      </c>
      <c r="R38" s="116">
        <f>Q38/6056*100</f>
        <v>97.754293262879784</v>
      </c>
      <c r="S38" s="22">
        <v>4388</v>
      </c>
      <c r="T38" s="116">
        <f>S38/4503*100</f>
        <v>97.446147013102376</v>
      </c>
      <c r="U38" s="22">
        <v>4388</v>
      </c>
      <c r="V38" s="115">
        <f>U38/4503*100</f>
        <v>97.446147013102376</v>
      </c>
    </row>
    <row r="39" spans="1:22" x14ac:dyDescent="0.3">
      <c r="B39" s="21" t="s">
        <v>109</v>
      </c>
      <c r="C39" s="187">
        <v>24</v>
      </c>
      <c r="D39" s="213">
        <f t="shared" ref="D39:D40" si="26">C39/2332*100</f>
        <v>1.0291595197255576</v>
      </c>
      <c r="E39" s="233">
        <v>270</v>
      </c>
      <c r="F39" s="213">
        <f t="shared" ref="F39:F40" si="27">E39/13594*100</f>
        <v>1.986170369280565</v>
      </c>
      <c r="G39" s="22">
        <v>396</v>
      </c>
      <c r="H39" s="112">
        <f t="shared" ref="H39:H40" si="28">G39/18123*100</f>
        <v>2.1850686972355571</v>
      </c>
      <c r="I39" s="121">
        <v>169</v>
      </c>
      <c r="J39" s="116">
        <f t="shared" ref="J39:J40" si="29">I39/8236*100</f>
        <v>2.0519669742593489</v>
      </c>
      <c r="K39" s="22">
        <v>227</v>
      </c>
      <c r="L39" s="116">
        <f t="shared" ref="L39:L40" si="30">K39/9887*100</f>
        <v>2.2959441691109537</v>
      </c>
      <c r="M39" s="22">
        <v>293</v>
      </c>
      <c r="N39" s="115">
        <f t="shared" ref="N39:N40" si="31">M39/13785*100</f>
        <v>2.1254987305041713</v>
      </c>
      <c r="O39" s="121">
        <v>157</v>
      </c>
      <c r="P39" s="116">
        <f t="shared" ref="P39:P40" si="32">O39/7729*100</f>
        <v>2.0313106482080476</v>
      </c>
      <c r="Q39" s="22">
        <v>136</v>
      </c>
      <c r="R39" s="116">
        <f t="shared" ref="R39:R40" si="33">Q39/6056*100</f>
        <v>2.2457067371202113</v>
      </c>
      <c r="S39" s="22">
        <v>115</v>
      </c>
      <c r="T39" s="116">
        <f>S39/4503*100</f>
        <v>2.5538529868976241</v>
      </c>
      <c r="U39" s="22">
        <v>115</v>
      </c>
      <c r="V39" s="115">
        <f>U39/4503*100</f>
        <v>2.5538529868976241</v>
      </c>
    </row>
    <row r="40" spans="1:22" x14ac:dyDescent="0.3">
      <c r="B40" s="21"/>
      <c r="C40" s="212">
        <f>SUM(C38:C39)</f>
        <v>2332</v>
      </c>
      <c r="D40" s="214">
        <f t="shared" si="26"/>
        <v>100</v>
      </c>
      <c r="E40" s="234">
        <f>SUM(E38:E39)</f>
        <v>13594</v>
      </c>
      <c r="F40" s="214">
        <f t="shared" si="27"/>
        <v>100</v>
      </c>
      <c r="G40" s="96">
        <f>SUM(G38:G39)</f>
        <v>18123</v>
      </c>
      <c r="H40" s="114">
        <f t="shared" si="28"/>
        <v>100</v>
      </c>
      <c r="I40" s="122">
        <f>SUM(I38:I39)</f>
        <v>8236</v>
      </c>
      <c r="J40" s="120">
        <f t="shared" si="29"/>
        <v>100</v>
      </c>
      <c r="K40" s="124">
        <f>SUM(K38:K39)</f>
        <v>9887</v>
      </c>
      <c r="L40" s="116">
        <f t="shared" si="30"/>
        <v>100</v>
      </c>
      <c r="M40" s="96">
        <f>SUM(M38:M39)</f>
        <v>13785</v>
      </c>
      <c r="N40" s="125">
        <f t="shared" si="31"/>
        <v>100</v>
      </c>
      <c r="O40" s="122">
        <f>SUM(O38:O39)</f>
        <v>7729</v>
      </c>
      <c r="P40" s="120">
        <f t="shared" si="32"/>
        <v>100</v>
      </c>
      <c r="Q40" s="124">
        <f>SUM(Q38:Q39)</f>
        <v>6056</v>
      </c>
      <c r="R40" s="120">
        <f t="shared" si="33"/>
        <v>100</v>
      </c>
      <c r="S40" s="96">
        <f>SUM(S38:S39)</f>
        <v>4503</v>
      </c>
      <c r="T40" s="120">
        <f>S40/4503*100</f>
        <v>100</v>
      </c>
      <c r="U40" s="96">
        <f>SUM(U38:U39)</f>
        <v>4503</v>
      </c>
      <c r="V40" s="125">
        <f>U40/4503*100</f>
        <v>100</v>
      </c>
    </row>
    <row r="41" spans="1:22" x14ac:dyDescent="0.3">
      <c r="B41" s="21"/>
      <c r="C41" s="208"/>
      <c r="D41" s="208"/>
      <c r="E41" s="208"/>
      <c r="F41" s="208"/>
      <c r="I41" s="59"/>
      <c r="J41" s="60"/>
      <c r="L41" s="28"/>
      <c r="O41" s="59"/>
    </row>
    <row r="42" spans="1:22" x14ac:dyDescent="0.3">
      <c r="A42" t="s">
        <v>110</v>
      </c>
      <c r="I42" s="59"/>
      <c r="O42" s="59"/>
    </row>
    <row r="43" spans="1:22" x14ac:dyDescent="0.3">
      <c r="A43" t="s">
        <v>111</v>
      </c>
    </row>
    <row r="44" spans="1:22" x14ac:dyDescent="0.3">
      <c r="A44" s="111"/>
      <c r="B44" t="s">
        <v>112</v>
      </c>
    </row>
  </sheetData>
  <mergeCells count="10">
    <mergeCell ref="A2:B2"/>
    <mergeCell ref="M1:N1"/>
    <mergeCell ref="S1:T1"/>
    <mergeCell ref="U1:V1"/>
    <mergeCell ref="I1:J1"/>
    <mergeCell ref="K1:L1"/>
    <mergeCell ref="O1:P1"/>
    <mergeCell ref="Q1:R1"/>
    <mergeCell ref="C1:D1"/>
    <mergeCell ref="E1:F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A88FEF04D1284D8324490D5D263F44" ma:contentTypeVersion="0" ma:contentTypeDescription="Create a new document." ma:contentTypeScope="" ma:versionID="d3170072e0ec2648138d6ddeaded281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ff03dde4259c08ff71d8d05c94e2e9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B4CB9D-374F-4C06-8339-94069FAC194C}">
  <ds:schemaRefs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8609861-673F-45D4-8A67-1582E58D7E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A2392A-E61D-4D17-AB30-C2914D9D6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NMC conditions </vt:lpstr>
      <vt:lpstr>NMC deaths</vt:lpstr>
      <vt:lpstr>NDoH June2022</vt:lpstr>
      <vt:lpstr>Crude descriptive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Lehlohonolo Chandu</dc:creator>
  <cp:keywords/>
  <dc:description/>
  <cp:lastModifiedBy>Lehlohonolo Chandu</cp:lastModifiedBy>
  <cp:revision/>
  <dcterms:created xsi:type="dcterms:W3CDTF">2021-07-30T09:22:18Z</dcterms:created>
  <dcterms:modified xsi:type="dcterms:W3CDTF">2022-07-25T11:26:11Z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0x010100B8A88FEF04D1284D8324490D5D263F44</vt:lpwstr>
  </property>
</Properties>
</file>