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5"/>
  <workbookPr/>
  <mc:AlternateContent xmlns:mc="http://schemas.openxmlformats.org/markup-compatibility/2006">
    <mc:Choice Requires="x15">
      <x15ac:absPath xmlns:x15ac="http://schemas.microsoft.com/office/spreadsheetml/2010/11/ac" url="https://d.docs.live.net/ad5edd936072569d/"/>
    </mc:Choice>
  </mc:AlternateContent>
  <xr:revisionPtr revIDLastSave="0" documentId="8_{F648C7DF-343F-0247-93D4-DADFB8E9FCCF}" xr6:coauthVersionLast="47" xr6:coauthVersionMax="47" xr10:uidLastSave="{00000000-0000-0000-0000-000000000000}"/>
  <bookViews>
    <workbookView xWindow="-120" yWindow="-120" windowWidth="29040" windowHeight="15840" activeTab="5" xr2:uid="{84F50735-EE85-445D-AEE0-872F4A6BF638}"/>
  </bookViews>
  <sheets>
    <sheet name="신내-&gt;포천 판 입고일지" sheetId="1" r:id="rId1"/>
    <sheet name="판 입고일지" sheetId="2" r:id="rId2"/>
    <sheet name="불량 사유" sheetId="3" r:id="rId3"/>
    <sheet name="판 재고현황" sheetId="7" r:id="rId4"/>
    <sheet name="출고일지" sheetId="6" r:id="rId5"/>
    <sheet name="완제품 재고현황" sheetId="5" r:id="rId6"/>
    <sheet name="11.15 기초재고" sheetId="4" r:id="rId7"/>
    <sheet name="수출품" sheetId="8" r:id="rId8"/>
  </sheets>
  <definedNames>
    <definedName name="_xlnm._FilterDatabase" localSheetId="2" hidden="1">'불량 사유'!$D$2:$D$37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5" l="1"/>
  <c r="C25" i="5"/>
  <c r="C26" i="5"/>
  <c r="I247" i="1"/>
  <c r="H247" i="1"/>
  <c r="E362" i="3"/>
  <c r="C30" i="5"/>
  <c r="E361" i="3"/>
  <c r="I246" i="1"/>
  <c r="H246" i="1"/>
  <c r="I245" i="1"/>
  <c r="H245" i="1"/>
  <c r="I243" i="1"/>
  <c r="I244" i="1"/>
  <c r="H243" i="1"/>
  <c r="H244" i="1"/>
  <c r="E360" i="3"/>
  <c r="E359" i="3"/>
  <c r="E357" i="3"/>
  <c r="E358" i="3"/>
  <c r="E356" i="3"/>
  <c r="I242" i="1"/>
  <c r="H242" i="1"/>
  <c r="I231" i="1"/>
  <c r="E36" i="5"/>
  <c r="E35" i="5"/>
  <c r="E355" i="3"/>
  <c r="E354" i="3"/>
  <c r="E30" i="5"/>
  <c r="T24" i="5"/>
  <c r="S24" i="5"/>
  <c r="U24" i="5"/>
  <c r="P4" i="5"/>
  <c r="P5" i="5"/>
  <c r="P6" i="5"/>
  <c r="P7" i="5"/>
  <c r="P8" i="5"/>
  <c r="P9" i="5"/>
  <c r="P10" i="5"/>
  <c r="P11" i="5"/>
  <c r="P12" i="5"/>
  <c r="P13" i="5"/>
  <c r="P14" i="5"/>
  <c r="I240" i="1"/>
  <c r="I241" i="1"/>
  <c r="H240" i="1"/>
  <c r="H241" i="1"/>
  <c r="E353" i="3"/>
  <c r="E352" i="3"/>
  <c r="E351" i="3"/>
  <c r="I237" i="1"/>
  <c r="I238" i="1"/>
  <c r="I239" i="1"/>
  <c r="H237" i="1"/>
  <c r="H238" i="1"/>
  <c r="H239" i="1"/>
  <c r="E350" i="3"/>
  <c r="E26" i="5"/>
  <c r="I232" i="1"/>
  <c r="I233" i="1"/>
  <c r="I234" i="1"/>
  <c r="I235" i="1"/>
  <c r="I236" i="1"/>
  <c r="H231" i="1"/>
  <c r="H232" i="1"/>
  <c r="H233" i="1"/>
  <c r="H234" i="1"/>
  <c r="H235" i="1"/>
  <c r="H236" i="1"/>
  <c r="E349" i="3"/>
  <c r="E348" i="3"/>
  <c r="E347" i="3"/>
  <c r="T19" i="5"/>
  <c r="S19" i="5"/>
  <c r="S20" i="5"/>
  <c r="S21" i="5"/>
  <c r="S22" i="5"/>
  <c r="S23" i="5"/>
  <c r="E338" i="3"/>
  <c r="E339" i="3"/>
  <c r="E340" i="3"/>
  <c r="E341" i="3"/>
  <c r="E342" i="3"/>
  <c r="E343" i="3"/>
  <c r="E344" i="3"/>
  <c r="E345" i="3"/>
  <c r="E346" i="3"/>
  <c r="E337" i="3"/>
  <c r="I228" i="1"/>
  <c r="I229" i="1"/>
  <c r="I230" i="1"/>
  <c r="H228" i="1"/>
  <c r="H229" i="1"/>
  <c r="H230" i="1"/>
  <c r="E336" i="3"/>
  <c r="I227" i="1"/>
  <c r="H227" i="1"/>
  <c r="E335" i="3"/>
  <c r="E333" i="3"/>
  <c r="E334" i="3"/>
  <c r="E332" i="3"/>
  <c r="E331" i="3"/>
  <c r="E330" i="3"/>
  <c r="E329" i="3"/>
  <c r="E328" i="3"/>
  <c r="H226" i="1"/>
  <c r="I226" i="1"/>
  <c r="H225" i="1"/>
  <c r="I225" i="1"/>
  <c r="H224" i="1"/>
  <c r="I224" i="1"/>
  <c r="H223" i="1"/>
  <c r="I223" i="1"/>
  <c r="E327" i="3"/>
  <c r="E326" i="3"/>
  <c r="E325" i="3"/>
  <c r="I220" i="1"/>
  <c r="I221" i="1"/>
  <c r="I222" i="1"/>
  <c r="H220" i="1"/>
  <c r="H221" i="1"/>
  <c r="H222" i="1"/>
  <c r="I217" i="1"/>
  <c r="I218" i="1"/>
  <c r="I219" i="1"/>
  <c r="H217" i="1"/>
  <c r="H218" i="1"/>
  <c r="H219" i="1"/>
  <c r="H216" i="1"/>
  <c r="I216" i="1"/>
  <c r="E321" i="3"/>
  <c r="E320" i="3"/>
  <c r="E319" i="3"/>
  <c r="E324" i="3"/>
  <c r="E323" i="3"/>
  <c r="E322" i="3"/>
  <c r="I215" i="1"/>
  <c r="H214" i="1"/>
  <c r="H215" i="1"/>
  <c r="I214" i="1"/>
  <c r="I212" i="1"/>
  <c r="H212" i="1"/>
  <c r="H211" i="1"/>
  <c r="I211" i="1"/>
  <c r="H213" i="1"/>
  <c r="I213" i="1"/>
  <c r="H209" i="1"/>
  <c r="I209" i="1"/>
  <c r="H210" i="1"/>
  <c r="I210" i="1"/>
  <c r="E318" i="3"/>
  <c r="E317" i="3"/>
  <c r="H208" i="1"/>
  <c r="I208" i="1"/>
  <c r="E316" i="3"/>
  <c r="E315" i="3"/>
  <c r="E314" i="3"/>
  <c r="E313" i="3"/>
  <c r="H207" i="1"/>
  <c r="I207" i="1"/>
  <c r="H206" i="1"/>
  <c r="I206" i="1"/>
  <c r="H205" i="1"/>
  <c r="I205" i="1"/>
  <c r="E308" i="3"/>
  <c r="E309" i="3"/>
  <c r="E310" i="3"/>
  <c r="E311" i="3"/>
  <c r="E312" i="3"/>
  <c r="E307" i="3"/>
  <c r="E305" i="3"/>
  <c r="E306" i="3"/>
  <c r="E304" i="3"/>
  <c r="H204" i="1"/>
  <c r="I204" i="1"/>
  <c r="H203" i="1"/>
  <c r="I203" i="1"/>
  <c r="H202" i="1"/>
  <c r="I202" i="1"/>
  <c r="H201" i="1"/>
  <c r="I201" i="1"/>
  <c r="I200" i="1"/>
  <c r="H200" i="1"/>
  <c r="E302" i="3"/>
  <c r="E303" i="3"/>
  <c r="E301" i="3"/>
  <c r="E299" i="3"/>
  <c r="E300" i="3"/>
  <c r="E298" i="3"/>
  <c r="E296" i="3"/>
  <c r="E297" i="3"/>
  <c r="E295" i="3"/>
  <c r="I199" i="1"/>
  <c r="H199" i="1"/>
  <c r="I198" i="1"/>
  <c r="H198" i="1"/>
  <c r="I197" i="1"/>
  <c r="H197" i="1"/>
  <c r="E294" i="3"/>
  <c r="E293" i="3"/>
  <c r="I196" i="1"/>
  <c r="H196" i="1"/>
  <c r="I195" i="1"/>
  <c r="H195" i="1"/>
  <c r="I189" i="1"/>
  <c r="I190" i="1"/>
  <c r="H189" i="1"/>
  <c r="H190" i="1"/>
  <c r="H194" i="1"/>
  <c r="I194" i="1"/>
  <c r="E291" i="3"/>
  <c r="E292" i="3"/>
  <c r="E290" i="3"/>
  <c r="I191" i="1"/>
  <c r="I192" i="1"/>
  <c r="I193" i="1"/>
  <c r="H191" i="1"/>
  <c r="H192" i="1"/>
  <c r="H193" i="1"/>
  <c r="E289" i="3"/>
  <c r="E286" i="3"/>
  <c r="E285" i="3"/>
  <c r="E284" i="3"/>
  <c r="E283" i="3"/>
  <c r="E288" i="3"/>
  <c r="E287" i="3"/>
  <c r="E282" i="3"/>
  <c r="E281" i="3"/>
  <c r="E278" i="3"/>
  <c r="E279" i="3"/>
  <c r="E280" i="3"/>
  <c r="E277" i="3"/>
  <c r="E275" i="3"/>
  <c r="E276" i="3"/>
  <c r="E274" i="3"/>
  <c r="E272" i="3"/>
  <c r="E273" i="3"/>
  <c r="E271" i="3"/>
  <c r="E269" i="3"/>
  <c r="E270" i="3"/>
  <c r="E268" i="3"/>
  <c r="I187" i="1"/>
  <c r="H187" i="1"/>
  <c r="H188" i="1"/>
  <c r="I188" i="1"/>
  <c r="E6" i="5"/>
  <c r="Q7" i="5"/>
  <c r="E7" i="5"/>
  <c r="Q8" i="5"/>
  <c r="R8" i="5"/>
  <c r="E8" i="5"/>
  <c r="Q9" i="5"/>
  <c r="E10" i="5"/>
  <c r="Q11" i="5"/>
  <c r="E12" i="5"/>
  <c r="Q13" i="5"/>
  <c r="R13" i="5"/>
  <c r="E13" i="5"/>
  <c r="Q14" i="5"/>
  <c r="R14" i="5"/>
  <c r="I181" i="1"/>
  <c r="H181" i="1"/>
  <c r="E266" i="3"/>
  <c r="E267" i="3"/>
  <c r="E265" i="3"/>
  <c r="E263" i="3"/>
  <c r="E264" i="3"/>
  <c r="E262" i="3"/>
  <c r="E260" i="3"/>
  <c r="E261" i="3"/>
  <c r="E259" i="3"/>
  <c r="E11" i="5"/>
  <c r="Q12" i="5"/>
  <c r="R12" i="5"/>
  <c r="H186" i="1"/>
  <c r="I186" i="1"/>
  <c r="H185" i="1"/>
  <c r="I185" i="1"/>
  <c r="H184" i="1"/>
  <c r="I184" i="1"/>
  <c r="H183" i="1"/>
  <c r="I183" i="1"/>
  <c r="H182" i="1"/>
  <c r="I182" i="1"/>
  <c r="E257" i="3"/>
  <c r="E258" i="3"/>
  <c r="E256" i="3"/>
  <c r="E3" i="5"/>
  <c r="Q4" i="5"/>
  <c r="R4" i="5"/>
  <c r="I180" i="1"/>
  <c r="H180" i="1"/>
  <c r="I179" i="1"/>
  <c r="H179" i="1"/>
  <c r="I178" i="1"/>
  <c r="H178" i="1"/>
  <c r="H176" i="1"/>
  <c r="H177" i="1"/>
  <c r="I177" i="1"/>
  <c r="I176" i="1"/>
  <c r="E255" i="3"/>
  <c r="E254" i="3"/>
  <c r="E250" i="3"/>
  <c r="E251" i="3"/>
  <c r="E252" i="3"/>
  <c r="E253" i="3"/>
  <c r="E249" i="3"/>
  <c r="E18" i="5"/>
  <c r="T20" i="5"/>
  <c r="U20" i="5"/>
  <c r="E21" i="5"/>
  <c r="T21" i="5"/>
  <c r="U21" i="5"/>
  <c r="E27" i="5"/>
  <c r="T23" i="5"/>
  <c r="U23" i="5"/>
  <c r="E247" i="3"/>
  <c r="E248" i="3"/>
  <c r="E246" i="3"/>
  <c r="E9" i="5"/>
  <c r="Q10" i="5"/>
  <c r="H175" i="1"/>
  <c r="I175" i="1"/>
  <c r="E244" i="3"/>
  <c r="E245" i="3"/>
  <c r="E243" i="3"/>
  <c r="E240" i="3"/>
  <c r="E241" i="3"/>
  <c r="E242" i="3"/>
  <c r="E239" i="3"/>
  <c r="E238" i="3"/>
  <c r="E237" i="3"/>
  <c r="E235" i="3"/>
  <c r="E236" i="3"/>
  <c r="E234" i="3"/>
  <c r="I172" i="1"/>
  <c r="I173" i="1"/>
  <c r="I174" i="1"/>
  <c r="H172" i="1"/>
  <c r="H173" i="1"/>
  <c r="H174" i="1"/>
  <c r="E5" i="5"/>
  <c r="Q6" i="5"/>
  <c r="R6" i="5"/>
  <c r="E4" i="5"/>
  <c r="Q5" i="5"/>
  <c r="R5" i="5"/>
  <c r="E231" i="3"/>
  <c r="E232" i="3"/>
  <c r="E233" i="3"/>
  <c r="E230" i="3"/>
  <c r="E229" i="3"/>
  <c r="H161" i="1"/>
  <c r="I161" i="1"/>
  <c r="E228" i="3"/>
  <c r="E227" i="3"/>
  <c r="E226" i="3"/>
  <c r="I171" i="1"/>
  <c r="H171" i="1"/>
  <c r="I170" i="1"/>
  <c r="H170" i="1"/>
  <c r="I169" i="1"/>
  <c r="H169" i="1"/>
  <c r="E225" i="3"/>
  <c r="E224" i="3"/>
  <c r="E223" i="3"/>
  <c r="I168" i="1"/>
  <c r="H168" i="1"/>
  <c r="I167" i="1"/>
  <c r="H167" i="1"/>
  <c r="E222" i="3"/>
  <c r="E221" i="3"/>
  <c r="E220" i="3"/>
  <c r="E219" i="3"/>
  <c r="E218" i="3"/>
  <c r="E213" i="3"/>
  <c r="E214" i="3"/>
  <c r="E215" i="3"/>
  <c r="E216" i="3"/>
  <c r="E217" i="3"/>
  <c r="E212" i="3"/>
  <c r="I166" i="1"/>
  <c r="H166" i="1"/>
  <c r="I165" i="1"/>
  <c r="H165" i="1"/>
  <c r="I164" i="1"/>
  <c r="H164" i="1"/>
  <c r="I163" i="1"/>
  <c r="H163" i="1"/>
  <c r="I162" i="1"/>
  <c r="H162" i="1"/>
  <c r="E211" i="3"/>
  <c r="E210" i="3"/>
  <c r="H160" i="1"/>
  <c r="I160" i="1"/>
  <c r="E209" i="3"/>
  <c r="E208" i="3"/>
  <c r="E205" i="3"/>
  <c r="E206" i="3"/>
  <c r="E207" i="3"/>
  <c r="E204" i="3"/>
  <c r="E203" i="3"/>
  <c r="I159" i="1"/>
  <c r="H159" i="1"/>
  <c r="I158" i="1"/>
  <c r="H158" i="1"/>
  <c r="E202" i="3"/>
  <c r="E201" i="3"/>
  <c r="E200" i="3"/>
  <c r="E199" i="3"/>
  <c r="E198" i="3"/>
  <c r="E197" i="3"/>
  <c r="E196" i="3"/>
  <c r="E195" i="3"/>
  <c r="E194" i="3"/>
  <c r="E179" i="3"/>
  <c r="E180" i="3"/>
  <c r="E181" i="3"/>
  <c r="E182" i="3"/>
  <c r="E178" i="3"/>
  <c r="H155" i="1"/>
  <c r="H156" i="1"/>
  <c r="H157" i="1"/>
  <c r="I155" i="1"/>
  <c r="I156" i="1"/>
  <c r="I157" i="1"/>
  <c r="E193" i="3"/>
  <c r="E192" i="3"/>
  <c r="E191" i="3"/>
  <c r="E186" i="3"/>
  <c r="E187" i="3"/>
  <c r="E188" i="3"/>
  <c r="E189" i="3"/>
  <c r="E190" i="3"/>
  <c r="E185" i="3"/>
  <c r="H154" i="1"/>
  <c r="I154" i="1"/>
  <c r="H153" i="1"/>
  <c r="I153" i="1"/>
  <c r="H152" i="1"/>
  <c r="I152" i="1"/>
  <c r="H151" i="1"/>
  <c r="I151" i="1"/>
  <c r="H150" i="1"/>
  <c r="I150" i="1"/>
  <c r="H149" i="1"/>
  <c r="I149" i="1"/>
  <c r="H148" i="1"/>
  <c r="I148" i="1"/>
  <c r="H147" i="1"/>
  <c r="I147" i="1"/>
  <c r="H146" i="1"/>
  <c r="I146" i="1"/>
  <c r="H145" i="1"/>
  <c r="I145" i="1"/>
  <c r="H143" i="1"/>
  <c r="H144" i="1"/>
  <c r="I144" i="1"/>
  <c r="I143" i="1"/>
  <c r="E184" i="3"/>
  <c r="E183" i="3"/>
  <c r="E177" i="3"/>
  <c r="E176" i="3"/>
  <c r="E175" i="3"/>
  <c r="E174" i="3"/>
  <c r="E173" i="3"/>
  <c r="I142" i="1"/>
  <c r="H142" i="1"/>
  <c r="E172" i="3"/>
  <c r="E171" i="3"/>
  <c r="E170" i="3"/>
  <c r="E169" i="3"/>
  <c r="D35" i="7"/>
  <c r="D34" i="7"/>
  <c r="D33" i="7"/>
  <c r="E159" i="3"/>
  <c r="H141" i="1"/>
  <c r="I141" i="1"/>
  <c r="E168" i="3"/>
  <c r="E167" i="3"/>
  <c r="E166" i="3"/>
  <c r="H140" i="1"/>
  <c r="I140" i="1"/>
  <c r="H139" i="1"/>
  <c r="I139" i="1"/>
  <c r="H138" i="1"/>
  <c r="I138" i="1"/>
  <c r="H137" i="1"/>
  <c r="I137" i="1"/>
  <c r="H136" i="1"/>
  <c r="I136" i="1"/>
  <c r="H135" i="1"/>
  <c r="I135" i="1"/>
  <c r="E164" i="3"/>
  <c r="E165" i="3"/>
  <c r="E163" i="3"/>
  <c r="E162" i="3"/>
  <c r="E161" i="3"/>
  <c r="E160" i="3"/>
  <c r="H134" i="1"/>
  <c r="I134" i="1"/>
  <c r="H133" i="1"/>
  <c r="I133" i="1"/>
  <c r="I132" i="1"/>
  <c r="H132" i="1"/>
  <c r="E158" i="3"/>
  <c r="E157" i="3"/>
  <c r="E156" i="3"/>
  <c r="E154" i="3"/>
  <c r="E155" i="3"/>
  <c r="E153" i="3"/>
  <c r="I130" i="1"/>
  <c r="H131" i="1"/>
  <c r="I131" i="1"/>
  <c r="H130" i="1"/>
  <c r="H129" i="1"/>
  <c r="I129" i="1"/>
  <c r="H128" i="1"/>
  <c r="I128" i="1"/>
  <c r="H127" i="1"/>
  <c r="I127" i="1"/>
  <c r="H126" i="1"/>
  <c r="I126" i="1"/>
  <c r="I122" i="1"/>
  <c r="I125" i="1"/>
  <c r="H125" i="1"/>
  <c r="H124" i="1"/>
  <c r="I124" i="1"/>
  <c r="H123" i="1"/>
  <c r="I123" i="1"/>
  <c r="H122" i="1"/>
  <c r="E152" i="3"/>
  <c r="E151" i="3"/>
  <c r="H121" i="1"/>
  <c r="I121" i="1"/>
  <c r="I119" i="1"/>
  <c r="I120" i="1"/>
  <c r="H119" i="1"/>
  <c r="H120" i="1"/>
  <c r="E150" i="3"/>
  <c r="E149" i="3"/>
  <c r="E148" i="3"/>
  <c r="H118" i="1"/>
  <c r="I118" i="1"/>
  <c r="I117" i="1"/>
  <c r="H117" i="1"/>
  <c r="E147" i="3"/>
  <c r="E146" i="3"/>
  <c r="E145" i="3"/>
  <c r="H116" i="1"/>
  <c r="I116" i="1"/>
  <c r="E144" i="3"/>
  <c r="E143" i="3"/>
  <c r="E142" i="3"/>
  <c r="E141" i="3"/>
  <c r="I114" i="1"/>
  <c r="I115" i="1"/>
  <c r="H114" i="1"/>
  <c r="H115" i="1"/>
  <c r="H113" i="1"/>
  <c r="E140" i="3"/>
  <c r="E139" i="3"/>
  <c r="E138" i="3"/>
  <c r="E137" i="3"/>
  <c r="E136" i="3"/>
  <c r="E135" i="3"/>
  <c r="I113" i="1"/>
  <c r="I112" i="1"/>
  <c r="H112" i="1"/>
  <c r="H109" i="1"/>
  <c r="I109" i="1"/>
  <c r="E134" i="3"/>
  <c r="E133" i="3"/>
  <c r="E22" i="5"/>
  <c r="I110" i="1"/>
  <c r="I111" i="1"/>
  <c r="H110" i="1"/>
  <c r="H111" i="1"/>
  <c r="H108" i="1"/>
  <c r="I108" i="1"/>
  <c r="H107" i="1"/>
  <c r="I107" i="1"/>
  <c r="E132" i="3"/>
  <c r="E129" i="3"/>
  <c r="E131" i="3"/>
  <c r="E130" i="3"/>
  <c r="H106" i="1"/>
  <c r="I106" i="1"/>
  <c r="H105" i="1"/>
  <c r="I105" i="1"/>
  <c r="E128" i="3"/>
  <c r="E127" i="3"/>
  <c r="H103" i="1"/>
  <c r="I103" i="1"/>
  <c r="H104" i="1"/>
  <c r="I104" i="1"/>
  <c r="H102" i="1"/>
  <c r="I102" i="1"/>
  <c r="E126" i="3"/>
  <c r="I97" i="1"/>
  <c r="H97" i="1"/>
  <c r="E125" i="3"/>
  <c r="E124" i="3"/>
  <c r="H101" i="1"/>
  <c r="I101" i="1"/>
  <c r="H100" i="1"/>
  <c r="I100" i="1"/>
  <c r="H99" i="1"/>
  <c r="I99" i="1"/>
  <c r="E123" i="3"/>
  <c r="E122" i="3"/>
  <c r="E121" i="3"/>
  <c r="E120" i="3"/>
  <c r="E119" i="3"/>
  <c r="H95" i="1"/>
  <c r="I95" i="1"/>
  <c r="H98" i="1"/>
  <c r="I98" i="1"/>
  <c r="H96" i="1"/>
  <c r="I96" i="1"/>
  <c r="E117" i="3"/>
  <c r="E118" i="3"/>
  <c r="E116" i="3"/>
  <c r="H94" i="1"/>
  <c r="I94" i="1"/>
  <c r="E115" i="3"/>
  <c r="H91" i="1"/>
  <c r="I91" i="1"/>
  <c r="H92" i="1"/>
  <c r="I92" i="1"/>
  <c r="H93" i="1"/>
  <c r="I93" i="1"/>
  <c r="E114" i="3"/>
  <c r="E113" i="3"/>
  <c r="E112" i="3"/>
  <c r="E111" i="3"/>
  <c r="H90" i="1"/>
  <c r="I90" i="1"/>
  <c r="H89" i="1"/>
  <c r="I89" i="1"/>
  <c r="H88" i="1"/>
  <c r="I88" i="1"/>
  <c r="H87" i="1"/>
  <c r="I87" i="1"/>
  <c r="E110" i="3"/>
  <c r="E109" i="3"/>
  <c r="E100" i="3"/>
  <c r="E99" i="3"/>
  <c r="E102" i="3"/>
  <c r="E101" i="3"/>
  <c r="E108" i="3"/>
  <c r="E107" i="3"/>
  <c r="E106" i="3"/>
  <c r="E105" i="3"/>
  <c r="E104" i="3"/>
  <c r="E103" i="3"/>
  <c r="H86" i="1"/>
  <c r="I86" i="1"/>
  <c r="H85" i="1"/>
  <c r="I85" i="1"/>
  <c r="H81" i="1"/>
  <c r="I81" i="1"/>
  <c r="H82" i="1"/>
  <c r="I82" i="1"/>
  <c r="H83" i="1"/>
  <c r="I83" i="1"/>
  <c r="H84" i="1"/>
  <c r="I84" i="1"/>
  <c r="H80" i="1"/>
  <c r="I80" i="1"/>
  <c r="H79" i="1"/>
  <c r="I79" i="1"/>
  <c r="H78" i="1"/>
  <c r="I78" i="1"/>
  <c r="H77" i="1"/>
  <c r="I77" i="1"/>
  <c r="E98" i="3"/>
  <c r="E97" i="3"/>
  <c r="I75" i="1"/>
  <c r="I76" i="1"/>
  <c r="H75" i="1"/>
  <c r="H76" i="1"/>
  <c r="E96" i="3"/>
  <c r="E95" i="3"/>
  <c r="E93" i="3"/>
  <c r="E94" i="3"/>
  <c r="E92" i="3"/>
  <c r="H74" i="1"/>
  <c r="I74" i="1"/>
  <c r="H73" i="1"/>
  <c r="I73" i="1"/>
  <c r="H72" i="1"/>
  <c r="I72" i="1"/>
  <c r="H71" i="1"/>
  <c r="I71" i="1"/>
  <c r="E91" i="3"/>
  <c r="E90" i="3"/>
  <c r="E89" i="3"/>
  <c r="H70" i="1"/>
  <c r="I70" i="1"/>
  <c r="E88" i="3"/>
  <c r="E87" i="3"/>
  <c r="E86" i="3"/>
  <c r="E85" i="3"/>
  <c r="E84" i="3"/>
  <c r="E83" i="3"/>
  <c r="H69" i="1"/>
  <c r="I69" i="1"/>
  <c r="H68" i="1"/>
  <c r="I68" i="1"/>
  <c r="H67" i="1"/>
  <c r="I67" i="1"/>
  <c r="E82" i="3"/>
  <c r="E81" i="3"/>
  <c r="E80" i="3"/>
  <c r="H66" i="1"/>
  <c r="I66" i="1"/>
  <c r="H65" i="1"/>
  <c r="I65" i="1"/>
  <c r="E79" i="3"/>
  <c r="H64" i="1"/>
  <c r="I64" i="1"/>
  <c r="H59" i="1"/>
  <c r="I59" i="1"/>
  <c r="H60" i="1"/>
  <c r="I60" i="1"/>
  <c r="H61" i="1"/>
  <c r="I61" i="1"/>
  <c r="H62" i="1"/>
  <c r="I62" i="1"/>
  <c r="H63" i="1"/>
  <c r="I63" i="1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55" i="3"/>
  <c r="E65" i="3"/>
  <c r="E64" i="3"/>
  <c r="E63" i="3"/>
  <c r="E62" i="3"/>
  <c r="E60" i="3"/>
  <c r="E61" i="3"/>
  <c r="E59" i="3"/>
  <c r="E58" i="3"/>
  <c r="H57" i="1"/>
  <c r="I57" i="1"/>
  <c r="H58" i="1"/>
  <c r="I58" i="1"/>
  <c r="H56" i="1"/>
  <c r="I56" i="1"/>
  <c r="H55" i="1"/>
  <c r="I55" i="1"/>
  <c r="H54" i="1"/>
  <c r="I54" i="1"/>
  <c r="H53" i="1"/>
  <c r="I53" i="1"/>
  <c r="E57" i="3"/>
  <c r="I49" i="1"/>
  <c r="I50" i="1"/>
  <c r="I51" i="1"/>
  <c r="I52" i="1"/>
  <c r="H49" i="1"/>
  <c r="H50" i="1"/>
  <c r="H51" i="1"/>
  <c r="H52" i="1"/>
  <c r="E56" i="3"/>
  <c r="E54" i="3"/>
  <c r="E53" i="3"/>
  <c r="H48" i="1"/>
  <c r="I48" i="1"/>
  <c r="H47" i="1"/>
  <c r="I47" i="1"/>
  <c r="E52" i="3"/>
  <c r="C92" i="6"/>
  <c r="C91" i="6"/>
  <c r="C90" i="6"/>
  <c r="H46" i="1"/>
  <c r="I46" i="1"/>
  <c r="H45" i="1"/>
  <c r="I45" i="1"/>
  <c r="E49" i="3"/>
  <c r="E50" i="3"/>
  <c r="E51" i="3"/>
  <c r="E48" i="3"/>
  <c r="E47" i="3"/>
  <c r="H44" i="1"/>
  <c r="I44" i="1"/>
  <c r="H43" i="1"/>
  <c r="I43" i="1"/>
  <c r="H42" i="1"/>
  <c r="I42" i="1"/>
  <c r="E46" i="3"/>
  <c r="E45" i="3"/>
  <c r="E44" i="3"/>
  <c r="C89" i="6"/>
  <c r="E43" i="3"/>
  <c r="E42" i="3"/>
  <c r="H39" i="1"/>
  <c r="I39" i="1"/>
  <c r="H40" i="1"/>
  <c r="I40" i="1"/>
  <c r="H41" i="1"/>
  <c r="I41" i="1"/>
  <c r="H38" i="1"/>
  <c r="I38" i="1"/>
  <c r="H37" i="1"/>
  <c r="I37" i="1"/>
  <c r="H36" i="1"/>
  <c r="I36" i="1"/>
  <c r="I35" i="1"/>
  <c r="H35" i="1"/>
  <c r="E38" i="3"/>
  <c r="C65" i="5"/>
  <c r="E65" i="5"/>
  <c r="E41" i="3"/>
  <c r="E40" i="3"/>
  <c r="E39" i="3"/>
  <c r="I32" i="1"/>
  <c r="I33" i="1"/>
  <c r="I34" i="1"/>
  <c r="H32" i="1"/>
  <c r="H33" i="1"/>
  <c r="H34" i="1"/>
  <c r="E34" i="3"/>
  <c r="E48" i="5"/>
  <c r="E49" i="5"/>
  <c r="E50" i="5"/>
  <c r="E47" i="5"/>
  <c r="E36" i="3"/>
  <c r="E37" i="3"/>
  <c r="E35" i="3"/>
  <c r="E27" i="3"/>
  <c r="E26" i="3"/>
  <c r="E28" i="3"/>
  <c r="E25" i="3"/>
  <c r="E24" i="3"/>
  <c r="E31" i="3"/>
  <c r="E32" i="3"/>
  <c r="E33" i="3"/>
  <c r="E30" i="3"/>
  <c r="E29" i="3"/>
  <c r="E23" i="3"/>
  <c r="E22" i="3"/>
  <c r="H31" i="1"/>
  <c r="I31" i="1"/>
  <c r="H30" i="1"/>
  <c r="I30" i="1"/>
  <c r="H29" i="1"/>
  <c r="E21" i="3"/>
  <c r="E20" i="3"/>
  <c r="E10" i="3"/>
  <c r="H25" i="1"/>
  <c r="I25" i="1"/>
  <c r="H28" i="1"/>
  <c r="I28" i="1"/>
  <c r="H27" i="1"/>
  <c r="I27" i="1"/>
  <c r="H26" i="1"/>
  <c r="I26" i="1"/>
  <c r="E19" i="3"/>
  <c r="H17" i="1"/>
  <c r="I17" i="1"/>
  <c r="H16" i="1"/>
  <c r="I16" i="1"/>
  <c r="H14" i="1"/>
  <c r="I14" i="1"/>
  <c r="H13" i="1"/>
  <c r="I13" i="1"/>
  <c r="H24" i="1"/>
  <c r="I24" i="1"/>
  <c r="I29" i="1"/>
  <c r="H23" i="1"/>
  <c r="I23" i="1"/>
  <c r="H22" i="1"/>
  <c r="I22" i="1"/>
  <c r="H21" i="1"/>
  <c r="I21" i="1"/>
  <c r="H20" i="1"/>
  <c r="I20" i="1"/>
  <c r="E18" i="3"/>
  <c r="E17" i="3"/>
  <c r="H9" i="1"/>
  <c r="I9" i="1"/>
  <c r="E16" i="3"/>
  <c r="E15" i="3"/>
  <c r="H19" i="1"/>
  <c r="I19" i="1"/>
  <c r="H18" i="1"/>
  <c r="I18" i="1"/>
  <c r="H15" i="1"/>
  <c r="I15" i="1"/>
  <c r="H12" i="1"/>
  <c r="I12" i="1"/>
  <c r="E28" i="5"/>
  <c r="E29" i="5"/>
  <c r="E31" i="5"/>
  <c r="E32" i="5"/>
  <c r="E20" i="5"/>
  <c r="E23" i="5"/>
  <c r="E54" i="5"/>
  <c r="E55" i="5"/>
  <c r="E56" i="5"/>
  <c r="E57" i="5"/>
  <c r="E58" i="5"/>
  <c r="E59" i="5"/>
  <c r="E60" i="5"/>
  <c r="E61" i="5"/>
  <c r="E62" i="5"/>
  <c r="E63" i="5"/>
  <c r="E64" i="5"/>
  <c r="E66" i="5"/>
  <c r="E25" i="5"/>
  <c r="E19" i="5"/>
  <c r="E17" i="5"/>
  <c r="E16" i="5"/>
  <c r="I3" i="1"/>
  <c r="E14" i="3"/>
  <c r="E13" i="3"/>
  <c r="E12" i="3"/>
  <c r="E11" i="3"/>
  <c r="E7" i="3"/>
  <c r="E8" i="3"/>
  <c r="E9" i="3"/>
  <c r="E6" i="3"/>
  <c r="E5" i="3"/>
  <c r="E4" i="3"/>
  <c r="I4" i="1"/>
  <c r="I5" i="1"/>
  <c r="I6" i="1"/>
  <c r="I7" i="1"/>
  <c r="I8" i="1"/>
  <c r="I10" i="1"/>
  <c r="I11" i="1"/>
  <c r="H4" i="1"/>
  <c r="H5" i="1"/>
  <c r="H6" i="1"/>
  <c r="H7" i="1"/>
  <c r="H8" i="1"/>
  <c r="H10" i="1"/>
  <c r="H11" i="1"/>
  <c r="H3" i="1"/>
  <c r="E3" i="3"/>
  <c r="R11" i="5"/>
  <c r="R9" i="5"/>
  <c r="R7" i="5"/>
  <c r="R10" i="5"/>
  <c r="T22" i="5"/>
  <c r="U19" i="5"/>
  <c r="U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Dong Young Kim</author>
  </authors>
  <commentList>
    <comment ref="D82" authorId="0" shapeId="0" xr:uid="{121B5EB4-334E-4C57-96F9-E23060065A89}">
      <text>
        <r>
          <rPr>
            <b/>
            <sz val="9"/>
            <color indexed="81"/>
            <rFont val="돋움"/>
            <family val="3"/>
            <charset val="129"/>
          </rPr>
          <t>선입고분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정산</t>
        </r>
      </text>
    </comment>
    <comment ref="D95" authorId="0" shapeId="0" xr:uid="{F93F2249-5E75-4608-BBD2-4B04362FBD55}">
      <text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이월</t>
        </r>
      </text>
    </comment>
    <comment ref="B111" authorId="0" shapeId="0" xr:uid="{35B55901-751F-4E6F-8AD8-1B95C95244CA}">
      <text>
        <r>
          <rPr>
            <sz val="11"/>
            <color theme="1"/>
            <rFont val="Aptos Narrow"/>
            <family val="2"/>
            <charset val="129"/>
            <scheme val="minor"/>
          </rPr>
          <t>신내 재단용(900/3000,4‘*8‘)</t>
        </r>
      </text>
    </comment>
    <comment ref="B121" authorId="1" shapeId="0" xr:uid="{0B3FA8ED-795F-4A4D-8E7F-83DADFB7D60F}">
      <text>
        <r>
          <rPr>
            <b/>
            <sz val="9"/>
            <color indexed="81"/>
            <rFont val="돋움"/>
            <family val="3"/>
            <charset val="129"/>
          </rPr>
          <t>신내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재단용</t>
        </r>
      </text>
    </comment>
  </commentList>
</comments>
</file>

<file path=xl/sharedStrings.xml><?xml version="1.0" encoding="utf-8"?>
<sst xmlns="http://schemas.openxmlformats.org/spreadsheetml/2006/main" count="2109" uniqueCount="459">
  <si>
    <t>일자</t>
    <phoneticPr fontId="1" type="noConversion"/>
  </si>
  <si>
    <t>품목</t>
    <phoneticPr fontId="1" type="noConversion"/>
  </si>
  <si>
    <t>입고수량</t>
    <phoneticPr fontId="1" type="noConversion"/>
  </si>
  <si>
    <t>좌우</t>
    <phoneticPr fontId="1" type="noConversion"/>
  </si>
  <si>
    <t>1000x300</t>
    <phoneticPr fontId="1" type="noConversion"/>
  </si>
  <si>
    <t>생산량</t>
    <phoneticPr fontId="1" type="noConversion"/>
  </si>
  <si>
    <t>불량</t>
    <phoneticPr fontId="1" type="noConversion"/>
  </si>
  <si>
    <t>1000*230</t>
    <phoneticPr fontId="1" type="noConversion"/>
  </si>
  <si>
    <t>CU로고</t>
    <phoneticPr fontId="1" type="noConversion"/>
  </si>
  <si>
    <t>500*230</t>
    <phoneticPr fontId="1" type="noConversion"/>
  </si>
  <si>
    <t>불량사유</t>
    <phoneticPr fontId="1" type="noConversion"/>
  </si>
  <si>
    <t>수량</t>
    <phoneticPr fontId="1" type="noConversion"/>
  </si>
  <si>
    <t>브랜드</t>
    <phoneticPr fontId="1" type="noConversion"/>
  </si>
  <si>
    <t>CU</t>
    <phoneticPr fontId="1" type="noConversion"/>
  </si>
  <si>
    <t>좌말</t>
    <phoneticPr fontId="1" type="noConversion"/>
  </si>
  <si>
    <t>로고</t>
    <phoneticPr fontId="1" type="noConversion"/>
  </si>
  <si>
    <t>백말</t>
    <phoneticPr fontId="1" type="noConversion"/>
  </si>
  <si>
    <t>보말</t>
    <phoneticPr fontId="1" type="noConversion"/>
  </si>
  <si>
    <t>돌말</t>
    <phoneticPr fontId="1" type="noConversion"/>
  </si>
  <si>
    <t>GS</t>
    <phoneticPr fontId="1" type="noConversion"/>
  </si>
  <si>
    <t>1000 set</t>
    <phoneticPr fontId="1" type="noConversion"/>
  </si>
  <si>
    <t>500 set</t>
    <phoneticPr fontId="1" type="noConversion"/>
  </si>
  <si>
    <t>이마트</t>
    <phoneticPr fontId="1" type="noConversion"/>
  </si>
  <si>
    <t>e</t>
    <phoneticPr fontId="1" type="noConversion"/>
  </si>
  <si>
    <t>m</t>
    <phoneticPr fontId="1" type="noConversion"/>
  </si>
  <si>
    <t>a</t>
    <phoneticPr fontId="1" type="noConversion"/>
  </si>
  <si>
    <t>r</t>
    <phoneticPr fontId="1" type="noConversion"/>
  </si>
  <si>
    <t>t</t>
    <phoneticPr fontId="1" type="noConversion"/>
  </si>
  <si>
    <t>900백</t>
    <phoneticPr fontId="1" type="noConversion"/>
  </si>
  <si>
    <t>600백</t>
    <phoneticPr fontId="1" type="noConversion"/>
  </si>
  <si>
    <t>450백</t>
    <phoneticPr fontId="1" type="noConversion"/>
  </si>
  <si>
    <t>업체</t>
    <phoneticPr fontId="1" type="noConversion"/>
  </si>
  <si>
    <t>에스폴리텍</t>
    <phoneticPr fontId="1" type="noConversion"/>
  </si>
  <si>
    <t>판 입고수량</t>
    <phoneticPr fontId="1" type="noConversion"/>
  </si>
  <si>
    <t>판기준</t>
    <phoneticPr fontId="1" type="noConversion"/>
  </si>
  <si>
    <t>낱개기준</t>
    <phoneticPr fontId="1" type="noConversion"/>
  </si>
  <si>
    <t>박스기준</t>
    <phoneticPr fontId="1" type="noConversion"/>
  </si>
  <si>
    <t>시트 끓음</t>
    <phoneticPr fontId="1" type="noConversion"/>
  </si>
  <si>
    <t>시트 불량</t>
    <phoneticPr fontId="1" type="noConversion"/>
  </si>
  <si>
    <t>불량률</t>
    <phoneticPr fontId="1" type="noConversion"/>
  </si>
  <si>
    <t>450GS</t>
    <phoneticPr fontId="1" type="noConversion"/>
  </si>
  <si>
    <t>450 25</t>
    <phoneticPr fontId="1" type="noConversion"/>
  </si>
  <si>
    <t>이마트900</t>
    <phoneticPr fontId="1" type="noConversion"/>
  </si>
  <si>
    <t>1000*300</t>
    <phoneticPr fontId="1" type="noConversion"/>
  </si>
  <si>
    <t>아이델</t>
    <phoneticPr fontId="1" type="noConversion"/>
  </si>
  <si>
    <t>CU1000</t>
    <phoneticPr fontId="1" type="noConversion"/>
  </si>
  <si>
    <t>깨짐</t>
    <phoneticPr fontId="1" type="noConversion"/>
  </si>
  <si>
    <t>판 휘어짐</t>
    <phoneticPr fontId="1" type="noConversion"/>
  </si>
  <si>
    <t>시트불량</t>
    <phoneticPr fontId="1" type="noConversion"/>
  </si>
  <si>
    <t>500*70</t>
    <phoneticPr fontId="1" type="noConversion"/>
  </si>
  <si>
    <t>500*90</t>
    <phoneticPr fontId="1" type="noConversion"/>
  </si>
  <si>
    <t>1000*70</t>
    <phoneticPr fontId="1" type="noConversion"/>
  </si>
  <si>
    <t>1000*90</t>
    <phoneticPr fontId="1" type="noConversion"/>
  </si>
  <si>
    <t>사유별 불량률</t>
    <phoneticPr fontId="1" type="noConversion"/>
  </si>
  <si>
    <t>예정생산량</t>
    <phoneticPr fontId="1" type="noConversion"/>
  </si>
  <si>
    <t>생산률</t>
    <phoneticPr fontId="1" type="noConversion"/>
  </si>
  <si>
    <t>완박스</t>
    <phoneticPr fontId="1" type="noConversion"/>
  </si>
  <si>
    <t>미완박스</t>
    <phoneticPr fontId="1" type="noConversion"/>
  </si>
  <si>
    <t>현 재고</t>
    <phoneticPr fontId="1" type="noConversion"/>
  </si>
  <si>
    <t>500*300</t>
    <phoneticPr fontId="1" type="noConversion"/>
  </si>
  <si>
    <t>입고 사항</t>
    <phoneticPr fontId="1" type="noConversion"/>
  </si>
  <si>
    <t>쿨라이팅</t>
    <phoneticPr fontId="1" type="noConversion"/>
  </si>
  <si>
    <t>시트 까짐</t>
    <phoneticPr fontId="1" type="noConversion"/>
  </si>
  <si>
    <t>샘플용 회색 2개 생산</t>
    <phoneticPr fontId="1" type="noConversion"/>
  </si>
  <si>
    <t>까짐</t>
    <phoneticPr fontId="1" type="noConversion"/>
  </si>
  <si>
    <t>미광</t>
    <phoneticPr fontId="1" type="noConversion"/>
  </si>
  <si>
    <t>아그레망</t>
    <phoneticPr fontId="1" type="noConversion"/>
  </si>
  <si>
    <t>700*900</t>
    <phoneticPr fontId="1" type="noConversion"/>
  </si>
  <si>
    <t>600로고</t>
    <phoneticPr fontId="1" type="noConversion"/>
  </si>
  <si>
    <t>600*1000</t>
    <phoneticPr fontId="1" type="noConversion"/>
  </si>
  <si>
    <t>600*500</t>
    <phoneticPr fontId="1" type="noConversion"/>
  </si>
  <si>
    <t>디에스지</t>
    <phoneticPr fontId="1" type="noConversion"/>
  </si>
  <si>
    <t>450/2</t>
    <phoneticPr fontId="1" type="noConversion"/>
  </si>
  <si>
    <t>450/ㄱ</t>
    <phoneticPr fontId="1" type="noConversion"/>
  </si>
  <si>
    <t>450/C</t>
    <phoneticPr fontId="1" type="noConversion"/>
  </si>
  <si>
    <t>600/2</t>
    <phoneticPr fontId="1" type="noConversion"/>
  </si>
  <si>
    <t>600/ㄱ</t>
    <phoneticPr fontId="1" type="noConversion"/>
  </si>
  <si>
    <t>600/C</t>
    <phoneticPr fontId="1" type="noConversion"/>
  </si>
  <si>
    <t>450/G</t>
    <phoneticPr fontId="1" type="noConversion"/>
  </si>
  <si>
    <t>450/S</t>
    <phoneticPr fontId="1" type="noConversion"/>
  </si>
  <si>
    <t>1000*70/90</t>
    <phoneticPr fontId="1" type="noConversion"/>
  </si>
  <si>
    <t>1220*2440</t>
    <phoneticPr fontId="1" type="noConversion"/>
  </si>
  <si>
    <t>450*1000</t>
    <phoneticPr fontId="1" type="noConversion"/>
  </si>
  <si>
    <t>450로고</t>
    <phoneticPr fontId="1" type="noConversion"/>
  </si>
  <si>
    <t>450*500</t>
    <phoneticPr fontId="1" type="noConversion"/>
  </si>
  <si>
    <t>샘플용 회색 3개 생산</t>
    <phoneticPr fontId="1" type="noConversion"/>
  </si>
  <si>
    <t>샘플용 회색 시트가 끓음</t>
    <phoneticPr fontId="1" type="noConversion"/>
  </si>
  <si>
    <t>샘플용 회색 시트가 갈라짐</t>
    <phoneticPr fontId="1" type="noConversion"/>
  </si>
  <si>
    <t>* 21일 160장, 25일 91장 입고, 12/3 200장 입고</t>
    <phoneticPr fontId="1" type="noConversion"/>
  </si>
  <si>
    <t>CU백말</t>
    <phoneticPr fontId="1" type="noConversion"/>
  </si>
  <si>
    <t>이물질</t>
    <phoneticPr fontId="1" type="noConversion"/>
  </si>
  <si>
    <t>배면 성형</t>
    <phoneticPr fontId="1" type="noConversion"/>
  </si>
  <si>
    <t>판 끓음</t>
    <phoneticPr fontId="1" type="noConversion"/>
  </si>
  <si>
    <t>*3일 181장, 4일 115장 입고</t>
    <phoneticPr fontId="1" type="noConversion"/>
  </si>
  <si>
    <t>기타</t>
    <phoneticPr fontId="1" type="noConversion"/>
  </si>
  <si>
    <t>공정 상황</t>
    <phoneticPr fontId="1" type="noConversion"/>
  </si>
  <si>
    <t>진행중</t>
    <phoneticPr fontId="1" type="noConversion"/>
  </si>
  <si>
    <t>대기중</t>
    <phoneticPr fontId="1" type="noConversion"/>
  </si>
  <si>
    <t>후토루</t>
    <phoneticPr fontId="1" type="noConversion"/>
  </si>
  <si>
    <t>메인</t>
    <phoneticPr fontId="1" type="noConversion"/>
  </si>
  <si>
    <t>900(백색)</t>
    <phoneticPr fontId="1" type="noConversion"/>
  </si>
  <si>
    <t>예일</t>
    <phoneticPr fontId="1" type="noConversion"/>
  </si>
  <si>
    <t>지킴이</t>
    <phoneticPr fontId="1" type="noConversion"/>
  </si>
  <si>
    <t>특이사항</t>
    <phoneticPr fontId="1" type="noConversion"/>
  </si>
  <si>
    <t>?</t>
    <phoneticPr fontId="1" type="noConversion"/>
  </si>
  <si>
    <t>빈 박스 같이 출고</t>
    <phoneticPr fontId="1" type="noConversion"/>
  </si>
  <si>
    <t>티티엠</t>
    <phoneticPr fontId="1" type="noConversion"/>
  </si>
  <si>
    <t>제품</t>
    <phoneticPr fontId="1" type="noConversion"/>
  </si>
  <si>
    <t>1000, 좌말</t>
    <phoneticPr fontId="1" type="noConversion"/>
  </si>
  <si>
    <t>좌우, 500</t>
    <phoneticPr fontId="1" type="noConversion"/>
  </si>
  <si>
    <t>백말, 보말</t>
    <phoneticPr fontId="1" type="noConversion"/>
  </si>
  <si>
    <t>820*1080</t>
    <phoneticPr fontId="1" type="noConversion"/>
  </si>
  <si>
    <t>770*2070</t>
    <phoneticPr fontId="1" type="noConversion"/>
  </si>
  <si>
    <t>1080*1380</t>
    <phoneticPr fontId="1" type="noConversion"/>
  </si>
  <si>
    <t>780*980</t>
    <phoneticPr fontId="1" type="noConversion"/>
  </si>
  <si>
    <t>580*890</t>
    <phoneticPr fontId="1" type="noConversion"/>
  </si>
  <si>
    <t>580*790</t>
    <phoneticPr fontId="1" type="noConversion"/>
  </si>
  <si>
    <t>620*1130</t>
    <phoneticPr fontId="1" type="noConversion"/>
  </si>
  <si>
    <t>920*1130</t>
    <phoneticPr fontId="1" type="noConversion"/>
  </si>
  <si>
    <t>730*1130</t>
    <phoneticPr fontId="1" type="noConversion"/>
  </si>
  <si>
    <t>450 GS</t>
    <phoneticPr fontId="1" type="noConversion"/>
  </si>
  <si>
    <t>600 GS</t>
    <phoneticPr fontId="1" type="noConversion"/>
  </si>
  <si>
    <t>600 25</t>
    <phoneticPr fontId="1" type="noConversion"/>
  </si>
  <si>
    <t>710*980</t>
    <phoneticPr fontId="1" type="noConversion"/>
  </si>
  <si>
    <t>800*1130</t>
    <phoneticPr fontId="1" type="noConversion"/>
  </si>
  <si>
    <t>640*770</t>
    <phoneticPr fontId="1" type="noConversion"/>
  </si>
  <si>
    <t>500*230/300</t>
    <phoneticPr fontId="1" type="noConversion"/>
  </si>
  <si>
    <t>610*680</t>
    <phoneticPr fontId="1" type="noConversion"/>
  </si>
  <si>
    <t>920*630</t>
    <phoneticPr fontId="1" type="noConversion"/>
  </si>
  <si>
    <t>500*70/90</t>
    <phoneticPr fontId="1" type="noConversion"/>
  </si>
  <si>
    <t>1180*1280</t>
    <phoneticPr fontId="1" type="noConversion"/>
  </si>
  <si>
    <t>e, 2, 4</t>
    <phoneticPr fontId="1" type="noConversion"/>
  </si>
  <si>
    <t>440*1040</t>
    <phoneticPr fontId="1" type="noConversion"/>
  </si>
  <si>
    <t>a, r, t</t>
    <phoneticPr fontId="1" type="noConversion"/>
  </si>
  <si>
    <t>590*1000</t>
    <phoneticPr fontId="1" type="noConversion"/>
  </si>
  <si>
    <t>800*1050</t>
    <phoneticPr fontId="1" type="noConversion"/>
  </si>
  <si>
    <t>450*1250</t>
    <phoneticPr fontId="1" type="noConversion"/>
  </si>
  <si>
    <t>600, 450</t>
    <phoneticPr fontId="1" type="noConversion"/>
  </si>
  <si>
    <t>합지 불량</t>
    <phoneticPr fontId="1" type="noConversion"/>
  </si>
  <si>
    <t>후가공 실수</t>
    <phoneticPr fontId="1" type="noConversion"/>
  </si>
  <si>
    <t>아대에 적합하게 두지 않아 코 부분이 날에 베임</t>
    <phoneticPr fontId="1" type="noConversion"/>
  </si>
  <si>
    <t>금형 간격이 좁아 깨짐 발생</t>
    <phoneticPr fontId="1" type="noConversion"/>
  </si>
  <si>
    <t>접혔다가 편 부분에 기포 발생</t>
    <phoneticPr fontId="1" type="noConversion"/>
  </si>
  <si>
    <t>상판 or 깔판 사용으로 인한 끓음</t>
    <phoneticPr fontId="1" type="noConversion"/>
  </si>
  <si>
    <t>E</t>
    <phoneticPr fontId="1" type="noConversion"/>
  </si>
  <si>
    <t>M</t>
    <phoneticPr fontId="1" type="noConversion"/>
  </si>
  <si>
    <t>* 11/27 217장, 12/5 192장 입고, 12/7 ??장 입고</t>
    <phoneticPr fontId="1" type="noConversion"/>
  </si>
  <si>
    <t>크램프 빠짐</t>
    <phoneticPr fontId="1" type="noConversion"/>
  </si>
  <si>
    <t>A, R, T</t>
    <phoneticPr fontId="1" type="noConversion"/>
  </si>
  <si>
    <t>성형 불량</t>
    <phoneticPr fontId="1" type="noConversion"/>
  </si>
  <si>
    <t>판이 덜 익어 진공이 제대로 안됨</t>
    <phoneticPr fontId="1" type="noConversion"/>
  </si>
  <si>
    <t>쿨라이팅</t>
  </si>
  <si>
    <t>A</t>
    <phoneticPr fontId="1" type="noConversion"/>
  </si>
  <si>
    <t>T</t>
    <phoneticPr fontId="1" type="noConversion"/>
  </si>
  <si>
    <t>높이 조절 중 깨짐</t>
    <phoneticPr fontId="1" type="noConversion"/>
  </si>
  <si>
    <t>포장 후 떨어트려 시트까짐</t>
    <phoneticPr fontId="1" type="noConversion"/>
  </si>
  <si>
    <t>E, 2, 4</t>
    <phoneticPr fontId="1" type="noConversion"/>
  </si>
  <si>
    <t>덜 익음</t>
    <phoneticPr fontId="1" type="noConversion"/>
  </si>
  <si>
    <t>판이 덜 익어 성형이 제대로 안 됨</t>
    <phoneticPr fontId="1" type="noConversion"/>
  </si>
  <si>
    <t>*12/13 210장, 16일 98장 입고</t>
    <phoneticPr fontId="1" type="noConversion"/>
  </si>
  <si>
    <t>*12/13 103장, 16일 157장 입고</t>
    <phoneticPr fontId="1" type="noConversion"/>
  </si>
  <si>
    <t>R</t>
    <phoneticPr fontId="1" type="noConversion"/>
  </si>
  <si>
    <t>C</t>
    <phoneticPr fontId="1" type="noConversion"/>
  </si>
  <si>
    <t>U</t>
    <phoneticPr fontId="1" type="noConversion"/>
  </si>
  <si>
    <t>600GS</t>
    <phoneticPr fontId="1" type="noConversion"/>
  </si>
  <si>
    <t>에스폴리텍</t>
  </si>
  <si>
    <t>*12/16 163장, 19일 143장 입고</t>
    <phoneticPr fontId="1" type="noConversion"/>
  </si>
  <si>
    <t>450/5</t>
    <phoneticPr fontId="1" type="noConversion"/>
  </si>
  <si>
    <t>cu500</t>
    <phoneticPr fontId="1" type="noConversion"/>
  </si>
  <si>
    <t>아대에 적합하게 두지 않아 옆 부분이 날에 베임</t>
    <phoneticPr fontId="1" type="noConversion"/>
  </si>
  <si>
    <t>기존 재고로 대체</t>
    <phoneticPr fontId="1" type="noConversion"/>
  </si>
  <si>
    <t>450-ㄱ 시트불량 기존 재고로 대체</t>
    <phoneticPr fontId="1" type="noConversion"/>
  </si>
  <si>
    <t>과 or 덜 익힘</t>
    <phoneticPr fontId="1" type="noConversion"/>
  </si>
  <si>
    <t>1000*1300</t>
    <phoneticPr fontId="1" type="noConversion"/>
  </si>
  <si>
    <t>700*2000</t>
    <phoneticPr fontId="1" type="noConversion"/>
  </si>
  <si>
    <t>600 로고</t>
    <phoneticPr fontId="1" type="noConversion"/>
  </si>
  <si>
    <t>천진(베트남)</t>
    <phoneticPr fontId="1" type="noConversion"/>
  </si>
  <si>
    <t>450 로고</t>
    <phoneticPr fontId="1" type="noConversion"/>
  </si>
  <si>
    <t>아트인</t>
    <phoneticPr fontId="1" type="noConversion"/>
  </si>
  <si>
    <t>600/G</t>
    <phoneticPr fontId="1" type="noConversion"/>
  </si>
  <si>
    <t>600/S</t>
    <phoneticPr fontId="1" type="noConversion"/>
  </si>
  <si>
    <t>*1/7 155장 입고, 9일 48장 입고</t>
    <phoneticPr fontId="1" type="noConversion"/>
  </si>
  <si>
    <t>600/5</t>
    <phoneticPr fontId="1" type="noConversion"/>
  </si>
  <si>
    <t>*8개 높이 이슈</t>
    <phoneticPr fontId="1" type="noConversion"/>
  </si>
  <si>
    <t>시트 합지 이물질</t>
    <phoneticPr fontId="1" type="noConversion"/>
  </si>
  <si>
    <t>알투</t>
    <phoneticPr fontId="1" type="noConversion"/>
  </si>
  <si>
    <t>깔판 사용</t>
    <phoneticPr fontId="1" type="noConversion"/>
  </si>
  <si>
    <t>우전</t>
    <phoneticPr fontId="1" type="noConversion"/>
  </si>
  <si>
    <t>*1/13 101장 입고, 15일 101장 입고</t>
    <phoneticPr fontId="1" type="noConversion"/>
  </si>
  <si>
    <t>*1/13일 240장 입고, 15일 144장 입고</t>
    <phoneticPr fontId="1" type="noConversion"/>
  </si>
  <si>
    <t>500/230</t>
    <phoneticPr fontId="1" type="noConversion"/>
  </si>
  <si>
    <t>500/300</t>
    <phoneticPr fontId="1" type="noConversion"/>
  </si>
  <si>
    <t>*150 + 1/16일 110장 입고</t>
    <phoneticPr fontId="1" type="noConversion"/>
  </si>
  <si>
    <t>*1/17 90장 입고, 20일 62장 입고</t>
    <phoneticPr fontId="1" type="noConversion"/>
  </si>
  <si>
    <t>성형 휘어짐</t>
    <phoneticPr fontId="1" type="noConversion"/>
  </si>
  <si>
    <t>E,2,4 *2</t>
    <phoneticPr fontId="1" type="noConversion"/>
  </si>
  <si>
    <t>M *2</t>
    <phoneticPr fontId="1" type="noConversion"/>
  </si>
  <si>
    <t>600/450</t>
    <phoneticPr fontId="1" type="noConversion"/>
  </si>
  <si>
    <t xml:space="preserve">깨짐 </t>
    <phoneticPr fontId="1" type="noConversion"/>
  </si>
  <si>
    <t>날개 길이 불량</t>
    <phoneticPr fontId="1" type="noConversion"/>
  </si>
  <si>
    <t>날개 길이를 짧게 잘라 불량</t>
    <phoneticPr fontId="1" type="noConversion"/>
  </si>
  <si>
    <t>고려광고사</t>
    <phoneticPr fontId="1" type="noConversion"/>
  </si>
  <si>
    <t>플랜두</t>
    <phoneticPr fontId="1" type="noConversion"/>
  </si>
  <si>
    <t xml:space="preserve">과익힘 </t>
    <phoneticPr fontId="1" type="noConversion"/>
  </si>
  <si>
    <t>이마트600</t>
    <phoneticPr fontId="1" type="noConversion"/>
  </si>
  <si>
    <t>이마트900(백)</t>
    <phoneticPr fontId="1" type="noConversion"/>
  </si>
  <si>
    <t>*1/17 150장 입고, 2/6일 80장 입고</t>
    <phoneticPr fontId="1" type="noConversion"/>
  </si>
  <si>
    <t>판끓음</t>
    <phoneticPr fontId="1" type="noConversion"/>
  </si>
  <si>
    <t>cu1000</t>
    <phoneticPr fontId="1" type="noConversion"/>
  </si>
  <si>
    <t>*2/10 307장 입고, 2/14 2장 입고</t>
    <phoneticPr fontId="1" type="noConversion"/>
  </si>
  <si>
    <t>*2/10 307장 입고, 2/14 3장 입고</t>
  </si>
  <si>
    <t>CU1300</t>
    <phoneticPr fontId="1" type="noConversion"/>
  </si>
  <si>
    <t>CU2000</t>
    <phoneticPr fontId="1" type="noConversion"/>
  </si>
  <si>
    <t>CU900</t>
    <phoneticPr fontId="1" type="noConversion"/>
  </si>
  <si>
    <t>*2/13 74장 입고, 2/14 93장 입고, 2/19 48장 입고</t>
    <phoneticPr fontId="1" type="noConversion"/>
  </si>
  <si>
    <t>시트롯트번호</t>
    <phoneticPr fontId="1" type="noConversion"/>
  </si>
  <si>
    <t>시트부착일</t>
    <phoneticPr fontId="1" type="noConversion"/>
  </si>
  <si>
    <t>-</t>
    <phoneticPr fontId="1" type="noConversion"/>
  </si>
  <si>
    <t>2/18 , 2/19</t>
    <phoneticPr fontId="1" type="noConversion"/>
  </si>
  <si>
    <t>2/20</t>
    <phoneticPr fontId="1" type="noConversion"/>
  </si>
  <si>
    <t>600/S 2EA 기존 재고로 대체</t>
    <phoneticPr fontId="1" type="noConversion"/>
  </si>
  <si>
    <t>2/21</t>
    <phoneticPr fontId="1" type="noConversion"/>
  </si>
  <si>
    <t>2/24, 2/25</t>
    <phoneticPr fontId="1" type="noConversion"/>
  </si>
  <si>
    <t xml:space="preserve">*1ea추가 1000*230을 잘라 성형 </t>
    <phoneticPr fontId="1" type="noConversion"/>
  </si>
  <si>
    <t>*1ea추가 1000*230을 잘라 성형 불량(1EA) 기존 재고 대체</t>
    <phoneticPr fontId="1" type="noConversion"/>
  </si>
  <si>
    <t>*2/25 95장 입고, 2/28 144장 입고</t>
    <phoneticPr fontId="1" type="noConversion"/>
  </si>
  <si>
    <t>2/26</t>
    <phoneticPr fontId="1" type="noConversion"/>
  </si>
  <si>
    <t>2/27</t>
    <phoneticPr fontId="1" type="noConversion"/>
  </si>
  <si>
    <t>cu로고</t>
    <phoneticPr fontId="1" type="noConversion"/>
  </si>
  <si>
    <t>420*610</t>
    <phoneticPr fontId="1" type="noConversion"/>
  </si>
  <si>
    <t>560*1040</t>
    <phoneticPr fontId="1" type="noConversion"/>
  </si>
  <si>
    <t>870*1120</t>
    <phoneticPr fontId="1" type="noConversion"/>
  </si>
  <si>
    <t>470*1150</t>
    <phoneticPr fontId="1" type="noConversion"/>
  </si>
  <si>
    <t>* 3/11 90장 입고, 3/12 48장 입고</t>
    <phoneticPr fontId="1" type="noConversion"/>
  </si>
  <si>
    <t>3/4</t>
    <phoneticPr fontId="1" type="noConversion"/>
  </si>
  <si>
    <t>3/11</t>
    <phoneticPr fontId="1" type="noConversion"/>
  </si>
  <si>
    <t>*3/18 106장 입고, 3/19 94장 입고, 3/26 111장 입고</t>
    <phoneticPr fontId="1" type="noConversion"/>
  </si>
  <si>
    <t>신광고</t>
    <phoneticPr fontId="1" type="noConversion"/>
  </si>
  <si>
    <t>화물 배송</t>
    <phoneticPr fontId="1" type="noConversion"/>
  </si>
  <si>
    <t>3/17</t>
    <phoneticPr fontId="1" type="noConversion"/>
  </si>
  <si>
    <t>*3/18 101장 입고</t>
    <phoneticPr fontId="1" type="noConversion"/>
  </si>
  <si>
    <t>이전재고</t>
    <phoneticPr fontId="1" type="noConversion"/>
  </si>
  <si>
    <t xml:space="preserve">낱개 U (6EA) 출고 </t>
    <phoneticPr fontId="1" type="noConversion"/>
  </si>
  <si>
    <t>CU로고 C (1EA) 반품 교환</t>
    <phoneticPr fontId="1" type="noConversion"/>
  </si>
  <si>
    <t>반품</t>
    <phoneticPr fontId="1" type="noConversion"/>
  </si>
  <si>
    <t>450/25</t>
    <phoneticPr fontId="1" type="noConversion"/>
  </si>
  <si>
    <t>450/GS</t>
    <phoneticPr fontId="1" type="noConversion"/>
  </si>
  <si>
    <t>450-ㄱ</t>
    <phoneticPr fontId="1" type="noConversion"/>
  </si>
  <si>
    <t>4/8</t>
    <phoneticPr fontId="1" type="noConversion"/>
  </si>
  <si>
    <t>250224/250325</t>
    <phoneticPr fontId="1" type="noConversion"/>
  </si>
  <si>
    <t>*4/9 96장 입고, 4/10 64장 입고, 4/11 152장 입고</t>
    <phoneticPr fontId="1" type="noConversion"/>
  </si>
  <si>
    <t>700*2000</t>
  </si>
  <si>
    <t>1000*1300</t>
  </si>
  <si>
    <t>700*900</t>
  </si>
  <si>
    <t>CU1000</t>
  </si>
  <si>
    <t>롯데리아</t>
  </si>
  <si>
    <t>900*2050</t>
  </si>
  <si>
    <t>아이델</t>
  </si>
  <si>
    <t>미냉각(과이형)</t>
    <phoneticPr fontId="1" type="noConversion"/>
  </si>
  <si>
    <t>*4/24 24장 입고, 4/25 40장 입고</t>
    <phoneticPr fontId="1" type="noConversion"/>
  </si>
  <si>
    <t>에이버리</t>
    <phoneticPr fontId="1" type="noConversion"/>
  </si>
  <si>
    <t>CU500</t>
    <phoneticPr fontId="1" type="noConversion"/>
  </si>
  <si>
    <t>사각 1800</t>
    <phoneticPr fontId="1" type="noConversion"/>
  </si>
  <si>
    <t>5/15</t>
    <phoneticPr fontId="1" type="noConversion"/>
  </si>
  <si>
    <t>*5/16 216장 입고, 5/19 51장 입고</t>
    <phoneticPr fontId="1" type="noConversion"/>
  </si>
  <si>
    <t>620*1030</t>
    <phoneticPr fontId="1" type="noConversion"/>
  </si>
  <si>
    <t>600/GS</t>
    <phoneticPr fontId="1" type="noConversion"/>
  </si>
  <si>
    <t>롯데리아</t>
    <phoneticPr fontId="1" type="noConversion"/>
  </si>
  <si>
    <t>사각1800</t>
    <phoneticPr fontId="1" type="noConversion"/>
  </si>
  <si>
    <t>라운드1800</t>
    <phoneticPr fontId="1" type="noConversion"/>
  </si>
  <si>
    <t>라운드1200</t>
    <phoneticPr fontId="1" type="noConversion"/>
  </si>
  <si>
    <t>라운드600</t>
    <phoneticPr fontId="1" type="noConversion"/>
  </si>
  <si>
    <t>행잉600</t>
    <phoneticPr fontId="1" type="noConversion"/>
  </si>
  <si>
    <t>행잉800</t>
    <phoneticPr fontId="1" type="noConversion"/>
  </si>
  <si>
    <t>450/2, ㄱ, 각 1개씩 출고</t>
    <phoneticPr fontId="1" type="noConversion"/>
  </si>
  <si>
    <t>600*300</t>
    <phoneticPr fontId="1" type="noConversion"/>
  </si>
  <si>
    <t>*6/4 132장 입고, 6/5 72장 입고</t>
    <phoneticPr fontId="1" type="noConversion"/>
  </si>
  <si>
    <t>청룡</t>
    <phoneticPr fontId="1" type="noConversion"/>
  </si>
  <si>
    <t>청룡애드컴</t>
    <phoneticPr fontId="1" type="noConversion"/>
  </si>
  <si>
    <t>900*1960</t>
    <phoneticPr fontId="1" type="noConversion"/>
  </si>
  <si>
    <t>900*1360</t>
    <phoneticPr fontId="1" type="noConversion"/>
  </si>
  <si>
    <t>900*1520</t>
    <phoneticPr fontId="1" type="noConversion"/>
  </si>
  <si>
    <t>라운드600(2분할)</t>
    <phoneticPr fontId="1" type="noConversion"/>
  </si>
  <si>
    <t>450/25</t>
  </si>
  <si>
    <t>600/25</t>
  </si>
  <si>
    <t>*6/10 102장 입고, 6/12 48장 입고</t>
    <phoneticPr fontId="1" type="noConversion"/>
  </si>
  <si>
    <t>240325/240500</t>
    <phoneticPr fontId="1" type="noConversion"/>
  </si>
  <si>
    <t>380*1130</t>
    <phoneticPr fontId="1" type="noConversion"/>
  </si>
  <si>
    <t>직접 픽업</t>
    <phoneticPr fontId="1" type="noConversion"/>
  </si>
  <si>
    <t>C 1개 추가</t>
    <phoneticPr fontId="1" type="noConversion"/>
  </si>
  <si>
    <t>랜드애드컴</t>
    <phoneticPr fontId="1" type="noConversion"/>
  </si>
  <si>
    <t>600/2</t>
  </si>
  <si>
    <t>600/ㄱ</t>
  </si>
  <si>
    <t>600/c</t>
  </si>
  <si>
    <t xml:space="preserve">과익힘 </t>
  </si>
  <si>
    <t>태광디자인</t>
    <phoneticPr fontId="1" type="noConversion"/>
  </si>
  <si>
    <t>돌말(880*1080)</t>
    <phoneticPr fontId="1" type="noConversion"/>
  </si>
  <si>
    <t>700*2000(880*2080)</t>
    <phoneticPr fontId="1" type="noConversion"/>
  </si>
  <si>
    <t>600/25</t>
    <phoneticPr fontId="1" type="noConversion"/>
  </si>
  <si>
    <t>KTA</t>
    <phoneticPr fontId="1" type="noConversion"/>
  </si>
  <si>
    <t>태광</t>
    <phoneticPr fontId="1" type="noConversion"/>
  </si>
  <si>
    <t>업체별현황</t>
    <phoneticPr fontId="1" type="noConversion"/>
  </si>
  <si>
    <t>구분</t>
    <phoneticPr fontId="1" type="noConversion"/>
  </si>
  <si>
    <t xml:space="preserve">크램프 빠짐 </t>
    <phoneticPr fontId="1" type="noConversion"/>
  </si>
  <si>
    <t>*6/13 124장 입고, 6/16 28장 입고, 1장 회수</t>
    <phoneticPr fontId="1" type="noConversion"/>
  </si>
  <si>
    <t>시트 접힘</t>
    <phoneticPr fontId="1" type="noConversion"/>
  </si>
  <si>
    <t xml:space="preserve">*1장 회수 </t>
    <phoneticPr fontId="1" type="noConversion"/>
  </si>
  <si>
    <t>NBB600</t>
    <phoneticPr fontId="1" type="noConversion"/>
  </si>
  <si>
    <t>NBB1200</t>
    <phoneticPr fontId="1" type="noConversion"/>
  </si>
  <si>
    <t>241023/241105</t>
    <phoneticPr fontId="1" type="noConversion"/>
  </si>
  <si>
    <t>직접 수령</t>
    <phoneticPr fontId="1" type="noConversion"/>
  </si>
  <si>
    <t>예일토탈싸인</t>
    <phoneticPr fontId="1" type="noConversion"/>
  </si>
  <si>
    <t>돌말 U코-1개 추가</t>
    <phoneticPr fontId="1" type="noConversion"/>
  </si>
  <si>
    <t>*7/7 40장 입고, 7/8 50장 입고</t>
    <phoneticPr fontId="1" type="noConversion"/>
  </si>
  <si>
    <t>450/500</t>
    <phoneticPr fontId="1" type="noConversion"/>
  </si>
  <si>
    <t>600/500</t>
    <phoneticPr fontId="1" type="noConversion"/>
  </si>
  <si>
    <t>후토루메인</t>
    <phoneticPr fontId="1" type="noConversion"/>
  </si>
  <si>
    <t>후토루600</t>
    <phoneticPr fontId="1" type="noConversion"/>
  </si>
  <si>
    <t>후토루400</t>
    <phoneticPr fontId="1" type="noConversion"/>
  </si>
  <si>
    <t>*7/9 157장 입고, *7/10 43장 입고</t>
    <phoneticPr fontId="1" type="noConversion"/>
  </si>
  <si>
    <t>450/1000</t>
    <phoneticPr fontId="1" type="noConversion"/>
  </si>
  <si>
    <t>600/1000</t>
    <phoneticPr fontId="1" type="noConversion"/>
  </si>
  <si>
    <t>비전</t>
    <phoneticPr fontId="1" type="noConversion"/>
  </si>
  <si>
    <t>샘플(신내동 픽업)</t>
    <phoneticPr fontId="1" type="noConversion"/>
  </si>
  <si>
    <t>*5/28 258장 입고, 5/29 57장 입고, 1장 회수</t>
    <phoneticPr fontId="1" type="noConversion"/>
  </si>
  <si>
    <t>*6/16 33장 입고, 7/3 176장 입고, 7/15 87장 입고</t>
    <phoneticPr fontId="1" type="noConversion"/>
  </si>
  <si>
    <t>*6/17 179장 입고, 7/15 29장 입고, 2장 회수</t>
    <phoneticPr fontId="1" type="noConversion"/>
  </si>
  <si>
    <t>돌말 C코(돌출 좌)-2개 추가</t>
    <phoneticPr fontId="1" type="noConversion"/>
  </si>
  <si>
    <t>시트터짐</t>
    <phoneticPr fontId="1" type="noConversion"/>
  </si>
  <si>
    <t>*6/24 120장 입고, 6/26 80장 입고, 7/1 20장 입고, 7/3 180장 입고, 7/16 120장 입고, 1장 회수</t>
  </si>
  <si>
    <t xml:space="preserve">7/3 88장 입고, 7/16 44장 입고, 2장 회수 </t>
    <phoneticPr fontId="1" type="noConversion"/>
  </si>
  <si>
    <t>과 or 덜 익힘</t>
  </si>
  <si>
    <t>*7/4 200장 입고, 7/10 24장 입고, 7/22 70장 입고</t>
    <phoneticPr fontId="1" type="noConversion"/>
  </si>
  <si>
    <t>시트끓음</t>
    <phoneticPr fontId="1" type="noConversion"/>
  </si>
  <si>
    <t>*7/22 69장 입고, 7/23 131장 입고</t>
    <phoneticPr fontId="1" type="noConversion"/>
  </si>
  <si>
    <t>mk</t>
    <phoneticPr fontId="1" type="noConversion"/>
  </si>
  <si>
    <t>재고</t>
    <phoneticPr fontId="1" type="noConversion"/>
  </si>
  <si>
    <t>과부족</t>
    <phoneticPr fontId="1" type="noConversion"/>
  </si>
  <si>
    <t>합</t>
    <phoneticPr fontId="1" type="noConversion"/>
  </si>
  <si>
    <t>출고예정일</t>
    <phoneticPr fontId="1" type="noConversion"/>
  </si>
  <si>
    <t>비고</t>
    <phoneticPr fontId="1" type="noConversion"/>
  </si>
  <si>
    <t>출고예정</t>
    <phoneticPr fontId="1" type="noConversion"/>
  </si>
  <si>
    <t>* 7/25 165장 입고, 7/29 35장 입고</t>
    <phoneticPr fontId="1" type="noConversion"/>
  </si>
  <si>
    <t>*7/8 100장 입고, *7/9 141장입고, 7/10 97장 입고, 156장 남음</t>
    <phoneticPr fontId="1" type="noConversion"/>
  </si>
  <si>
    <t>생산 / 후가공</t>
    <phoneticPr fontId="1" type="noConversion"/>
  </si>
  <si>
    <t>진공 이슈</t>
    <phoneticPr fontId="1" type="noConversion"/>
  </si>
  <si>
    <t>NBB</t>
    <phoneticPr fontId="1" type="noConversion"/>
  </si>
  <si>
    <t>높이 60~62</t>
    <phoneticPr fontId="1" type="noConversion"/>
  </si>
  <si>
    <t>높이 74(행잉 87)</t>
    <phoneticPr fontId="1" type="noConversion"/>
  </si>
  <si>
    <t>성형기1</t>
    <phoneticPr fontId="1" type="noConversion"/>
  </si>
  <si>
    <t>성형기2</t>
    <phoneticPr fontId="1" type="noConversion"/>
  </si>
  <si>
    <t>성형기3</t>
    <phoneticPr fontId="1" type="noConversion"/>
  </si>
  <si>
    <t>현재</t>
    <phoneticPr fontId="1" type="noConversion"/>
  </si>
  <si>
    <t>다음</t>
    <phoneticPr fontId="1" type="noConversion"/>
  </si>
  <si>
    <t>다다음</t>
    <phoneticPr fontId="1" type="noConversion"/>
  </si>
  <si>
    <t>1000/230</t>
    <phoneticPr fontId="1" type="noConversion"/>
  </si>
  <si>
    <t>다다다음</t>
    <phoneticPr fontId="1" type="noConversion"/>
  </si>
  <si>
    <t>1000/70</t>
    <phoneticPr fontId="1" type="noConversion"/>
  </si>
  <si>
    <t>1000/90</t>
    <phoneticPr fontId="1" type="noConversion"/>
  </si>
  <si>
    <t>*8/1 156장 입고, 8/4 44장 입고</t>
    <phoneticPr fontId="1" type="noConversion"/>
  </si>
  <si>
    <t>U : 10EA 추가</t>
    <phoneticPr fontId="1" type="noConversion"/>
  </si>
  <si>
    <t>*7/25 80장 입고, 7/29 234장 입고</t>
    <phoneticPr fontId="1" type="noConversion"/>
  </si>
  <si>
    <t>1000/300</t>
    <phoneticPr fontId="1" type="noConversion"/>
  </si>
  <si>
    <t>과이형</t>
    <phoneticPr fontId="1" type="noConversion"/>
  </si>
  <si>
    <t>600/25 3set 보상</t>
    <phoneticPr fontId="1" type="noConversion"/>
  </si>
  <si>
    <t>1000*1000</t>
    <phoneticPr fontId="1" type="noConversion"/>
  </si>
  <si>
    <t>800*800</t>
    <phoneticPr fontId="1" type="noConversion"/>
  </si>
  <si>
    <t>DSG</t>
    <phoneticPr fontId="1" type="noConversion"/>
  </si>
  <si>
    <t>*8/1 193장 입고, 8/4 8장 입고 , 1장 회수</t>
    <phoneticPr fontId="1" type="noConversion"/>
  </si>
  <si>
    <t>G-4</t>
    <phoneticPr fontId="1" type="noConversion"/>
  </si>
  <si>
    <t>*8/5 88장 입고, 8/11 200장 입고, 8/12 16장 입고</t>
    <phoneticPr fontId="1" type="noConversion"/>
  </si>
  <si>
    <t>*8/18 80장 입고, 8/19 32장 입고</t>
    <phoneticPr fontId="1" type="noConversion"/>
  </si>
  <si>
    <t>1000 80
좌우 80
돌말 10 
서류상 22일 명세서</t>
    <phoneticPr fontId="1" type="noConversion"/>
  </si>
  <si>
    <t>*8/13 1장 입고, 8/20 138장 입고, 8/22 63장 입고</t>
    <phoneticPr fontId="1" type="noConversion"/>
  </si>
  <si>
    <t>450/GS</t>
  </si>
  <si>
    <t>판 끓음</t>
  </si>
  <si>
    <t>미광</t>
  </si>
  <si>
    <t>과 익힘</t>
    <phoneticPr fontId="1" type="noConversion"/>
  </si>
  <si>
    <t>460*830</t>
    <phoneticPr fontId="1" type="noConversion"/>
  </si>
  <si>
    <t>NBB800</t>
    <phoneticPr fontId="1" type="noConversion"/>
  </si>
  <si>
    <t>*8/29일 120장 입고, 9/2 80장 입고</t>
    <phoneticPr fontId="1" type="noConversion"/>
  </si>
  <si>
    <t>미포장</t>
    <phoneticPr fontId="1" type="noConversion"/>
  </si>
  <si>
    <t>900/3000</t>
    <phoneticPr fontId="1" type="noConversion"/>
  </si>
  <si>
    <t>4*8원판</t>
    <phoneticPr fontId="1" type="noConversion"/>
  </si>
  <si>
    <t>판 깨짐</t>
    <phoneticPr fontId="1" type="noConversion"/>
  </si>
  <si>
    <t>과익힘 판깨짐</t>
    <phoneticPr fontId="1" type="noConversion"/>
  </si>
  <si>
    <t>백말</t>
  </si>
  <si>
    <t>1000/70</t>
  </si>
  <si>
    <t>1000/90</t>
  </si>
  <si>
    <t>돌출 좌</t>
    <phoneticPr fontId="1" type="noConversion"/>
  </si>
  <si>
    <t>돌출 우</t>
    <phoneticPr fontId="1" type="noConversion"/>
  </si>
  <si>
    <t>라운드600</t>
  </si>
  <si>
    <t>라운드1200</t>
  </si>
  <si>
    <t>라운드1800</t>
  </si>
  <si>
    <t>돌출 좌</t>
  </si>
  <si>
    <t>돌출 우</t>
  </si>
  <si>
    <t>깨짐</t>
  </si>
  <si>
    <t>230/70</t>
    <phoneticPr fontId="1" type="noConversion"/>
  </si>
  <si>
    <t>300/90</t>
    <phoneticPr fontId="1" type="noConversion"/>
  </si>
  <si>
    <t xml:space="preserve"> C코-21</t>
  </si>
  <si>
    <t>600/1000</t>
  </si>
  <si>
    <t>화물 배송</t>
  </si>
  <si>
    <t>*9/8 129장 입고, 9/10 32장 입고</t>
  </si>
  <si>
    <t>500/70</t>
  </si>
  <si>
    <t>500/90</t>
  </si>
  <si>
    <t>600/G</t>
  </si>
  <si>
    <t>600/S</t>
  </si>
  <si>
    <t>500/230</t>
  </si>
  <si>
    <t>*9/10 50장 입고, 9/11 21장 입고</t>
    <phoneticPr fontId="1" type="noConversion"/>
  </si>
  <si>
    <t xml:space="preserve">*9/9 50장 입고, 9/11 41장 입고(1000/230 대체 10장 포함) </t>
    <phoneticPr fontId="1" type="noConversion"/>
  </si>
  <si>
    <t>* 9/9 82장 입고, 9/10 173장 입고, 3장 회수, 5장 대체</t>
    <phoneticPr fontId="1" type="noConversion"/>
  </si>
  <si>
    <t>500/90</t>
    <phoneticPr fontId="1" type="noConversion"/>
  </si>
  <si>
    <t>3.5T 차량</t>
    <phoneticPr fontId="1" type="noConversion"/>
  </si>
  <si>
    <t>500/70</t>
    <phoneticPr fontId="1" type="noConversion"/>
  </si>
  <si>
    <t xml:space="preserve">*9/12 150장 입고, 9/15 51장 입고 </t>
    <phoneticPr fontId="1" type="noConversion"/>
  </si>
  <si>
    <t>*9/15 130장 입고, 9/16 70장 입고</t>
  </si>
  <si>
    <t>450/G</t>
  </si>
  <si>
    <t>450/S</t>
  </si>
  <si>
    <t>트리마 불량</t>
    <phoneticPr fontId="1" type="noConversion"/>
  </si>
  <si>
    <t>1000/7090</t>
    <phoneticPr fontId="1" type="noConversion"/>
  </si>
  <si>
    <t>500/7090</t>
    <phoneticPr fontId="1" type="noConversion"/>
  </si>
  <si>
    <t>쿨</t>
    <phoneticPr fontId="1" type="noConversion"/>
  </si>
  <si>
    <t>* 9/16 86장 입고, 9/17 15장 입고</t>
    <phoneticPr fontId="1" type="noConversion"/>
  </si>
  <si>
    <t>*9/16 84장 입고, 9/17 126장 입고</t>
    <phoneticPr fontId="1" type="noConversion"/>
  </si>
  <si>
    <t>MK채널 납품</t>
    <phoneticPr fontId="1" type="noConversion"/>
  </si>
  <si>
    <t xml:space="preserve">좌우 </t>
    <phoneticPr fontId="1" type="noConversion"/>
  </si>
  <si>
    <t xml:space="preserve">좌말 </t>
    <phoneticPr fontId="1" type="noConversion"/>
  </si>
  <si>
    <t>2-11, C-2</t>
    <phoneticPr fontId="1" type="noConversion"/>
  </si>
  <si>
    <t>S-14</t>
    <phoneticPr fontId="1" type="noConversion"/>
  </si>
  <si>
    <t>ㄱ-1, C-7</t>
    <phoneticPr fontId="1" type="noConversion"/>
  </si>
  <si>
    <t>*9/18 75장 입고, 9/19 83장 입고</t>
  </si>
  <si>
    <t>1000/230</t>
  </si>
  <si>
    <t>500/300</t>
  </si>
  <si>
    <t>우전기획</t>
    <phoneticPr fontId="1" type="noConversion"/>
  </si>
  <si>
    <t xml:space="preserve">※수출품※ 
취급 주의 </t>
    <phoneticPr fontId="1" type="noConversion"/>
  </si>
  <si>
    <t>연두4*8</t>
    <phoneticPr fontId="1" type="noConversion"/>
  </si>
  <si>
    <t>청구</t>
    <phoneticPr fontId="1" type="noConversion"/>
  </si>
  <si>
    <t>*9/19 80장 입고, 9/22 13장 입고</t>
    <phoneticPr fontId="1" type="noConversion"/>
  </si>
  <si>
    <t>C-57</t>
    <phoneticPr fontId="1" type="noConversion"/>
  </si>
  <si>
    <t>*9/22 20장 입고, 9/23 137장 입고, 9/24 43장 입고</t>
    <phoneticPr fontId="1" type="noConversion"/>
  </si>
  <si>
    <t>덜 식힘(볼록함)</t>
    <phoneticPr fontId="1" type="noConversion"/>
  </si>
  <si>
    <t>발주</t>
  </si>
  <si>
    <t>재고</t>
  </si>
  <si>
    <t>과부족</t>
  </si>
  <si>
    <t>450로고</t>
  </si>
  <si>
    <t>450/1000</t>
  </si>
  <si>
    <t>450/500</t>
  </si>
  <si>
    <t>600로고</t>
  </si>
  <si>
    <t>600/500</t>
  </si>
  <si>
    <t>*9/18 307장 입고, 9/24 166장 입고, 9/29 77장 입고</t>
    <phoneticPr fontId="1" type="noConversion"/>
  </si>
  <si>
    <t>아그레망</t>
  </si>
  <si>
    <t>500/230300</t>
  </si>
  <si>
    <t>cu1000</t>
  </si>
  <si>
    <t>좌우</t>
  </si>
  <si>
    <t>500/7090</t>
  </si>
  <si>
    <t>600/GS</t>
  </si>
  <si>
    <t>디에스지</t>
  </si>
  <si>
    <t>NBB800</t>
  </si>
  <si>
    <t>NBB600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</si>
</sst>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월&quot;\ dd&quot;일&quot;"/>
  </numFmts>
  <fonts count="8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1"/>
      <color theme="1"/>
      <name val="Aptos Narrow"/>
      <family val="3"/>
      <charset val="129"/>
      <scheme val="minor"/>
    </font>
    <font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40"/>
      <color theme="1"/>
      <name val="Aptos Narrow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0" fillId="0" borderId="1" xfId="1" applyNumberFormat="1" applyFont="1" applyBorder="1">
      <alignment vertical="center"/>
    </xf>
    <xf numFmtId="10" fontId="0" fillId="0" borderId="1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vertical="center"/>
    </xf>
    <xf numFmtId="0" fontId="0" fillId="0" borderId="1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0BDE-BB6D-4639-A326-EF837668081D}">
  <dimension ref="A1:N252"/>
  <sheetViews>
    <sheetView zoomScaleNormal="100" workbookViewId="0">
      <pane ySplit="2" topLeftCell="A234" activePane="bottomLeft" state="frozen"/>
      <selection activeCell="B1" sqref="B1"/>
      <selection pane="bottomLeft" activeCell="D253" sqref="D253"/>
    </sheetView>
  </sheetViews>
  <sheetFormatPr defaultRowHeight="15" x14ac:dyDescent="0.2"/>
  <cols>
    <col min="1" max="1" width="11.1640625" style="4" bestFit="1" customWidth="1"/>
    <col min="2" max="2" width="13.5859375" style="4" bestFit="1" customWidth="1"/>
    <col min="3" max="3" width="11.56640625" style="4" bestFit="1" customWidth="1"/>
    <col min="4" max="4" width="11.56640625" style="4" customWidth="1"/>
    <col min="5" max="5" width="9.4140625" style="4" customWidth="1"/>
    <col min="6" max="7" width="8.875" style="4" customWidth="1"/>
    <col min="8" max="8" width="8.875" style="9" customWidth="1"/>
    <col min="9" max="9" width="9.01171875" style="12"/>
    <col min="10" max="10" width="54.34765625" style="4" bestFit="1" customWidth="1"/>
    <col min="11" max="11" width="13.1796875" style="4" bestFit="1" customWidth="1"/>
    <col min="12" max="12" width="13.1796875" style="17" customWidth="1"/>
  </cols>
  <sheetData>
    <row r="1" spans="1:14" x14ac:dyDescent="0.2">
      <c r="C1" s="4" t="s">
        <v>34</v>
      </c>
      <c r="D1" s="8"/>
      <c r="E1" s="56" t="s">
        <v>35</v>
      </c>
      <c r="F1" s="57"/>
      <c r="J1" s="4" t="s">
        <v>60</v>
      </c>
      <c r="K1" s="4" t="s">
        <v>215</v>
      </c>
      <c r="L1" s="17" t="s">
        <v>216</v>
      </c>
    </row>
    <row r="2" spans="1:14" x14ac:dyDescent="0.2">
      <c r="A2" s="4" t="s">
        <v>0</v>
      </c>
      <c r="B2" s="4" t="s">
        <v>1</v>
      </c>
      <c r="C2" s="4" t="s">
        <v>33</v>
      </c>
      <c r="D2" s="4" t="s">
        <v>54</v>
      </c>
      <c r="E2" s="4" t="s">
        <v>5</v>
      </c>
      <c r="F2" s="4" t="s">
        <v>6</v>
      </c>
      <c r="G2" s="4" t="s">
        <v>48</v>
      </c>
      <c r="H2" s="9" t="s">
        <v>55</v>
      </c>
      <c r="I2" s="9" t="s">
        <v>39</v>
      </c>
    </row>
    <row r="3" spans="1:14" x14ac:dyDescent="0.2">
      <c r="A3" s="5"/>
      <c r="B3" s="4" t="s">
        <v>3</v>
      </c>
      <c r="C3" s="4">
        <v>154</v>
      </c>
      <c r="D3" s="4">
        <v>308</v>
      </c>
      <c r="E3" s="4">
        <v>301</v>
      </c>
      <c r="F3" s="4">
        <v>6</v>
      </c>
      <c r="G3" s="4">
        <v>1</v>
      </c>
      <c r="H3" s="9">
        <f>(E3+G3)/D3</f>
        <v>0.98051948051948057</v>
      </c>
      <c r="I3" s="11">
        <f>F3/D3</f>
        <v>1.948051948051948E-2</v>
      </c>
    </row>
    <row r="4" spans="1:14" x14ac:dyDescent="0.2">
      <c r="A4" s="6"/>
      <c r="B4" s="4" t="s">
        <v>4</v>
      </c>
      <c r="C4" s="4">
        <v>200</v>
      </c>
      <c r="D4" s="4">
        <v>400</v>
      </c>
      <c r="E4" s="4">
        <v>379</v>
      </c>
      <c r="F4" s="4">
        <v>8</v>
      </c>
      <c r="G4" s="4">
        <v>13</v>
      </c>
      <c r="H4" s="9">
        <f t="shared" ref="H4:H34" si="0">(E4+G4)/D4</f>
        <v>0.98</v>
      </c>
      <c r="I4" s="11">
        <f t="shared" ref="I4:I34" si="1">F4/D4</f>
        <v>0.02</v>
      </c>
    </row>
    <row r="5" spans="1:14" x14ac:dyDescent="0.2">
      <c r="A5" s="6">
        <v>45614</v>
      </c>
      <c r="B5" s="4" t="s">
        <v>51</v>
      </c>
      <c r="C5" s="4">
        <v>305</v>
      </c>
      <c r="D5" s="4">
        <v>610</v>
      </c>
      <c r="E5" s="4">
        <v>595</v>
      </c>
      <c r="F5" s="4">
        <v>15</v>
      </c>
      <c r="G5" s="4">
        <v>0</v>
      </c>
      <c r="H5" s="9">
        <f t="shared" si="0"/>
        <v>0.97540983606557374</v>
      </c>
      <c r="I5" s="11">
        <f t="shared" si="1"/>
        <v>2.4590163934426229E-2</v>
      </c>
      <c r="N5" s="20"/>
    </row>
    <row r="6" spans="1:14" x14ac:dyDescent="0.2">
      <c r="A6" s="3">
        <v>45614</v>
      </c>
      <c r="B6" s="4" t="s">
        <v>52</v>
      </c>
      <c r="C6" s="4">
        <v>305</v>
      </c>
      <c r="D6" s="4">
        <v>305</v>
      </c>
      <c r="E6" s="4">
        <v>297</v>
      </c>
      <c r="F6" s="4">
        <v>8</v>
      </c>
      <c r="G6" s="4">
        <v>0</v>
      </c>
      <c r="H6" s="9">
        <f t="shared" si="0"/>
        <v>0.97377049180327868</v>
      </c>
      <c r="I6" s="11">
        <f t="shared" si="1"/>
        <v>2.6229508196721311E-2</v>
      </c>
    </row>
    <row r="7" spans="1:14" x14ac:dyDescent="0.2">
      <c r="A7" s="3">
        <v>45615</v>
      </c>
      <c r="B7" s="4" t="s">
        <v>7</v>
      </c>
      <c r="C7" s="4">
        <v>189</v>
      </c>
      <c r="D7" s="4">
        <v>378</v>
      </c>
      <c r="E7" s="4">
        <v>369</v>
      </c>
      <c r="F7" s="4">
        <v>9</v>
      </c>
      <c r="G7" s="4">
        <v>0</v>
      </c>
      <c r="H7" s="9">
        <f t="shared" si="0"/>
        <v>0.97619047619047616</v>
      </c>
      <c r="I7" s="11">
        <f t="shared" si="1"/>
        <v>2.3809523809523808E-2</v>
      </c>
    </row>
    <row r="8" spans="1:14" x14ac:dyDescent="0.2">
      <c r="A8" s="50">
        <v>45616</v>
      </c>
      <c r="B8" s="4" t="s">
        <v>45</v>
      </c>
      <c r="C8" s="4">
        <v>144</v>
      </c>
      <c r="D8" s="4">
        <v>288</v>
      </c>
      <c r="E8" s="4">
        <v>285</v>
      </c>
      <c r="F8" s="4">
        <v>3</v>
      </c>
      <c r="G8" s="4">
        <v>0</v>
      </c>
      <c r="H8" s="9">
        <f t="shared" si="0"/>
        <v>0.98958333333333337</v>
      </c>
      <c r="I8" s="11">
        <f t="shared" si="1"/>
        <v>1.0416666666666666E-2</v>
      </c>
    </row>
    <row r="9" spans="1:14" x14ac:dyDescent="0.2">
      <c r="A9" s="54"/>
      <c r="B9" s="4" t="s">
        <v>14</v>
      </c>
      <c r="C9" s="4">
        <v>7</v>
      </c>
      <c r="D9" s="4">
        <v>14</v>
      </c>
      <c r="E9" s="4">
        <v>12</v>
      </c>
      <c r="F9" s="4">
        <v>0</v>
      </c>
      <c r="G9" s="4">
        <v>2</v>
      </c>
      <c r="H9" s="9">
        <f t="shared" si="0"/>
        <v>1</v>
      </c>
      <c r="I9" s="11">
        <f t="shared" si="1"/>
        <v>0</v>
      </c>
      <c r="J9" s="4" t="s">
        <v>63</v>
      </c>
    </row>
    <row r="10" spans="1:14" x14ac:dyDescent="0.2">
      <c r="A10" s="50">
        <v>45617</v>
      </c>
      <c r="B10" s="4" t="s">
        <v>49</v>
      </c>
      <c r="C10" s="4">
        <v>451</v>
      </c>
      <c r="D10" s="4">
        <v>902</v>
      </c>
      <c r="E10" s="4">
        <v>898</v>
      </c>
      <c r="F10" s="4">
        <v>4</v>
      </c>
      <c r="G10" s="4">
        <v>0</v>
      </c>
      <c r="H10" s="9">
        <f t="shared" si="0"/>
        <v>0.99556541019955658</v>
      </c>
      <c r="I10" s="11">
        <f t="shared" si="1"/>
        <v>4.434589800443459E-3</v>
      </c>
      <c r="J10" s="4" t="s">
        <v>88</v>
      </c>
    </row>
    <row r="11" spans="1:14" x14ac:dyDescent="0.2">
      <c r="A11" s="54"/>
      <c r="B11" s="4" t="s">
        <v>50</v>
      </c>
      <c r="C11" s="4">
        <v>451</v>
      </c>
      <c r="D11" s="4">
        <v>451</v>
      </c>
      <c r="E11" s="4">
        <v>447</v>
      </c>
      <c r="F11" s="4">
        <v>4</v>
      </c>
      <c r="G11" s="4">
        <v>0</v>
      </c>
      <c r="H11" s="9">
        <f t="shared" si="0"/>
        <v>0.99113082039911304</v>
      </c>
      <c r="I11" s="11">
        <f t="shared" si="1"/>
        <v>8.869179600886918E-3</v>
      </c>
      <c r="J11" s="4" t="s">
        <v>88</v>
      </c>
    </row>
    <row r="12" spans="1:14" x14ac:dyDescent="0.2">
      <c r="A12" s="50">
        <v>45621</v>
      </c>
      <c r="B12" s="4" t="s">
        <v>72</v>
      </c>
      <c r="C12" s="4">
        <v>182</v>
      </c>
      <c r="D12" s="4">
        <v>182</v>
      </c>
      <c r="E12" s="4">
        <v>182</v>
      </c>
      <c r="F12" s="4">
        <v>0</v>
      </c>
      <c r="G12" s="4">
        <v>0</v>
      </c>
      <c r="H12" s="9">
        <f t="shared" si="0"/>
        <v>1</v>
      </c>
      <c r="I12" s="11">
        <f t="shared" si="1"/>
        <v>0</v>
      </c>
    </row>
    <row r="13" spans="1:14" x14ac:dyDescent="0.2">
      <c r="A13" s="51"/>
      <c r="B13" s="4" t="s">
        <v>73</v>
      </c>
      <c r="C13" s="4">
        <v>182</v>
      </c>
      <c r="D13" s="4">
        <v>182</v>
      </c>
      <c r="E13" s="4">
        <v>182</v>
      </c>
      <c r="F13" s="4">
        <v>0</v>
      </c>
      <c r="G13" s="4">
        <v>0</v>
      </c>
      <c r="H13" s="9">
        <f t="shared" si="0"/>
        <v>1</v>
      </c>
      <c r="I13" s="11">
        <f t="shared" si="1"/>
        <v>0</v>
      </c>
    </row>
    <row r="14" spans="1:14" x14ac:dyDescent="0.2">
      <c r="A14" s="51"/>
      <c r="B14" s="4" t="s">
        <v>74</v>
      </c>
      <c r="C14" s="4">
        <v>182</v>
      </c>
      <c r="D14" s="4">
        <v>182</v>
      </c>
      <c r="E14" s="4">
        <v>181</v>
      </c>
      <c r="F14" s="4">
        <v>1</v>
      </c>
      <c r="G14" s="4">
        <v>0</v>
      </c>
      <c r="H14" s="9">
        <f t="shared" si="0"/>
        <v>0.99450549450549453</v>
      </c>
      <c r="I14" s="11">
        <f t="shared" si="1"/>
        <v>5.4945054945054949E-3</v>
      </c>
    </row>
    <row r="15" spans="1:14" x14ac:dyDescent="0.2">
      <c r="A15" s="51"/>
      <c r="B15" s="4" t="s">
        <v>75</v>
      </c>
      <c r="C15" s="4">
        <v>201</v>
      </c>
      <c r="D15" s="4">
        <v>201</v>
      </c>
      <c r="E15" s="4">
        <v>198</v>
      </c>
      <c r="F15" s="4">
        <v>3</v>
      </c>
      <c r="G15" s="4">
        <v>0</v>
      </c>
      <c r="H15" s="9">
        <f t="shared" si="0"/>
        <v>0.9850746268656716</v>
      </c>
      <c r="I15" s="11">
        <f t="shared" si="1"/>
        <v>1.4925373134328358E-2</v>
      </c>
    </row>
    <row r="16" spans="1:14" x14ac:dyDescent="0.2">
      <c r="A16" s="51"/>
      <c r="B16" s="4" t="s">
        <v>76</v>
      </c>
      <c r="C16" s="4">
        <v>201</v>
      </c>
      <c r="D16" s="4">
        <v>201</v>
      </c>
      <c r="E16" s="4">
        <v>200</v>
      </c>
      <c r="F16" s="4">
        <v>1</v>
      </c>
      <c r="G16" s="4">
        <v>0</v>
      </c>
      <c r="H16" s="9">
        <f t="shared" si="0"/>
        <v>0.99502487562189057</v>
      </c>
      <c r="I16" s="11">
        <f t="shared" si="1"/>
        <v>4.9751243781094526E-3</v>
      </c>
    </row>
    <row r="17" spans="1:10" x14ac:dyDescent="0.2">
      <c r="A17" s="51"/>
      <c r="B17" s="4" t="s">
        <v>77</v>
      </c>
      <c r="C17" s="4">
        <v>201</v>
      </c>
      <c r="D17" s="4">
        <v>201</v>
      </c>
      <c r="E17" s="4">
        <v>200</v>
      </c>
      <c r="F17" s="4">
        <v>1</v>
      </c>
      <c r="G17" s="4">
        <v>0</v>
      </c>
      <c r="H17" s="9">
        <f t="shared" si="0"/>
        <v>0.99502487562189057</v>
      </c>
      <c r="I17" s="11">
        <f t="shared" si="1"/>
        <v>4.9751243781094526E-3</v>
      </c>
    </row>
    <row r="18" spans="1:10" x14ac:dyDescent="0.2">
      <c r="A18" s="51"/>
      <c r="B18" s="4" t="s">
        <v>9</v>
      </c>
      <c r="C18" s="4">
        <v>157</v>
      </c>
      <c r="D18" s="4">
        <v>157</v>
      </c>
      <c r="E18" s="4">
        <v>157</v>
      </c>
      <c r="F18" s="4">
        <v>0</v>
      </c>
      <c r="G18" s="4">
        <v>0</v>
      </c>
      <c r="H18" s="9">
        <f t="shared" si="0"/>
        <v>1</v>
      </c>
      <c r="I18" s="12">
        <f t="shared" si="1"/>
        <v>0</v>
      </c>
    </row>
    <row r="19" spans="1:10" x14ac:dyDescent="0.2">
      <c r="A19" s="54"/>
      <c r="B19" s="4" t="s">
        <v>59</v>
      </c>
      <c r="C19" s="4">
        <v>157</v>
      </c>
      <c r="D19" s="4">
        <v>157</v>
      </c>
      <c r="E19" s="4">
        <v>157</v>
      </c>
      <c r="F19" s="4">
        <v>0</v>
      </c>
      <c r="G19" s="4">
        <v>0</v>
      </c>
      <c r="H19" s="9">
        <f t="shared" si="0"/>
        <v>1</v>
      </c>
      <c r="I19" s="12">
        <f t="shared" si="1"/>
        <v>0</v>
      </c>
    </row>
    <row r="20" spans="1:10" x14ac:dyDescent="0.2">
      <c r="A20" s="50">
        <v>45623</v>
      </c>
      <c r="B20" s="4" t="s">
        <v>25</v>
      </c>
      <c r="C20" s="4">
        <v>203</v>
      </c>
      <c r="D20" s="4">
        <v>203</v>
      </c>
      <c r="E20" s="4">
        <v>202</v>
      </c>
      <c r="F20" s="4">
        <v>1</v>
      </c>
      <c r="G20" s="4">
        <v>0</v>
      </c>
      <c r="H20" s="9">
        <f t="shared" si="0"/>
        <v>0.99507389162561577</v>
      </c>
      <c r="I20" s="12">
        <f t="shared" si="1"/>
        <v>4.9261083743842365E-3</v>
      </c>
    </row>
    <row r="21" spans="1:10" x14ac:dyDescent="0.2">
      <c r="A21" s="51"/>
      <c r="B21" s="4" t="s">
        <v>26</v>
      </c>
      <c r="C21" s="4">
        <v>203</v>
      </c>
      <c r="D21" s="4">
        <v>203</v>
      </c>
      <c r="E21" s="4">
        <v>203</v>
      </c>
      <c r="F21" s="4">
        <v>0</v>
      </c>
      <c r="G21" s="4">
        <v>0</v>
      </c>
      <c r="H21" s="9">
        <f t="shared" si="0"/>
        <v>1</v>
      </c>
      <c r="I21" s="12">
        <f t="shared" si="1"/>
        <v>0</v>
      </c>
    </row>
    <row r="22" spans="1:10" x14ac:dyDescent="0.2">
      <c r="A22" s="51"/>
      <c r="B22" s="4" t="s">
        <v>27</v>
      </c>
      <c r="C22" s="4">
        <v>203</v>
      </c>
      <c r="D22" s="4">
        <v>203</v>
      </c>
      <c r="E22" s="4">
        <v>202</v>
      </c>
      <c r="F22" s="4">
        <v>1</v>
      </c>
      <c r="G22" s="4">
        <v>0</v>
      </c>
      <c r="H22" s="9">
        <f t="shared" si="0"/>
        <v>0.99507389162561577</v>
      </c>
      <c r="I22" s="12">
        <f t="shared" si="1"/>
        <v>4.9261083743842365E-3</v>
      </c>
    </row>
    <row r="23" spans="1:10" x14ac:dyDescent="0.2">
      <c r="A23" s="54"/>
      <c r="B23" s="4">
        <v>900</v>
      </c>
      <c r="C23" s="4">
        <v>409</v>
      </c>
      <c r="D23" s="4">
        <v>918</v>
      </c>
      <c r="E23" s="4">
        <v>909</v>
      </c>
      <c r="F23" s="4">
        <v>6</v>
      </c>
      <c r="G23" s="4">
        <v>3</v>
      </c>
      <c r="H23" s="9">
        <f t="shared" si="0"/>
        <v>0.99346405228758172</v>
      </c>
      <c r="I23" s="12">
        <f t="shared" si="1"/>
        <v>6.5359477124183009E-3</v>
      </c>
      <c r="J23" s="4" t="s">
        <v>146</v>
      </c>
    </row>
    <row r="24" spans="1:10" x14ac:dyDescent="0.2">
      <c r="A24" s="50">
        <v>45624</v>
      </c>
      <c r="B24" s="4" t="s">
        <v>45</v>
      </c>
      <c r="C24" s="4">
        <v>148</v>
      </c>
      <c r="D24" s="4">
        <v>296</v>
      </c>
      <c r="E24" s="4">
        <v>289</v>
      </c>
      <c r="F24" s="4">
        <v>7</v>
      </c>
      <c r="G24" s="4">
        <v>0</v>
      </c>
      <c r="H24" s="9">
        <f t="shared" si="0"/>
        <v>0.97635135135135132</v>
      </c>
      <c r="I24" s="12">
        <f t="shared" si="1"/>
        <v>2.364864864864865E-2</v>
      </c>
    </row>
    <row r="25" spans="1:10" x14ac:dyDescent="0.2">
      <c r="A25" s="54"/>
      <c r="B25" s="4" t="s">
        <v>14</v>
      </c>
      <c r="C25" s="4">
        <v>6</v>
      </c>
      <c r="D25" s="4">
        <v>12</v>
      </c>
      <c r="E25" s="4">
        <v>8</v>
      </c>
      <c r="F25" s="4">
        <v>1</v>
      </c>
      <c r="G25" s="4">
        <v>3</v>
      </c>
      <c r="H25" s="9">
        <f t="shared" si="0"/>
        <v>0.91666666666666663</v>
      </c>
      <c r="I25" s="12">
        <f t="shared" si="1"/>
        <v>8.3333333333333329E-2</v>
      </c>
      <c r="J25" s="4" t="s">
        <v>85</v>
      </c>
    </row>
    <row r="26" spans="1:10" x14ac:dyDescent="0.2">
      <c r="A26" s="50">
        <v>45625</v>
      </c>
      <c r="B26" s="4" t="s">
        <v>78</v>
      </c>
      <c r="C26" s="4">
        <v>172</v>
      </c>
      <c r="D26" s="4">
        <v>172</v>
      </c>
      <c r="E26" s="4">
        <v>169</v>
      </c>
      <c r="F26" s="4">
        <v>3</v>
      </c>
      <c r="G26" s="4">
        <v>0</v>
      </c>
      <c r="H26" s="9">
        <f t="shared" si="0"/>
        <v>0.98255813953488369</v>
      </c>
      <c r="I26" s="12">
        <f t="shared" si="1"/>
        <v>1.7441860465116279E-2</v>
      </c>
    </row>
    <row r="27" spans="1:10" x14ac:dyDescent="0.2">
      <c r="A27" s="51"/>
      <c r="B27" s="4" t="s">
        <v>79</v>
      </c>
      <c r="C27" s="4">
        <v>172</v>
      </c>
      <c r="D27" s="4">
        <v>172</v>
      </c>
      <c r="E27" s="4">
        <v>167</v>
      </c>
      <c r="F27" s="4">
        <v>5</v>
      </c>
      <c r="G27" s="4">
        <v>0</v>
      </c>
      <c r="H27" s="9">
        <f t="shared" si="0"/>
        <v>0.97093023255813948</v>
      </c>
      <c r="I27" s="12">
        <f t="shared" si="1"/>
        <v>2.9069767441860465E-2</v>
      </c>
    </row>
    <row r="28" spans="1:10" x14ac:dyDescent="0.2">
      <c r="A28" s="54"/>
      <c r="B28" s="4" t="s">
        <v>43</v>
      </c>
      <c r="C28" s="4">
        <v>221</v>
      </c>
      <c r="D28" s="4">
        <v>442</v>
      </c>
      <c r="E28" s="4">
        <v>431</v>
      </c>
      <c r="F28" s="4">
        <v>10</v>
      </c>
      <c r="G28" s="4">
        <v>1</v>
      </c>
      <c r="H28" s="9">
        <f t="shared" si="0"/>
        <v>0.9773755656108597</v>
      </c>
      <c r="I28" s="12">
        <f t="shared" si="1"/>
        <v>2.2624434389140271E-2</v>
      </c>
    </row>
    <row r="29" spans="1:10" x14ac:dyDescent="0.2">
      <c r="A29" s="50">
        <v>45629</v>
      </c>
      <c r="B29" s="4" t="s">
        <v>51</v>
      </c>
      <c r="C29" s="4">
        <v>296</v>
      </c>
      <c r="D29" s="4">
        <v>592</v>
      </c>
      <c r="E29" s="4">
        <v>592</v>
      </c>
      <c r="F29" s="4">
        <v>0</v>
      </c>
      <c r="G29" s="4">
        <v>0</v>
      </c>
      <c r="H29" s="9">
        <f t="shared" si="0"/>
        <v>1</v>
      </c>
      <c r="I29" s="12">
        <f t="shared" si="1"/>
        <v>0</v>
      </c>
      <c r="J29" s="4" t="s">
        <v>93</v>
      </c>
    </row>
    <row r="30" spans="1:10" x14ac:dyDescent="0.2">
      <c r="A30" s="51"/>
      <c r="B30" s="4" t="s">
        <v>52</v>
      </c>
      <c r="C30" s="4">
        <v>296</v>
      </c>
      <c r="D30" s="4">
        <v>296</v>
      </c>
      <c r="E30" s="4">
        <v>295</v>
      </c>
      <c r="F30" s="4">
        <v>1</v>
      </c>
      <c r="G30" s="4">
        <v>0</v>
      </c>
      <c r="H30" s="9">
        <f t="shared" si="0"/>
        <v>0.9966216216216216</v>
      </c>
      <c r="I30" s="12">
        <f t="shared" si="1"/>
        <v>3.3783783783783786E-3</v>
      </c>
      <c r="J30" s="4" t="s">
        <v>93</v>
      </c>
    </row>
    <row r="31" spans="1:10" x14ac:dyDescent="0.2">
      <c r="A31" s="54"/>
      <c r="B31" s="4" t="s">
        <v>14</v>
      </c>
      <c r="C31" s="4">
        <v>3</v>
      </c>
      <c r="D31" s="4">
        <v>6</v>
      </c>
      <c r="E31" s="4">
        <v>3</v>
      </c>
      <c r="F31" s="4">
        <v>0</v>
      </c>
      <c r="G31" s="4">
        <v>3</v>
      </c>
      <c r="H31" s="9">
        <f t="shared" si="0"/>
        <v>1</v>
      </c>
      <c r="I31" s="12">
        <f t="shared" si="1"/>
        <v>0</v>
      </c>
      <c r="J31" s="4" t="s">
        <v>85</v>
      </c>
    </row>
    <row r="32" spans="1:10" x14ac:dyDescent="0.2">
      <c r="A32" s="50">
        <v>45632</v>
      </c>
      <c r="B32" s="4" t="s">
        <v>144</v>
      </c>
      <c r="C32" s="4">
        <v>156</v>
      </c>
      <c r="D32" s="4">
        <v>156</v>
      </c>
      <c r="E32" s="4">
        <v>156</v>
      </c>
      <c r="F32" s="4">
        <v>0</v>
      </c>
      <c r="G32" s="4">
        <v>0</v>
      </c>
      <c r="H32" s="9">
        <f t="shared" si="0"/>
        <v>1</v>
      </c>
      <c r="I32" s="12">
        <f t="shared" si="1"/>
        <v>0</v>
      </c>
    </row>
    <row r="33" spans="1:10" x14ac:dyDescent="0.2">
      <c r="A33" s="51"/>
      <c r="B33" s="4">
        <v>2</v>
      </c>
      <c r="C33" s="4">
        <v>156</v>
      </c>
      <c r="D33" s="4">
        <v>156</v>
      </c>
      <c r="E33" s="4">
        <v>156</v>
      </c>
      <c r="F33" s="4">
        <v>0</v>
      </c>
      <c r="G33" s="4">
        <v>0</v>
      </c>
      <c r="H33" s="9">
        <f t="shared" si="0"/>
        <v>1</v>
      </c>
      <c r="I33" s="12">
        <f t="shared" si="1"/>
        <v>0</v>
      </c>
    </row>
    <row r="34" spans="1:10" x14ac:dyDescent="0.2">
      <c r="A34" s="54"/>
      <c r="B34" s="4">
        <v>4</v>
      </c>
      <c r="C34" s="4">
        <v>156</v>
      </c>
      <c r="D34" s="4">
        <v>156</v>
      </c>
      <c r="E34" s="4">
        <v>156</v>
      </c>
      <c r="F34" s="4">
        <v>0</v>
      </c>
      <c r="G34" s="4">
        <v>0</v>
      </c>
      <c r="H34" s="9">
        <f t="shared" si="0"/>
        <v>1</v>
      </c>
      <c r="I34" s="12">
        <f t="shared" si="1"/>
        <v>0</v>
      </c>
    </row>
    <row r="35" spans="1:10" x14ac:dyDescent="0.2">
      <c r="A35" s="3">
        <v>45636</v>
      </c>
      <c r="B35" s="4" t="s">
        <v>43</v>
      </c>
      <c r="C35" s="4">
        <v>100</v>
      </c>
      <c r="D35" s="4">
        <v>200</v>
      </c>
      <c r="E35" s="4">
        <v>199</v>
      </c>
      <c r="F35" s="4">
        <v>1</v>
      </c>
      <c r="G35" s="4">
        <v>0</v>
      </c>
      <c r="H35" s="9">
        <f t="shared" ref="H35:H38" si="2">(E35+G35)/D35</f>
        <v>0.995</v>
      </c>
      <c r="I35" s="12">
        <f t="shared" ref="I35:I38" si="3">F35/D35</f>
        <v>5.0000000000000001E-3</v>
      </c>
    </row>
    <row r="36" spans="1:10" x14ac:dyDescent="0.2">
      <c r="A36" s="50">
        <v>45637</v>
      </c>
      <c r="B36" s="4" t="s">
        <v>144</v>
      </c>
      <c r="C36" s="4">
        <v>60</v>
      </c>
      <c r="D36" s="4">
        <v>60</v>
      </c>
      <c r="E36" s="4">
        <v>59</v>
      </c>
      <c r="F36" s="4">
        <v>1</v>
      </c>
      <c r="G36" s="4">
        <v>0</v>
      </c>
      <c r="H36" s="9">
        <f t="shared" si="2"/>
        <v>0.98333333333333328</v>
      </c>
      <c r="I36" s="12">
        <f t="shared" si="3"/>
        <v>1.6666666666666666E-2</v>
      </c>
    </row>
    <row r="37" spans="1:10" x14ac:dyDescent="0.2">
      <c r="A37" s="51"/>
      <c r="B37" s="4">
        <v>2</v>
      </c>
      <c r="C37" s="4">
        <v>60</v>
      </c>
      <c r="D37" s="4">
        <v>60</v>
      </c>
      <c r="E37" s="4">
        <v>59</v>
      </c>
      <c r="F37" s="4">
        <v>1</v>
      </c>
      <c r="G37" s="4">
        <v>0</v>
      </c>
      <c r="H37" s="9">
        <f t="shared" si="2"/>
        <v>0.98333333333333328</v>
      </c>
      <c r="I37" s="12">
        <f t="shared" si="3"/>
        <v>1.6666666666666666E-2</v>
      </c>
    </row>
    <row r="38" spans="1:10" x14ac:dyDescent="0.2">
      <c r="A38" s="51"/>
      <c r="B38" s="4">
        <v>4</v>
      </c>
      <c r="C38" s="4">
        <v>60</v>
      </c>
      <c r="D38" s="4">
        <v>60</v>
      </c>
      <c r="E38" s="4">
        <v>59</v>
      </c>
      <c r="F38" s="4">
        <v>1</v>
      </c>
      <c r="G38" s="4">
        <v>0</v>
      </c>
      <c r="H38" s="9">
        <f t="shared" si="2"/>
        <v>0.98333333333333328</v>
      </c>
      <c r="I38" s="12">
        <f t="shared" si="3"/>
        <v>1.6666666666666666E-2</v>
      </c>
    </row>
    <row r="39" spans="1:10" x14ac:dyDescent="0.2">
      <c r="A39" s="54"/>
      <c r="B39" s="4" t="s">
        <v>3</v>
      </c>
      <c r="C39" s="4">
        <v>141</v>
      </c>
      <c r="D39" s="4">
        <v>282</v>
      </c>
      <c r="E39" s="4">
        <v>281</v>
      </c>
      <c r="F39" s="4">
        <v>1</v>
      </c>
      <c r="G39" s="4">
        <v>0</v>
      </c>
      <c r="H39" s="9">
        <f t="shared" ref="H39:H45" si="4">(E39+G39)/D39</f>
        <v>0.99645390070921991</v>
      </c>
      <c r="I39" s="12">
        <f t="shared" ref="I39:I45" si="5">F39/D39</f>
        <v>3.5460992907801418E-3</v>
      </c>
    </row>
    <row r="40" spans="1:10" x14ac:dyDescent="0.2">
      <c r="A40" s="50">
        <v>45638</v>
      </c>
      <c r="B40" s="4" t="s">
        <v>43</v>
      </c>
      <c r="C40" s="4">
        <v>110</v>
      </c>
      <c r="D40" s="4">
        <v>220</v>
      </c>
      <c r="E40" s="4">
        <v>220</v>
      </c>
      <c r="F40" s="4">
        <v>0</v>
      </c>
      <c r="G40" s="4">
        <v>0</v>
      </c>
      <c r="H40" s="9">
        <f t="shared" si="4"/>
        <v>1</v>
      </c>
      <c r="I40" s="12">
        <f t="shared" si="5"/>
        <v>0</v>
      </c>
    </row>
    <row r="41" spans="1:10" x14ac:dyDescent="0.2">
      <c r="A41" s="54"/>
      <c r="B41" s="4">
        <v>900</v>
      </c>
      <c r="C41" s="4">
        <v>96</v>
      </c>
      <c r="D41" s="4">
        <v>192</v>
      </c>
      <c r="E41" s="4">
        <v>186</v>
      </c>
      <c r="F41" s="4">
        <v>5</v>
      </c>
      <c r="G41" s="4">
        <v>1</v>
      </c>
      <c r="H41" s="9">
        <f t="shared" si="4"/>
        <v>0.97395833333333337</v>
      </c>
      <c r="I41" s="12">
        <f t="shared" si="5"/>
        <v>2.6041666666666668E-2</v>
      </c>
    </row>
    <row r="42" spans="1:10" x14ac:dyDescent="0.2">
      <c r="A42" s="50">
        <v>45639</v>
      </c>
      <c r="B42" s="4" t="s">
        <v>45</v>
      </c>
      <c r="C42" s="4">
        <v>236</v>
      </c>
      <c r="D42" s="4">
        <v>472</v>
      </c>
      <c r="E42" s="4">
        <v>471</v>
      </c>
      <c r="F42" s="4">
        <v>1</v>
      </c>
      <c r="G42" s="4">
        <v>0</v>
      </c>
      <c r="H42" s="9">
        <f t="shared" si="4"/>
        <v>0.9978813559322034</v>
      </c>
      <c r="I42" s="12">
        <f t="shared" si="5"/>
        <v>2.1186440677966102E-3</v>
      </c>
      <c r="J42" s="4" t="s">
        <v>160</v>
      </c>
    </row>
    <row r="43" spans="1:10" x14ac:dyDescent="0.2">
      <c r="A43" s="51"/>
      <c r="B43" s="4" t="s">
        <v>14</v>
      </c>
      <c r="C43" s="4">
        <v>44</v>
      </c>
      <c r="D43" s="4">
        <v>88</v>
      </c>
      <c r="E43" s="4">
        <v>88</v>
      </c>
      <c r="F43" s="4">
        <v>0</v>
      </c>
      <c r="G43" s="4">
        <v>0</v>
      </c>
      <c r="H43" s="9">
        <f t="shared" si="4"/>
        <v>1</v>
      </c>
      <c r="I43" s="12">
        <f t="shared" si="5"/>
        <v>0</v>
      </c>
    </row>
    <row r="44" spans="1:10" x14ac:dyDescent="0.2">
      <c r="A44" s="54"/>
      <c r="B44" s="4" t="s">
        <v>7</v>
      </c>
      <c r="C44" s="4">
        <v>308</v>
      </c>
      <c r="D44" s="4">
        <v>616</v>
      </c>
      <c r="E44" s="4">
        <v>606</v>
      </c>
      <c r="F44" s="4">
        <v>10</v>
      </c>
      <c r="G44" s="4">
        <v>0</v>
      </c>
      <c r="H44" s="9">
        <f t="shared" si="4"/>
        <v>0.98376623376623373</v>
      </c>
      <c r="I44" s="12">
        <f t="shared" si="5"/>
        <v>1.6233766233766232E-2</v>
      </c>
      <c r="J44" s="4" t="s">
        <v>159</v>
      </c>
    </row>
    <row r="45" spans="1:10" x14ac:dyDescent="0.2">
      <c r="A45" s="50">
        <v>45642</v>
      </c>
      <c r="B45" s="4" t="s">
        <v>51</v>
      </c>
      <c r="C45" s="4">
        <v>306</v>
      </c>
      <c r="D45" s="4">
        <v>612</v>
      </c>
      <c r="E45" s="4">
        <v>611</v>
      </c>
      <c r="F45" s="4">
        <v>1</v>
      </c>
      <c r="G45" s="4">
        <v>0</v>
      </c>
      <c r="H45" s="9">
        <f t="shared" si="4"/>
        <v>0.99836601307189543</v>
      </c>
      <c r="I45" s="12">
        <f t="shared" si="5"/>
        <v>1.6339869281045752E-3</v>
      </c>
      <c r="J45" s="4" t="s">
        <v>166</v>
      </c>
    </row>
    <row r="46" spans="1:10" x14ac:dyDescent="0.2">
      <c r="A46" s="51"/>
      <c r="B46" s="4" t="s">
        <v>52</v>
      </c>
      <c r="C46" s="4">
        <v>306</v>
      </c>
      <c r="D46" s="4">
        <v>306</v>
      </c>
      <c r="E46" s="4">
        <v>287</v>
      </c>
      <c r="F46" s="4">
        <v>19</v>
      </c>
      <c r="G46" s="4">
        <v>0</v>
      </c>
      <c r="H46" s="9">
        <f t="shared" ref="H46:H56" si="6">(E46+G46)/D46</f>
        <v>0.93790849673202614</v>
      </c>
      <c r="I46" s="12">
        <f t="shared" ref="I46:I56" si="7">F46/D46</f>
        <v>6.2091503267973858E-2</v>
      </c>
      <c r="J46" s="4" t="s">
        <v>166</v>
      </c>
    </row>
    <row r="47" spans="1:10" x14ac:dyDescent="0.2">
      <c r="A47" s="51"/>
      <c r="B47" s="4" t="s">
        <v>162</v>
      </c>
      <c r="C47" s="4">
        <v>153</v>
      </c>
      <c r="D47" s="4">
        <v>153</v>
      </c>
      <c r="E47" s="4">
        <v>153</v>
      </c>
      <c r="F47" s="4">
        <v>0</v>
      </c>
      <c r="G47" s="4">
        <v>0</v>
      </c>
      <c r="H47" s="9">
        <f t="shared" si="6"/>
        <v>1</v>
      </c>
      <c r="I47" s="12">
        <f t="shared" si="7"/>
        <v>0</v>
      </c>
    </row>
    <row r="48" spans="1:10" x14ac:dyDescent="0.2">
      <c r="A48" s="54"/>
      <c r="B48" s="4" t="s">
        <v>163</v>
      </c>
      <c r="C48" s="4">
        <v>153</v>
      </c>
      <c r="D48" s="4">
        <v>153</v>
      </c>
      <c r="E48" s="4">
        <v>153</v>
      </c>
      <c r="F48" s="4">
        <v>0</v>
      </c>
      <c r="G48" s="4">
        <v>0</v>
      </c>
      <c r="H48" s="9">
        <f t="shared" si="6"/>
        <v>1</v>
      </c>
      <c r="I48" s="12">
        <f t="shared" si="7"/>
        <v>0</v>
      </c>
    </row>
    <row r="49" spans="1:10" x14ac:dyDescent="0.2">
      <c r="A49" s="50">
        <v>45645</v>
      </c>
      <c r="B49" s="4" t="s">
        <v>3</v>
      </c>
      <c r="C49" s="4">
        <v>163</v>
      </c>
      <c r="D49" s="4">
        <v>163</v>
      </c>
      <c r="E49" s="4">
        <v>162</v>
      </c>
      <c r="F49" s="4">
        <v>1</v>
      </c>
      <c r="G49" s="4">
        <v>0</v>
      </c>
      <c r="H49" s="9">
        <f t="shared" si="6"/>
        <v>0.99386503067484666</v>
      </c>
      <c r="I49" s="12">
        <f t="shared" si="7"/>
        <v>6.1349693251533744E-3</v>
      </c>
    </row>
    <row r="50" spans="1:10" x14ac:dyDescent="0.2">
      <c r="A50" s="54"/>
      <c r="B50" s="4">
        <v>500</v>
      </c>
      <c r="C50" s="4">
        <v>163</v>
      </c>
      <c r="D50" s="4">
        <v>163</v>
      </c>
      <c r="E50" s="4">
        <v>160</v>
      </c>
      <c r="F50" s="4">
        <v>2</v>
      </c>
      <c r="G50" s="4">
        <v>1</v>
      </c>
      <c r="H50" s="9">
        <f t="shared" si="6"/>
        <v>0.98773006134969321</v>
      </c>
      <c r="I50" s="12">
        <f t="shared" si="7"/>
        <v>1.2269938650306749E-2</v>
      </c>
    </row>
    <row r="51" spans="1:10" x14ac:dyDescent="0.2">
      <c r="A51" s="3">
        <v>45649</v>
      </c>
      <c r="B51" s="4" t="s">
        <v>14</v>
      </c>
      <c r="C51" s="4">
        <v>180</v>
      </c>
      <c r="D51" s="4">
        <v>360</v>
      </c>
      <c r="E51" s="4">
        <v>359</v>
      </c>
      <c r="F51" s="4">
        <v>1</v>
      </c>
      <c r="G51" s="4">
        <v>0</v>
      </c>
      <c r="H51" s="9">
        <f t="shared" si="6"/>
        <v>0.99722222222222223</v>
      </c>
      <c r="I51" s="12">
        <f t="shared" si="7"/>
        <v>2.7777777777777779E-3</v>
      </c>
    </row>
    <row r="52" spans="1:10" x14ac:dyDescent="0.2">
      <c r="A52" s="3">
        <v>45652</v>
      </c>
      <c r="B52" s="4" t="s">
        <v>45</v>
      </c>
      <c r="C52" s="4">
        <v>296</v>
      </c>
      <c r="D52" s="4">
        <v>592</v>
      </c>
      <c r="E52" s="4">
        <v>586</v>
      </c>
      <c r="F52" s="4">
        <v>6</v>
      </c>
      <c r="G52" s="4">
        <v>0</v>
      </c>
      <c r="H52" s="9">
        <f t="shared" si="6"/>
        <v>0.98986486486486491</v>
      </c>
      <c r="I52" s="12">
        <f t="shared" si="7"/>
        <v>1.0135135135135136E-2</v>
      </c>
    </row>
    <row r="53" spans="1:10" x14ac:dyDescent="0.2">
      <c r="A53" s="50">
        <v>45653</v>
      </c>
      <c r="B53" s="4" t="s">
        <v>78</v>
      </c>
      <c r="C53" s="4">
        <v>219</v>
      </c>
      <c r="D53" s="4">
        <v>219</v>
      </c>
      <c r="E53" s="4">
        <v>217</v>
      </c>
      <c r="F53" s="4">
        <v>2</v>
      </c>
      <c r="G53" s="4">
        <v>0</v>
      </c>
      <c r="H53" s="9">
        <f t="shared" si="6"/>
        <v>0.9908675799086758</v>
      </c>
      <c r="I53" s="12">
        <f t="shared" si="7"/>
        <v>9.1324200913242004E-3</v>
      </c>
    </row>
    <row r="54" spans="1:10" x14ac:dyDescent="0.2">
      <c r="A54" s="51"/>
      <c r="B54" s="4" t="s">
        <v>79</v>
      </c>
      <c r="C54" s="4">
        <v>219</v>
      </c>
      <c r="D54" s="4">
        <v>219</v>
      </c>
      <c r="E54" s="4">
        <v>217</v>
      </c>
      <c r="F54" s="4">
        <v>2</v>
      </c>
      <c r="G54" s="4">
        <v>0</v>
      </c>
      <c r="H54" s="9">
        <f t="shared" si="6"/>
        <v>0.9908675799086758</v>
      </c>
      <c r="I54" s="12">
        <f t="shared" si="7"/>
        <v>9.1324200913242004E-3</v>
      </c>
    </row>
    <row r="55" spans="1:10" x14ac:dyDescent="0.2">
      <c r="A55" s="51"/>
      <c r="B55" s="4" t="s">
        <v>72</v>
      </c>
      <c r="C55" s="4">
        <v>212</v>
      </c>
      <c r="D55" s="4">
        <v>212</v>
      </c>
      <c r="E55" s="4">
        <v>212</v>
      </c>
      <c r="F55" s="4">
        <v>0</v>
      </c>
      <c r="G55" s="4">
        <v>0</v>
      </c>
      <c r="H55" s="9">
        <f t="shared" si="6"/>
        <v>1</v>
      </c>
      <c r="I55" s="12">
        <f t="shared" si="7"/>
        <v>0</v>
      </c>
    </row>
    <row r="56" spans="1:10" ht="15.75" customHeight="1" x14ac:dyDescent="0.2">
      <c r="A56" s="51"/>
      <c r="B56" s="4" t="s">
        <v>167</v>
      </c>
      <c r="C56" s="4">
        <v>212</v>
      </c>
      <c r="D56" s="4">
        <v>212</v>
      </c>
      <c r="E56" s="4">
        <v>211</v>
      </c>
      <c r="F56" s="4">
        <v>0</v>
      </c>
      <c r="G56" s="4">
        <v>1</v>
      </c>
      <c r="H56" s="9">
        <f t="shared" si="6"/>
        <v>1</v>
      </c>
      <c r="I56" s="12">
        <f t="shared" si="7"/>
        <v>0</v>
      </c>
      <c r="J56" s="4" t="s">
        <v>171</v>
      </c>
    </row>
    <row r="57" spans="1:10" x14ac:dyDescent="0.2">
      <c r="A57" s="51"/>
      <c r="B57" s="4" t="s">
        <v>9</v>
      </c>
      <c r="C57" s="4">
        <v>150</v>
      </c>
      <c r="D57" s="4">
        <v>150</v>
      </c>
      <c r="E57" s="4">
        <v>148</v>
      </c>
      <c r="F57" s="4">
        <v>2</v>
      </c>
      <c r="G57" s="4">
        <v>1</v>
      </c>
      <c r="H57" s="9">
        <f t="shared" ref="H57:H58" si="8">(E57+G57)/D57</f>
        <v>0.99333333333333329</v>
      </c>
      <c r="I57" s="12">
        <f t="shared" ref="I57:I58" si="9">F57/D57</f>
        <v>1.3333333333333334E-2</v>
      </c>
    </row>
    <row r="58" spans="1:10" x14ac:dyDescent="0.2">
      <c r="A58" s="54"/>
      <c r="B58" s="4" t="s">
        <v>59</v>
      </c>
      <c r="C58" s="4">
        <v>150</v>
      </c>
      <c r="D58" s="4">
        <v>150</v>
      </c>
      <c r="E58" s="4">
        <v>149</v>
      </c>
      <c r="F58" s="4">
        <v>1</v>
      </c>
      <c r="G58" s="4">
        <v>0</v>
      </c>
      <c r="H58" s="9">
        <f t="shared" si="8"/>
        <v>0.99333333333333329</v>
      </c>
      <c r="I58" s="12">
        <f t="shared" si="9"/>
        <v>6.6666666666666671E-3</v>
      </c>
    </row>
    <row r="59" spans="1:10" x14ac:dyDescent="0.2">
      <c r="A59" s="3">
        <v>45660</v>
      </c>
      <c r="B59" s="4" t="s">
        <v>7</v>
      </c>
      <c r="C59" s="4">
        <v>156</v>
      </c>
      <c r="D59" s="4">
        <v>312</v>
      </c>
      <c r="E59" s="4">
        <v>306</v>
      </c>
      <c r="F59" s="4">
        <v>6</v>
      </c>
      <c r="G59" s="4">
        <v>0</v>
      </c>
      <c r="H59" s="9">
        <f t="shared" ref="H59:H79" si="10">(E59+G59)/D59</f>
        <v>0.98076923076923073</v>
      </c>
      <c r="I59" s="12">
        <f t="shared" ref="I59:I79" si="11">F59/D59</f>
        <v>1.9230769230769232E-2</v>
      </c>
    </row>
    <row r="60" spans="1:10" x14ac:dyDescent="0.2">
      <c r="A60" s="50">
        <v>45664</v>
      </c>
      <c r="B60" s="4" t="s">
        <v>179</v>
      </c>
      <c r="C60" s="4">
        <v>154</v>
      </c>
      <c r="D60" s="4">
        <v>154</v>
      </c>
      <c r="E60" s="4">
        <v>145</v>
      </c>
      <c r="F60" s="4">
        <v>9</v>
      </c>
      <c r="G60" s="4">
        <v>0</v>
      </c>
      <c r="H60" s="9">
        <f t="shared" si="10"/>
        <v>0.94155844155844159</v>
      </c>
      <c r="I60" s="12">
        <f t="shared" si="11"/>
        <v>5.844155844155844E-2</v>
      </c>
    </row>
    <row r="61" spans="1:10" x14ac:dyDescent="0.2">
      <c r="A61" s="51"/>
      <c r="B61" s="4" t="s">
        <v>180</v>
      </c>
      <c r="C61" s="4">
        <v>154</v>
      </c>
      <c r="D61" s="4">
        <v>154</v>
      </c>
      <c r="E61" s="4">
        <v>153</v>
      </c>
      <c r="F61" s="4">
        <v>1</v>
      </c>
      <c r="G61" s="4">
        <v>0</v>
      </c>
      <c r="H61" s="9">
        <f t="shared" si="10"/>
        <v>0.99350649350649356</v>
      </c>
      <c r="I61" s="12">
        <f t="shared" si="11"/>
        <v>6.4935064935064939E-3</v>
      </c>
    </row>
    <row r="62" spans="1:10" x14ac:dyDescent="0.2">
      <c r="A62" s="51"/>
      <c r="B62" s="4" t="s">
        <v>51</v>
      </c>
      <c r="C62" s="4">
        <v>203</v>
      </c>
      <c r="D62" s="4">
        <v>406</v>
      </c>
      <c r="E62" s="4">
        <v>403</v>
      </c>
      <c r="F62" s="4">
        <v>3</v>
      </c>
      <c r="G62" s="4">
        <v>0</v>
      </c>
      <c r="H62" s="9">
        <f t="shared" si="10"/>
        <v>0.9926108374384236</v>
      </c>
      <c r="I62" s="12">
        <f t="shared" si="11"/>
        <v>7.3891625615763543E-3</v>
      </c>
      <c r="J62" s="4" t="s">
        <v>181</v>
      </c>
    </row>
    <row r="63" spans="1:10" x14ac:dyDescent="0.2">
      <c r="A63" s="54"/>
      <c r="B63" s="4" t="s">
        <v>52</v>
      </c>
      <c r="C63" s="4">
        <v>203</v>
      </c>
      <c r="D63" s="4">
        <v>203</v>
      </c>
      <c r="E63" s="4">
        <v>200</v>
      </c>
      <c r="F63" s="4">
        <v>3</v>
      </c>
      <c r="G63" s="4">
        <v>0</v>
      </c>
      <c r="H63" s="9">
        <f t="shared" si="10"/>
        <v>0.98522167487684731</v>
      </c>
      <c r="I63" s="12">
        <f t="shared" si="11"/>
        <v>1.4778325123152709E-2</v>
      </c>
      <c r="J63" s="4" t="s">
        <v>181</v>
      </c>
    </row>
    <row r="64" spans="1:10" x14ac:dyDescent="0.2">
      <c r="A64" s="3">
        <v>45665</v>
      </c>
      <c r="B64" s="4" t="s">
        <v>43</v>
      </c>
      <c r="C64" s="4">
        <v>152</v>
      </c>
      <c r="D64" s="4">
        <v>152</v>
      </c>
      <c r="E64" s="4">
        <v>150</v>
      </c>
      <c r="F64" s="4">
        <v>2</v>
      </c>
      <c r="G64" s="4">
        <v>0</v>
      </c>
      <c r="H64" s="9">
        <f t="shared" si="10"/>
        <v>0.98684210526315785</v>
      </c>
      <c r="I64" s="12">
        <f t="shared" si="11"/>
        <v>1.3157894736842105E-2</v>
      </c>
    </row>
    <row r="65" spans="1:10" x14ac:dyDescent="0.2">
      <c r="A65" s="50">
        <v>45666</v>
      </c>
      <c r="B65" s="4" t="s">
        <v>75</v>
      </c>
      <c r="C65" s="4">
        <v>158</v>
      </c>
      <c r="D65" s="4">
        <v>158</v>
      </c>
      <c r="E65" s="4">
        <v>157</v>
      </c>
      <c r="F65" s="4">
        <v>0</v>
      </c>
      <c r="G65" s="4">
        <v>1</v>
      </c>
      <c r="H65" s="9">
        <f t="shared" si="10"/>
        <v>1</v>
      </c>
      <c r="I65" s="12">
        <f t="shared" si="11"/>
        <v>0</v>
      </c>
    </row>
    <row r="66" spans="1:10" x14ac:dyDescent="0.2">
      <c r="A66" s="54"/>
      <c r="B66" s="4" t="s">
        <v>182</v>
      </c>
      <c r="C66" s="4">
        <v>158</v>
      </c>
      <c r="D66" s="4">
        <v>158</v>
      </c>
      <c r="E66" s="4">
        <v>157</v>
      </c>
      <c r="F66" s="4">
        <v>0</v>
      </c>
      <c r="G66" s="4">
        <v>1</v>
      </c>
      <c r="H66" s="9">
        <f t="shared" si="10"/>
        <v>1</v>
      </c>
      <c r="I66" s="12">
        <f t="shared" si="11"/>
        <v>0</v>
      </c>
    </row>
    <row r="67" spans="1:10" x14ac:dyDescent="0.2">
      <c r="A67" s="50">
        <v>45670</v>
      </c>
      <c r="B67" s="4" t="s">
        <v>51</v>
      </c>
      <c r="C67" s="4">
        <v>202</v>
      </c>
      <c r="D67" s="4">
        <v>404</v>
      </c>
      <c r="E67" s="4">
        <v>395</v>
      </c>
      <c r="F67" s="4">
        <v>9</v>
      </c>
      <c r="G67" s="4">
        <v>0</v>
      </c>
      <c r="H67" s="9">
        <f t="shared" si="10"/>
        <v>0.9777227722772277</v>
      </c>
      <c r="I67" s="12">
        <f t="shared" si="11"/>
        <v>2.2277227722772276E-2</v>
      </c>
      <c r="J67" s="4" t="s">
        <v>188</v>
      </c>
    </row>
    <row r="68" spans="1:10" x14ac:dyDescent="0.2">
      <c r="A68" s="51"/>
      <c r="B68" s="4" t="s">
        <v>52</v>
      </c>
      <c r="C68" s="4">
        <v>202</v>
      </c>
      <c r="D68" s="4">
        <v>202</v>
      </c>
      <c r="E68" s="4">
        <v>198</v>
      </c>
      <c r="F68" s="4">
        <v>4</v>
      </c>
      <c r="G68" s="4">
        <v>0</v>
      </c>
      <c r="H68" s="9">
        <f t="shared" si="10"/>
        <v>0.98019801980198018</v>
      </c>
      <c r="I68" s="12">
        <f t="shared" si="11"/>
        <v>1.9801980198019802E-2</v>
      </c>
      <c r="J68" s="4" t="s">
        <v>188</v>
      </c>
    </row>
    <row r="69" spans="1:10" x14ac:dyDescent="0.2">
      <c r="A69" s="54"/>
      <c r="B69" s="4" t="s">
        <v>3</v>
      </c>
      <c r="C69" s="4">
        <v>384</v>
      </c>
      <c r="D69" s="4">
        <v>768</v>
      </c>
      <c r="E69" s="4">
        <v>766</v>
      </c>
      <c r="F69" s="4">
        <v>0</v>
      </c>
      <c r="G69" s="4">
        <v>2</v>
      </c>
      <c r="H69" s="9">
        <f t="shared" si="10"/>
        <v>1</v>
      </c>
      <c r="I69" s="12">
        <f t="shared" si="11"/>
        <v>0</v>
      </c>
      <c r="J69" s="4" t="s">
        <v>189</v>
      </c>
    </row>
    <row r="70" spans="1:10" x14ac:dyDescent="0.2">
      <c r="A70" s="50">
        <v>45673</v>
      </c>
      <c r="B70" s="4">
        <v>1000</v>
      </c>
      <c r="C70" s="4">
        <v>160</v>
      </c>
      <c r="D70" s="4">
        <v>160</v>
      </c>
      <c r="E70" s="4">
        <v>156</v>
      </c>
      <c r="F70" s="4">
        <v>4</v>
      </c>
      <c r="G70" s="4">
        <v>0</v>
      </c>
      <c r="H70" s="9">
        <f t="shared" si="10"/>
        <v>0.97499999999999998</v>
      </c>
      <c r="I70" s="12">
        <f t="shared" si="11"/>
        <v>2.5000000000000001E-2</v>
      </c>
    </row>
    <row r="71" spans="1:10" x14ac:dyDescent="0.2">
      <c r="A71" s="51"/>
      <c r="B71" s="4" t="s">
        <v>162</v>
      </c>
      <c r="C71" s="4">
        <v>260</v>
      </c>
      <c r="D71" s="4">
        <v>260</v>
      </c>
      <c r="E71" s="4">
        <v>260</v>
      </c>
      <c r="F71" s="4">
        <v>0</v>
      </c>
      <c r="G71" s="4">
        <v>0</v>
      </c>
      <c r="H71" s="9">
        <f t="shared" si="10"/>
        <v>1</v>
      </c>
      <c r="I71" s="12">
        <f t="shared" si="11"/>
        <v>0</v>
      </c>
      <c r="J71" s="4" t="s">
        <v>192</v>
      </c>
    </row>
    <row r="72" spans="1:10" x14ac:dyDescent="0.2">
      <c r="A72" s="54"/>
      <c r="B72" s="4" t="s">
        <v>163</v>
      </c>
      <c r="C72" s="4">
        <v>260</v>
      </c>
      <c r="D72" s="4">
        <v>260</v>
      </c>
      <c r="E72" s="4">
        <v>259</v>
      </c>
      <c r="F72" s="4">
        <v>1</v>
      </c>
      <c r="G72" s="4">
        <v>0</v>
      </c>
      <c r="H72" s="9">
        <f t="shared" si="10"/>
        <v>0.99615384615384617</v>
      </c>
      <c r="I72" s="12">
        <f t="shared" si="11"/>
        <v>3.8461538461538464E-3</v>
      </c>
      <c r="J72" s="4" t="s">
        <v>192</v>
      </c>
    </row>
    <row r="73" spans="1:10" x14ac:dyDescent="0.2">
      <c r="A73" s="50">
        <v>45674</v>
      </c>
      <c r="B73" s="4" t="s">
        <v>190</v>
      </c>
      <c r="C73" s="4">
        <v>152</v>
      </c>
      <c r="D73" s="4">
        <v>152</v>
      </c>
      <c r="E73" s="4">
        <v>150</v>
      </c>
      <c r="F73" s="4">
        <v>2</v>
      </c>
      <c r="G73" s="4">
        <v>0</v>
      </c>
      <c r="H73" s="9">
        <f t="shared" si="10"/>
        <v>0.98684210526315785</v>
      </c>
      <c r="I73" s="12">
        <f t="shared" si="11"/>
        <v>1.3157894736842105E-2</v>
      </c>
      <c r="J73" s="4" t="s">
        <v>193</v>
      </c>
    </row>
    <row r="74" spans="1:10" x14ac:dyDescent="0.2">
      <c r="A74" s="54"/>
      <c r="B74" s="4" t="s">
        <v>191</v>
      </c>
      <c r="C74" s="4">
        <v>152</v>
      </c>
      <c r="D74" s="4">
        <v>152</v>
      </c>
      <c r="E74" s="4">
        <v>147</v>
      </c>
      <c r="F74" s="4">
        <v>4</v>
      </c>
      <c r="G74" s="4">
        <v>1</v>
      </c>
      <c r="H74" s="9">
        <f t="shared" si="10"/>
        <v>0.97368421052631582</v>
      </c>
      <c r="I74" s="12">
        <f t="shared" si="11"/>
        <v>2.6315789473684209E-2</v>
      </c>
      <c r="J74" s="4" t="s">
        <v>193</v>
      </c>
    </row>
    <row r="75" spans="1:10" x14ac:dyDescent="0.2">
      <c r="A75" s="50">
        <v>45680</v>
      </c>
      <c r="B75" s="4" t="s">
        <v>7</v>
      </c>
      <c r="C75" s="4">
        <v>150</v>
      </c>
      <c r="D75" s="4">
        <v>300</v>
      </c>
      <c r="E75" s="4">
        <v>297</v>
      </c>
      <c r="F75" s="4">
        <v>3</v>
      </c>
      <c r="G75" s="4">
        <v>0</v>
      </c>
      <c r="H75" s="9">
        <f t="shared" si="10"/>
        <v>0.99</v>
      </c>
      <c r="I75" s="12">
        <f t="shared" si="11"/>
        <v>0.01</v>
      </c>
    </row>
    <row r="76" spans="1:10" x14ac:dyDescent="0.2">
      <c r="A76" s="54"/>
      <c r="B76" s="4" t="s">
        <v>43</v>
      </c>
      <c r="C76" s="4">
        <v>230</v>
      </c>
      <c r="D76" s="4">
        <v>460</v>
      </c>
      <c r="E76" s="4">
        <v>455</v>
      </c>
      <c r="F76" s="4">
        <v>2</v>
      </c>
      <c r="G76" s="4">
        <v>3</v>
      </c>
      <c r="H76" s="9">
        <f t="shared" si="10"/>
        <v>0.9956521739130435</v>
      </c>
      <c r="I76" s="12">
        <f t="shared" si="11"/>
        <v>4.3478260869565218E-3</v>
      </c>
      <c r="J76" s="4" t="s">
        <v>206</v>
      </c>
    </row>
    <row r="77" spans="1:10" x14ac:dyDescent="0.2">
      <c r="A77" s="50">
        <v>45681</v>
      </c>
      <c r="B77" s="4" t="s">
        <v>51</v>
      </c>
      <c r="C77" s="4">
        <v>306</v>
      </c>
      <c r="D77" s="4">
        <v>612</v>
      </c>
      <c r="E77" s="4">
        <v>602</v>
      </c>
      <c r="F77" s="4">
        <v>9</v>
      </c>
      <c r="G77" s="4">
        <v>1</v>
      </c>
      <c r="H77" s="9">
        <f t="shared" si="10"/>
        <v>0.98529411764705888</v>
      </c>
      <c r="I77" s="12">
        <f t="shared" si="11"/>
        <v>1.4705882352941176E-2</v>
      </c>
    </row>
    <row r="78" spans="1:10" x14ac:dyDescent="0.2">
      <c r="A78" s="51"/>
      <c r="B78" s="4" t="s">
        <v>52</v>
      </c>
      <c r="C78" s="4">
        <v>306</v>
      </c>
      <c r="D78" s="4">
        <v>306</v>
      </c>
      <c r="E78" s="4">
        <v>301</v>
      </c>
      <c r="F78" s="4">
        <v>4</v>
      </c>
      <c r="G78" s="4">
        <v>1</v>
      </c>
      <c r="H78" s="9">
        <f t="shared" si="10"/>
        <v>0.98692810457516345</v>
      </c>
      <c r="I78" s="12">
        <f t="shared" si="11"/>
        <v>1.3071895424836602E-2</v>
      </c>
    </row>
    <row r="79" spans="1:10" x14ac:dyDescent="0.2">
      <c r="A79" s="51"/>
      <c r="B79" s="4" t="s">
        <v>174</v>
      </c>
      <c r="C79" s="4">
        <v>150</v>
      </c>
      <c r="D79" s="4">
        <v>150</v>
      </c>
      <c r="E79" s="4">
        <v>148</v>
      </c>
      <c r="F79" s="4">
        <v>2</v>
      </c>
      <c r="G79" s="4">
        <v>0</v>
      </c>
      <c r="H79" s="9">
        <f t="shared" si="10"/>
        <v>0.98666666666666669</v>
      </c>
      <c r="I79" s="12">
        <f t="shared" si="11"/>
        <v>1.3333333333333334E-2</v>
      </c>
    </row>
    <row r="80" spans="1:10" x14ac:dyDescent="0.2">
      <c r="A80" s="54"/>
      <c r="B80" s="4" t="s">
        <v>173</v>
      </c>
      <c r="C80" s="4">
        <v>150</v>
      </c>
      <c r="D80" s="4">
        <v>150</v>
      </c>
      <c r="E80" s="4">
        <v>150</v>
      </c>
      <c r="F80" s="4">
        <v>0</v>
      </c>
      <c r="G80" s="4">
        <v>0</v>
      </c>
      <c r="H80" s="9">
        <f t="shared" ref="H80" si="12">(E80+G80)/D80</f>
        <v>1</v>
      </c>
      <c r="I80" s="12">
        <f t="shared" ref="I80" si="13">F80/D80</f>
        <v>0</v>
      </c>
    </row>
    <row r="81" spans="1:12" x14ac:dyDescent="0.2">
      <c r="A81" s="50">
        <v>45693</v>
      </c>
      <c r="B81" s="4" t="s">
        <v>72</v>
      </c>
      <c r="C81" s="4">
        <v>157</v>
      </c>
      <c r="D81" s="4">
        <v>157</v>
      </c>
      <c r="E81" s="4">
        <v>157</v>
      </c>
      <c r="F81" s="4">
        <v>0</v>
      </c>
      <c r="G81" s="4">
        <v>0</v>
      </c>
      <c r="H81" s="9">
        <f t="shared" ref="H81:H90" si="14">(E81+G81)/D81</f>
        <v>1</v>
      </c>
      <c r="I81" s="12">
        <f t="shared" ref="I81:I90" si="15">F81/D81</f>
        <v>0</v>
      </c>
    </row>
    <row r="82" spans="1:12" x14ac:dyDescent="0.2">
      <c r="A82" s="51"/>
      <c r="B82" s="4" t="s">
        <v>167</v>
      </c>
      <c r="C82" s="4">
        <v>157</v>
      </c>
      <c r="D82" s="4">
        <v>157</v>
      </c>
      <c r="E82" s="4">
        <v>157</v>
      </c>
      <c r="F82" s="4">
        <v>0</v>
      </c>
      <c r="G82" s="4">
        <v>0</v>
      </c>
      <c r="H82" s="9">
        <f t="shared" si="14"/>
        <v>1</v>
      </c>
      <c r="I82" s="12">
        <f t="shared" si="15"/>
        <v>0</v>
      </c>
    </row>
    <row r="83" spans="1:12" x14ac:dyDescent="0.2">
      <c r="A83" s="51"/>
      <c r="B83" s="4" t="s">
        <v>204</v>
      </c>
      <c r="C83" s="4">
        <v>52</v>
      </c>
      <c r="D83" s="4">
        <v>52</v>
      </c>
      <c r="E83" s="4">
        <v>50</v>
      </c>
      <c r="F83" s="4">
        <v>2</v>
      </c>
      <c r="G83" s="4">
        <v>0</v>
      </c>
      <c r="H83" s="9">
        <f t="shared" si="14"/>
        <v>0.96153846153846156</v>
      </c>
      <c r="I83" s="12">
        <f t="shared" si="15"/>
        <v>3.8461538461538464E-2</v>
      </c>
    </row>
    <row r="84" spans="1:12" x14ac:dyDescent="0.2">
      <c r="A84" s="54"/>
      <c r="B84" s="4" t="s">
        <v>205</v>
      </c>
      <c r="C84" s="4">
        <v>56</v>
      </c>
      <c r="D84" s="4">
        <v>56</v>
      </c>
      <c r="E84" s="4">
        <v>56</v>
      </c>
      <c r="F84" s="4">
        <v>0</v>
      </c>
      <c r="G84" s="4">
        <v>0</v>
      </c>
      <c r="H84" s="9">
        <f t="shared" si="14"/>
        <v>1</v>
      </c>
      <c r="I84" s="12">
        <f t="shared" si="15"/>
        <v>0</v>
      </c>
    </row>
    <row r="85" spans="1:12" x14ac:dyDescent="0.2">
      <c r="A85" s="50">
        <v>45694</v>
      </c>
      <c r="B85" s="4" t="s">
        <v>78</v>
      </c>
      <c r="C85" s="4">
        <v>154</v>
      </c>
      <c r="D85" s="4">
        <v>154</v>
      </c>
      <c r="E85" s="4">
        <v>154</v>
      </c>
      <c r="F85" s="4">
        <v>0</v>
      </c>
      <c r="G85" s="4">
        <v>0</v>
      </c>
      <c r="H85" s="9">
        <f t="shared" si="14"/>
        <v>1</v>
      </c>
      <c r="I85" s="12">
        <f t="shared" si="15"/>
        <v>0</v>
      </c>
    </row>
    <row r="86" spans="1:12" x14ac:dyDescent="0.2">
      <c r="A86" s="54"/>
      <c r="B86" s="4" t="s">
        <v>79</v>
      </c>
      <c r="C86" s="4">
        <v>154</v>
      </c>
      <c r="D86" s="4">
        <v>154</v>
      </c>
      <c r="E86" s="4">
        <v>153</v>
      </c>
      <c r="F86" s="4">
        <v>0</v>
      </c>
      <c r="G86" s="4">
        <v>1</v>
      </c>
      <c r="H86" s="9">
        <f t="shared" si="14"/>
        <v>1</v>
      </c>
      <c r="I86" s="12">
        <f t="shared" si="15"/>
        <v>0</v>
      </c>
    </row>
    <row r="87" spans="1:12" x14ac:dyDescent="0.2">
      <c r="A87" s="50">
        <v>45698</v>
      </c>
      <c r="B87" s="4" t="s">
        <v>51</v>
      </c>
      <c r="C87" s="4">
        <v>309</v>
      </c>
      <c r="D87" s="4">
        <v>618</v>
      </c>
      <c r="E87" s="4">
        <v>605</v>
      </c>
      <c r="F87" s="4">
        <v>11</v>
      </c>
      <c r="G87" s="4">
        <v>2</v>
      </c>
      <c r="H87" s="9">
        <f t="shared" si="14"/>
        <v>0.98220064724919098</v>
      </c>
      <c r="I87" s="12">
        <f t="shared" si="15"/>
        <v>1.7799352750809062E-2</v>
      </c>
      <c r="J87" s="4" t="s">
        <v>209</v>
      </c>
    </row>
    <row r="88" spans="1:12" x14ac:dyDescent="0.2">
      <c r="A88" s="54"/>
      <c r="B88" s="4" t="s">
        <v>52</v>
      </c>
      <c r="C88" s="4">
        <v>309</v>
      </c>
      <c r="D88" s="4">
        <v>309</v>
      </c>
      <c r="E88" s="4">
        <v>304</v>
      </c>
      <c r="F88" s="4">
        <v>5</v>
      </c>
      <c r="G88" s="4">
        <v>0</v>
      </c>
      <c r="H88" s="9">
        <f t="shared" si="14"/>
        <v>0.98381877022653719</v>
      </c>
      <c r="I88" s="12">
        <f t="shared" si="15"/>
        <v>1.6181229773462782E-2</v>
      </c>
      <c r="J88" s="4" t="s">
        <v>210</v>
      </c>
    </row>
    <row r="89" spans="1:12" x14ac:dyDescent="0.2">
      <c r="A89" s="50">
        <v>45701</v>
      </c>
      <c r="B89" s="4" t="s">
        <v>43</v>
      </c>
      <c r="C89" s="4">
        <v>215</v>
      </c>
      <c r="D89" s="4">
        <v>430</v>
      </c>
      <c r="E89" s="4">
        <v>420</v>
      </c>
      <c r="F89" s="4">
        <v>4</v>
      </c>
      <c r="G89" s="4">
        <v>6</v>
      </c>
      <c r="H89" s="9">
        <f t="shared" si="14"/>
        <v>0.99069767441860468</v>
      </c>
      <c r="I89" s="12">
        <f t="shared" si="15"/>
        <v>9.3023255813953487E-3</v>
      </c>
      <c r="J89" s="4" t="s">
        <v>214</v>
      </c>
    </row>
    <row r="90" spans="1:12" x14ac:dyDescent="0.2">
      <c r="A90" s="54"/>
      <c r="B90" s="4" t="s">
        <v>45</v>
      </c>
      <c r="C90" s="4">
        <v>41</v>
      </c>
      <c r="D90" s="4">
        <v>82</v>
      </c>
      <c r="E90" s="4">
        <v>82</v>
      </c>
      <c r="F90" s="4">
        <v>0</v>
      </c>
      <c r="G90" s="4">
        <v>0</v>
      </c>
      <c r="H90" s="9">
        <f t="shared" si="14"/>
        <v>1</v>
      </c>
      <c r="I90" s="12">
        <f t="shared" si="15"/>
        <v>0</v>
      </c>
    </row>
    <row r="91" spans="1:12" x14ac:dyDescent="0.2">
      <c r="A91" s="50">
        <v>45705</v>
      </c>
      <c r="B91" s="4" t="s">
        <v>179</v>
      </c>
      <c r="C91" s="4">
        <v>154</v>
      </c>
      <c r="D91" s="4">
        <v>154</v>
      </c>
      <c r="E91" s="4">
        <v>152</v>
      </c>
      <c r="F91" s="4">
        <v>2</v>
      </c>
      <c r="G91" s="4">
        <v>0</v>
      </c>
      <c r="H91" s="9">
        <f t="shared" ref="H91:H93" si="16">(E91+G91)/D91</f>
        <v>0.98701298701298701</v>
      </c>
      <c r="I91" s="12">
        <f t="shared" ref="I91:I93" si="17">F91/D91</f>
        <v>1.2987012987012988E-2</v>
      </c>
    </row>
    <row r="92" spans="1:12" x14ac:dyDescent="0.2">
      <c r="A92" s="51"/>
      <c r="B92" s="4" t="s">
        <v>180</v>
      </c>
      <c r="C92" s="4">
        <v>154</v>
      </c>
      <c r="D92" s="4">
        <v>154</v>
      </c>
      <c r="E92" s="4">
        <v>150</v>
      </c>
      <c r="F92" s="4">
        <v>3</v>
      </c>
      <c r="G92" s="4">
        <v>1</v>
      </c>
      <c r="H92" s="9">
        <f t="shared" si="16"/>
        <v>0.98051948051948057</v>
      </c>
      <c r="I92" s="12">
        <f t="shared" si="17"/>
        <v>1.948051948051948E-2</v>
      </c>
      <c r="J92" s="4" t="s">
        <v>220</v>
      </c>
    </row>
    <row r="93" spans="1:12" x14ac:dyDescent="0.2">
      <c r="A93" s="54"/>
      <c r="B93" s="4" t="s">
        <v>211</v>
      </c>
      <c r="C93" s="4">
        <v>150</v>
      </c>
      <c r="D93" s="4">
        <v>150</v>
      </c>
      <c r="E93" s="4">
        <v>149</v>
      </c>
      <c r="F93" s="4">
        <v>1</v>
      </c>
      <c r="G93" s="4">
        <v>0</v>
      </c>
      <c r="H93" s="9">
        <f t="shared" si="16"/>
        <v>0.99333333333333329</v>
      </c>
      <c r="I93" s="12">
        <f t="shared" si="17"/>
        <v>6.6666666666666671E-3</v>
      </c>
    </row>
    <row r="94" spans="1:12" x14ac:dyDescent="0.2">
      <c r="A94" s="3">
        <v>45707</v>
      </c>
      <c r="B94" s="4" t="s">
        <v>45</v>
      </c>
      <c r="C94" s="4">
        <v>101</v>
      </c>
      <c r="D94" s="4">
        <v>101</v>
      </c>
      <c r="E94" s="4">
        <v>96</v>
      </c>
      <c r="F94" s="4">
        <v>5</v>
      </c>
      <c r="G94" s="4">
        <v>0</v>
      </c>
      <c r="H94" s="9">
        <f t="shared" ref="H94:H102" si="18">(E94+G94)/D94</f>
        <v>0.95049504950495045</v>
      </c>
      <c r="I94" s="12">
        <f t="shared" ref="I94:I102" si="19">F94/D94</f>
        <v>4.9504950495049507E-2</v>
      </c>
    </row>
    <row r="95" spans="1:12" x14ac:dyDescent="0.2">
      <c r="A95" s="5">
        <v>45708</v>
      </c>
      <c r="B95" s="4" t="s">
        <v>7</v>
      </c>
      <c r="C95" s="4">
        <v>174</v>
      </c>
      <c r="D95" s="4">
        <v>348</v>
      </c>
      <c r="E95" s="4">
        <v>335</v>
      </c>
      <c r="F95" s="4">
        <v>11</v>
      </c>
      <c r="G95" s="4">
        <v>2</v>
      </c>
      <c r="H95" s="9">
        <f t="shared" si="18"/>
        <v>0.9683908045977011</v>
      </c>
      <c r="I95" s="12">
        <f t="shared" si="19"/>
        <v>3.1609195402298854E-2</v>
      </c>
      <c r="K95" s="4" t="s">
        <v>217</v>
      </c>
      <c r="L95" s="17" t="s">
        <v>218</v>
      </c>
    </row>
    <row r="96" spans="1:12" x14ac:dyDescent="0.2">
      <c r="A96" s="50">
        <v>45709</v>
      </c>
      <c r="B96" s="4" t="s">
        <v>72</v>
      </c>
      <c r="C96" s="4">
        <v>203</v>
      </c>
      <c r="D96" s="4">
        <v>203</v>
      </c>
      <c r="E96" s="4">
        <v>203</v>
      </c>
      <c r="F96" s="4">
        <v>0</v>
      </c>
      <c r="G96" s="4">
        <v>0</v>
      </c>
      <c r="H96" s="9">
        <f t="shared" si="18"/>
        <v>1</v>
      </c>
      <c r="I96" s="12">
        <f t="shared" si="19"/>
        <v>0</v>
      </c>
      <c r="J96" s="4" t="s">
        <v>223</v>
      </c>
      <c r="K96" s="4">
        <v>241105</v>
      </c>
      <c r="L96" s="17" t="s">
        <v>219</v>
      </c>
    </row>
    <row r="97" spans="1:12" x14ac:dyDescent="0.2">
      <c r="A97" s="51"/>
      <c r="B97" s="4" t="s">
        <v>73</v>
      </c>
      <c r="C97" s="4">
        <v>203</v>
      </c>
      <c r="D97" s="4">
        <v>203</v>
      </c>
      <c r="E97" s="4">
        <v>203</v>
      </c>
      <c r="F97" s="4">
        <v>0</v>
      </c>
      <c r="G97" s="4">
        <v>0</v>
      </c>
      <c r="H97" s="9">
        <f t="shared" si="18"/>
        <v>1</v>
      </c>
      <c r="I97" s="12">
        <f t="shared" si="19"/>
        <v>0</v>
      </c>
      <c r="J97" s="4" t="s">
        <v>223</v>
      </c>
      <c r="K97" s="4">
        <v>241105</v>
      </c>
      <c r="L97" s="17" t="s">
        <v>219</v>
      </c>
    </row>
    <row r="98" spans="1:12" x14ac:dyDescent="0.2">
      <c r="A98" s="54"/>
      <c r="B98" s="4" t="s">
        <v>74</v>
      </c>
      <c r="C98" s="4">
        <v>203</v>
      </c>
      <c r="D98" s="4">
        <v>203</v>
      </c>
      <c r="E98" s="4">
        <v>202</v>
      </c>
      <c r="F98" s="4">
        <v>0</v>
      </c>
      <c r="G98" s="4">
        <v>1</v>
      </c>
      <c r="H98" s="9">
        <f t="shared" si="18"/>
        <v>1</v>
      </c>
      <c r="I98" s="12">
        <f t="shared" si="19"/>
        <v>0</v>
      </c>
      <c r="J98" s="4" t="s">
        <v>224</v>
      </c>
      <c r="K98" s="4">
        <v>241105</v>
      </c>
      <c r="L98" s="17" t="s">
        <v>219</v>
      </c>
    </row>
    <row r="99" spans="1:12" x14ac:dyDescent="0.2">
      <c r="A99" s="50">
        <v>45712</v>
      </c>
      <c r="B99" s="4" t="s">
        <v>51</v>
      </c>
      <c r="C99" s="4">
        <v>308</v>
      </c>
      <c r="D99" s="4">
        <v>616</v>
      </c>
      <c r="E99" s="4">
        <v>611</v>
      </c>
      <c r="F99" s="4">
        <v>5</v>
      </c>
      <c r="G99" s="4">
        <v>0</v>
      </c>
      <c r="H99" s="9">
        <f t="shared" si="18"/>
        <v>0.99188311688311692</v>
      </c>
      <c r="I99" s="12">
        <f t="shared" si="19"/>
        <v>8.1168831168831161E-3</v>
      </c>
      <c r="K99" s="4">
        <v>241023</v>
      </c>
      <c r="L99" s="17" t="s">
        <v>221</v>
      </c>
    </row>
    <row r="100" spans="1:12" x14ac:dyDescent="0.2">
      <c r="A100" s="54"/>
      <c r="B100" s="4" t="s">
        <v>52</v>
      </c>
      <c r="C100" s="4">
        <v>308</v>
      </c>
      <c r="D100" s="4">
        <v>308</v>
      </c>
      <c r="E100" s="4">
        <v>307</v>
      </c>
      <c r="F100" s="4">
        <v>1</v>
      </c>
      <c r="G100" s="4">
        <v>0</v>
      </c>
      <c r="H100" s="9">
        <f t="shared" si="18"/>
        <v>0.99675324675324672</v>
      </c>
      <c r="I100" s="12">
        <f t="shared" si="19"/>
        <v>3.246753246753247E-3</v>
      </c>
      <c r="K100" s="4">
        <v>241023</v>
      </c>
      <c r="L100" s="17" t="s">
        <v>221</v>
      </c>
    </row>
    <row r="101" spans="1:12" x14ac:dyDescent="0.2">
      <c r="A101" s="50">
        <v>45713</v>
      </c>
      <c r="B101" s="4" t="s">
        <v>45</v>
      </c>
      <c r="C101" s="4">
        <v>239</v>
      </c>
      <c r="D101" s="4">
        <v>478</v>
      </c>
      <c r="E101" s="4">
        <v>474</v>
      </c>
      <c r="F101" s="4">
        <v>4</v>
      </c>
      <c r="G101" s="4">
        <v>0</v>
      </c>
      <c r="H101" s="9">
        <f t="shared" si="18"/>
        <v>0.99163179916317989</v>
      </c>
      <c r="I101" s="12">
        <f t="shared" si="19"/>
        <v>8.368200836820083E-3</v>
      </c>
      <c r="J101" s="4" t="s">
        <v>225</v>
      </c>
      <c r="K101" s="4">
        <v>250123</v>
      </c>
      <c r="L101" s="17" t="s">
        <v>222</v>
      </c>
    </row>
    <row r="102" spans="1:12" x14ac:dyDescent="0.2">
      <c r="A102" s="54"/>
      <c r="B102" s="4" t="s">
        <v>14</v>
      </c>
      <c r="C102" s="4">
        <v>128</v>
      </c>
      <c r="D102" s="4">
        <v>256</v>
      </c>
      <c r="E102" s="4">
        <v>256</v>
      </c>
      <c r="F102" s="4">
        <v>0</v>
      </c>
      <c r="G102" s="4">
        <v>0</v>
      </c>
      <c r="H102" s="9">
        <f t="shared" si="18"/>
        <v>1</v>
      </c>
      <c r="I102" s="12">
        <f t="shared" si="19"/>
        <v>0</v>
      </c>
    </row>
    <row r="103" spans="1:12" x14ac:dyDescent="0.2">
      <c r="A103" s="50">
        <v>45714</v>
      </c>
      <c r="B103" s="4" t="s">
        <v>78</v>
      </c>
      <c r="C103" s="4">
        <v>200</v>
      </c>
      <c r="D103" s="4">
        <v>200</v>
      </c>
      <c r="E103" s="4">
        <v>198</v>
      </c>
      <c r="F103" s="4">
        <v>1</v>
      </c>
      <c r="G103" s="4">
        <v>1</v>
      </c>
      <c r="H103" s="9">
        <f t="shared" ref="H103:H106" si="20">(E103+G103)/D103</f>
        <v>0.995</v>
      </c>
      <c r="I103" s="12">
        <f t="shared" ref="I103:I106" si="21">F103/D103</f>
        <v>5.0000000000000001E-3</v>
      </c>
    </row>
    <row r="104" spans="1:12" x14ac:dyDescent="0.2">
      <c r="A104" s="54"/>
      <c r="B104" s="4" t="s">
        <v>79</v>
      </c>
      <c r="C104" s="4">
        <v>200</v>
      </c>
      <c r="D104" s="4">
        <v>200</v>
      </c>
      <c r="E104" s="4">
        <v>199</v>
      </c>
      <c r="F104" s="4">
        <v>1</v>
      </c>
      <c r="G104" s="4">
        <v>0</v>
      </c>
      <c r="H104" s="9">
        <f t="shared" si="20"/>
        <v>0.995</v>
      </c>
      <c r="I104" s="12">
        <f t="shared" si="21"/>
        <v>5.0000000000000001E-3</v>
      </c>
    </row>
    <row r="105" spans="1:12" x14ac:dyDescent="0.2">
      <c r="A105" s="50">
        <v>45720</v>
      </c>
      <c r="B105" s="4" t="s">
        <v>45</v>
      </c>
      <c r="C105" s="4">
        <v>167</v>
      </c>
      <c r="D105" s="4">
        <v>334</v>
      </c>
      <c r="E105" s="4">
        <v>332</v>
      </c>
      <c r="F105" s="4">
        <v>2</v>
      </c>
      <c r="G105" s="4">
        <v>0</v>
      </c>
      <c r="H105" s="9">
        <f t="shared" si="20"/>
        <v>0.99401197604790414</v>
      </c>
      <c r="I105" s="12">
        <f t="shared" si="21"/>
        <v>5.9880239520958087E-3</v>
      </c>
      <c r="K105" s="4">
        <v>250123</v>
      </c>
      <c r="L105" s="17" t="s">
        <v>227</v>
      </c>
    </row>
    <row r="106" spans="1:12" x14ac:dyDescent="0.2">
      <c r="A106" s="54"/>
      <c r="B106" s="4" t="s">
        <v>14</v>
      </c>
      <c r="C106" s="4">
        <v>64</v>
      </c>
      <c r="D106" s="4">
        <v>128</v>
      </c>
      <c r="E106" s="4">
        <v>128</v>
      </c>
      <c r="F106" s="4">
        <v>0</v>
      </c>
      <c r="G106" s="4">
        <v>0</v>
      </c>
      <c r="H106" s="9">
        <f t="shared" si="20"/>
        <v>1</v>
      </c>
      <c r="I106" s="12">
        <f t="shared" si="21"/>
        <v>0</v>
      </c>
      <c r="K106" s="4">
        <v>241119</v>
      </c>
      <c r="L106" s="17" t="s">
        <v>226</v>
      </c>
    </row>
    <row r="107" spans="1:12" x14ac:dyDescent="0.2">
      <c r="A107" s="3">
        <v>45727</v>
      </c>
      <c r="B107" s="4" t="s">
        <v>3</v>
      </c>
      <c r="C107" s="4">
        <v>138</v>
      </c>
      <c r="D107" s="4">
        <v>276</v>
      </c>
      <c r="E107" s="4">
        <v>276</v>
      </c>
      <c r="F107" s="4">
        <v>0</v>
      </c>
      <c r="G107" s="4">
        <v>0</v>
      </c>
      <c r="H107" s="9">
        <f t="shared" ref="H107:H112" si="22">(E107+G107)/D107</f>
        <v>1</v>
      </c>
      <c r="I107" s="12">
        <f t="shared" ref="I107:I115" si="23">F107/D107</f>
        <v>0</v>
      </c>
      <c r="J107" s="4" t="s">
        <v>233</v>
      </c>
      <c r="K107" s="4">
        <v>250123</v>
      </c>
      <c r="L107" s="17" t="s">
        <v>234</v>
      </c>
    </row>
    <row r="108" spans="1:12" x14ac:dyDescent="0.2">
      <c r="A108" s="3">
        <v>45728</v>
      </c>
      <c r="B108" s="4" t="s">
        <v>3</v>
      </c>
      <c r="C108" s="4">
        <v>97</v>
      </c>
      <c r="D108" s="4">
        <v>194</v>
      </c>
      <c r="E108" s="4">
        <v>194</v>
      </c>
      <c r="F108" s="4">
        <v>0</v>
      </c>
      <c r="G108" s="4">
        <v>0</v>
      </c>
      <c r="H108" s="9">
        <f t="shared" si="22"/>
        <v>1</v>
      </c>
      <c r="I108" s="12">
        <f t="shared" si="23"/>
        <v>0</v>
      </c>
      <c r="K108" s="4">
        <v>250224</v>
      </c>
      <c r="L108" s="17" t="s">
        <v>235</v>
      </c>
    </row>
    <row r="109" spans="1:12" x14ac:dyDescent="0.2">
      <c r="A109" s="3">
        <v>45733</v>
      </c>
      <c r="B109" s="4" t="s">
        <v>3</v>
      </c>
      <c r="C109" s="4">
        <v>101</v>
      </c>
      <c r="D109" s="4">
        <v>101</v>
      </c>
      <c r="E109" s="4">
        <v>101</v>
      </c>
      <c r="F109" s="4">
        <v>0</v>
      </c>
      <c r="G109" s="4">
        <v>0</v>
      </c>
      <c r="H109" s="9">
        <f t="shared" si="22"/>
        <v>1</v>
      </c>
      <c r="I109" s="12">
        <f t="shared" si="23"/>
        <v>0</v>
      </c>
      <c r="K109" s="4">
        <v>250224</v>
      </c>
      <c r="L109" s="17" t="s">
        <v>239</v>
      </c>
    </row>
    <row r="110" spans="1:12" x14ac:dyDescent="0.2">
      <c r="A110" s="3">
        <v>45733</v>
      </c>
      <c r="B110" s="4" t="s">
        <v>261</v>
      </c>
      <c r="C110" s="4">
        <v>101</v>
      </c>
      <c r="D110" s="4">
        <v>101</v>
      </c>
      <c r="E110" s="4">
        <v>101</v>
      </c>
      <c r="F110" s="4">
        <v>0</v>
      </c>
      <c r="G110" s="4">
        <v>0</v>
      </c>
      <c r="H110" s="9">
        <f t="shared" si="22"/>
        <v>1</v>
      </c>
      <c r="I110" s="12">
        <f t="shared" si="23"/>
        <v>0</v>
      </c>
      <c r="J110" s="4" t="s">
        <v>240</v>
      </c>
      <c r="K110" s="4">
        <v>250224</v>
      </c>
      <c r="L110" s="17" t="s">
        <v>239</v>
      </c>
    </row>
    <row r="111" spans="1:12" x14ac:dyDescent="0.2">
      <c r="A111" s="3">
        <v>45734</v>
      </c>
      <c r="B111" s="4" t="s">
        <v>7</v>
      </c>
      <c r="C111" s="4">
        <v>311</v>
      </c>
      <c r="D111" s="4">
        <v>622</v>
      </c>
      <c r="E111" s="4">
        <v>614</v>
      </c>
      <c r="F111" s="4">
        <v>8</v>
      </c>
      <c r="G111" s="4">
        <v>0</v>
      </c>
      <c r="H111" s="9">
        <f t="shared" si="22"/>
        <v>0.98713826366559487</v>
      </c>
      <c r="I111" s="12">
        <f t="shared" si="23"/>
        <v>1.2861736334405145E-2</v>
      </c>
      <c r="J111" s="4" t="s">
        <v>236</v>
      </c>
      <c r="K111" s="4" t="s">
        <v>241</v>
      </c>
      <c r="L111" s="17" t="s">
        <v>239</v>
      </c>
    </row>
    <row r="112" spans="1:12" x14ac:dyDescent="0.2">
      <c r="A112" s="3">
        <v>45754</v>
      </c>
      <c r="B112" s="4" t="s">
        <v>7</v>
      </c>
      <c r="C112" s="4">
        <v>89</v>
      </c>
      <c r="D112" s="4">
        <v>178</v>
      </c>
      <c r="E112" s="4">
        <v>171</v>
      </c>
      <c r="F112" s="4">
        <v>7</v>
      </c>
      <c r="G112" s="4">
        <v>0</v>
      </c>
      <c r="H112" s="9">
        <f t="shared" si="22"/>
        <v>0.9606741573033708</v>
      </c>
      <c r="I112" s="12">
        <f t="shared" si="23"/>
        <v>3.9325842696629212E-2</v>
      </c>
    </row>
    <row r="113" spans="1:12" x14ac:dyDescent="0.2">
      <c r="A113" s="3">
        <v>45756</v>
      </c>
      <c r="B113" s="4" t="s">
        <v>45</v>
      </c>
      <c r="C113" s="4">
        <v>312</v>
      </c>
      <c r="D113" s="4">
        <v>624</v>
      </c>
      <c r="E113" s="4">
        <v>601</v>
      </c>
      <c r="F113" s="4">
        <v>23</v>
      </c>
      <c r="G113" s="4">
        <v>0</v>
      </c>
      <c r="H113" s="9">
        <f>(E113+G113)/D113</f>
        <v>0.96314102564102566</v>
      </c>
      <c r="I113" s="12">
        <f t="shared" si="23"/>
        <v>3.685897435897436E-2</v>
      </c>
      <c r="J113" s="4" t="s">
        <v>250</v>
      </c>
      <c r="K113" s="4" t="s">
        <v>249</v>
      </c>
      <c r="L113" s="17" t="s">
        <v>248</v>
      </c>
    </row>
    <row r="114" spans="1:12" x14ac:dyDescent="0.2">
      <c r="A114" s="50">
        <v>45771</v>
      </c>
      <c r="B114" s="4" t="s">
        <v>45</v>
      </c>
      <c r="C114" s="4">
        <v>60</v>
      </c>
      <c r="D114" s="4">
        <v>120</v>
      </c>
      <c r="E114" s="4">
        <v>108</v>
      </c>
      <c r="F114" s="4">
        <v>12</v>
      </c>
      <c r="G114" s="4">
        <v>1</v>
      </c>
      <c r="H114" s="9">
        <f t="shared" ref="H114:H115" si="24">(E114+G114)/D114</f>
        <v>0.90833333333333333</v>
      </c>
      <c r="I114" s="12">
        <f t="shared" si="23"/>
        <v>0.1</v>
      </c>
    </row>
    <row r="115" spans="1:12" x14ac:dyDescent="0.2">
      <c r="A115" s="54"/>
      <c r="B115" s="4" t="s">
        <v>14</v>
      </c>
      <c r="C115" s="4">
        <v>64</v>
      </c>
      <c r="D115" s="4">
        <v>128</v>
      </c>
      <c r="E115" s="4">
        <v>127</v>
      </c>
      <c r="F115" s="4">
        <v>1</v>
      </c>
      <c r="G115" s="4">
        <v>0</v>
      </c>
      <c r="H115" s="9">
        <f t="shared" si="24"/>
        <v>0.9921875</v>
      </c>
      <c r="I115" s="12">
        <f t="shared" si="23"/>
        <v>7.8125E-3</v>
      </c>
      <c r="J115" s="4" t="s">
        <v>259</v>
      </c>
      <c r="K115" s="4" t="s">
        <v>260</v>
      </c>
    </row>
    <row r="116" spans="1:12" x14ac:dyDescent="0.2">
      <c r="A116" s="3">
        <v>45784</v>
      </c>
      <c r="B116" s="4" t="s">
        <v>45</v>
      </c>
      <c r="C116" s="4">
        <v>71</v>
      </c>
      <c r="D116" s="4">
        <v>142</v>
      </c>
      <c r="E116" s="4">
        <v>133</v>
      </c>
      <c r="F116" s="4">
        <v>9</v>
      </c>
      <c r="G116" s="4">
        <v>0</v>
      </c>
      <c r="H116" s="9">
        <f t="shared" ref="H116:H141" si="25">(E116+G116)/D116</f>
        <v>0.93661971830985913</v>
      </c>
      <c r="I116" s="12">
        <f t="shared" ref="I116:I141" si="26">F116/D116</f>
        <v>6.3380281690140844E-2</v>
      </c>
    </row>
    <row r="117" spans="1:12" x14ac:dyDescent="0.2">
      <c r="A117" s="50">
        <v>45793</v>
      </c>
      <c r="B117" s="4" t="s">
        <v>45</v>
      </c>
      <c r="C117" s="4">
        <v>211</v>
      </c>
      <c r="D117" s="4">
        <v>422</v>
      </c>
      <c r="E117" s="4">
        <v>418</v>
      </c>
      <c r="F117" s="4">
        <v>3</v>
      </c>
      <c r="G117" s="4">
        <v>1</v>
      </c>
      <c r="H117" s="9">
        <f t="shared" si="25"/>
        <v>0.99289099526066349</v>
      </c>
      <c r="I117" s="12">
        <f t="shared" si="26"/>
        <v>7.1090047393364926E-3</v>
      </c>
      <c r="J117" s="4" t="s">
        <v>264</v>
      </c>
      <c r="K117" s="4">
        <v>250325</v>
      </c>
      <c r="L117" s="17" t="s">
        <v>263</v>
      </c>
    </row>
    <row r="118" spans="1:12" x14ac:dyDescent="0.2">
      <c r="A118" s="54"/>
      <c r="B118" s="4" t="s">
        <v>14</v>
      </c>
      <c r="C118" s="4">
        <v>56</v>
      </c>
      <c r="D118" s="4">
        <v>112</v>
      </c>
      <c r="E118" s="4">
        <v>112</v>
      </c>
      <c r="F118" s="4">
        <v>0</v>
      </c>
      <c r="G118" s="4">
        <v>0</v>
      </c>
      <c r="H118" s="9">
        <f t="shared" si="25"/>
        <v>1</v>
      </c>
      <c r="I118" s="12">
        <f t="shared" si="26"/>
        <v>0</v>
      </c>
      <c r="J118" s="4" t="s">
        <v>264</v>
      </c>
      <c r="K118" s="4">
        <v>250325</v>
      </c>
      <c r="L118" s="17" t="s">
        <v>263</v>
      </c>
    </row>
    <row r="119" spans="1:12" x14ac:dyDescent="0.2">
      <c r="A119" s="50">
        <v>45800</v>
      </c>
      <c r="B119" s="4" t="s">
        <v>3</v>
      </c>
      <c r="C119" s="4">
        <v>148</v>
      </c>
      <c r="D119" s="4">
        <v>148</v>
      </c>
      <c r="E119" s="4">
        <v>148</v>
      </c>
      <c r="F119" s="4">
        <v>0</v>
      </c>
      <c r="G119" s="4">
        <v>0</v>
      </c>
      <c r="H119" s="9">
        <f t="shared" si="25"/>
        <v>1</v>
      </c>
      <c r="I119" s="12">
        <f t="shared" si="26"/>
        <v>0</v>
      </c>
    </row>
    <row r="120" spans="1:12" x14ac:dyDescent="0.2">
      <c r="A120" s="54"/>
      <c r="B120" s="4">
        <v>500</v>
      </c>
      <c r="C120" s="4">
        <v>148</v>
      </c>
      <c r="D120" s="4">
        <v>148</v>
      </c>
      <c r="E120" s="4">
        <v>146</v>
      </c>
      <c r="F120" s="4">
        <v>2</v>
      </c>
      <c r="G120" s="4">
        <v>0</v>
      </c>
      <c r="H120" s="9">
        <f t="shared" si="25"/>
        <v>0.98648648648648651</v>
      </c>
      <c r="I120" s="12">
        <f t="shared" si="26"/>
        <v>1.3513513513513514E-2</v>
      </c>
    </row>
    <row r="121" spans="1:12" x14ac:dyDescent="0.2">
      <c r="A121" s="3">
        <v>45804</v>
      </c>
      <c r="B121" s="4" t="s">
        <v>59</v>
      </c>
      <c r="C121" s="4">
        <v>200</v>
      </c>
      <c r="D121" s="4">
        <v>200</v>
      </c>
      <c r="E121" s="4">
        <v>195</v>
      </c>
      <c r="F121" s="4">
        <v>2</v>
      </c>
      <c r="G121" s="4">
        <v>3</v>
      </c>
      <c r="H121" s="9">
        <f t="shared" si="25"/>
        <v>0.99</v>
      </c>
      <c r="I121" s="12">
        <f t="shared" si="26"/>
        <v>0.01</v>
      </c>
    </row>
    <row r="122" spans="1:12" x14ac:dyDescent="0.2">
      <c r="A122" s="50">
        <v>45805</v>
      </c>
      <c r="B122" s="4" t="s">
        <v>49</v>
      </c>
      <c r="C122" s="4">
        <v>314</v>
      </c>
      <c r="D122" s="4">
        <v>628</v>
      </c>
      <c r="E122" s="4">
        <v>616</v>
      </c>
      <c r="F122" s="4">
        <v>12</v>
      </c>
      <c r="G122" s="4">
        <v>0</v>
      </c>
      <c r="H122" s="9">
        <f t="shared" si="25"/>
        <v>0.98089171974522293</v>
      </c>
      <c r="I122" s="12">
        <f t="shared" si="26"/>
        <v>1.9108280254777069E-2</v>
      </c>
      <c r="J122" s="4" t="s">
        <v>324</v>
      </c>
    </row>
    <row r="123" spans="1:12" x14ac:dyDescent="0.2">
      <c r="A123" s="54"/>
      <c r="B123" s="4" t="s">
        <v>50</v>
      </c>
      <c r="C123" s="4">
        <v>314</v>
      </c>
      <c r="D123" s="4">
        <v>314</v>
      </c>
      <c r="E123" s="4">
        <v>305</v>
      </c>
      <c r="F123" s="4">
        <v>9</v>
      </c>
      <c r="G123" s="4">
        <v>0</v>
      </c>
      <c r="H123" s="9">
        <f t="shared" si="25"/>
        <v>0.9713375796178344</v>
      </c>
      <c r="I123" s="12">
        <f t="shared" si="26"/>
        <v>2.8662420382165606E-2</v>
      </c>
    </row>
    <row r="124" spans="1:12" x14ac:dyDescent="0.2">
      <c r="A124" s="50">
        <v>45806</v>
      </c>
      <c r="B124" s="4" t="s">
        <v>75</v>
      </c>
      <c r="C124" s="4">
        <v>157</v>
      </c>
      <c r="D124" s="4">
        <v>157</v>
      </c>
      <c r="E124" s="4">
        <v>156</v>
      </c>
      <c r="F124" s="4">
        <v>1</v>
      </c>
      <c r="G124" s="4">
        <v>0</v>
      </c>
      <c r="H124" s="9">
        <f t="shared" si="25"/>
        <v>0.99363057324840764</v>
      </c>
      <c r="I124" s="12">
        <f t="shared" si="26"/>
        <v>6.369426751592357E-3</v>
      </c>
      <c r="K124" s="4">
        <v>241105</v>
      </c>
    </row>
    <row r="125" spans="1:12" x14ac:dyDescent="0.2">
      <c r="A125" s="51"/>
      <c r="B125" s="4" t="s">
        <v>76</v>
      </c>
      <c r="C125" s="4">
        <v>157</v>
      </c>
      <c r="D125" s="4">
        <v>157</v>
      </c>
      <c r="E125" s="4">
        <v>156</v>
      </c>
      <c r="F125" s="4">
        <v>1</v>
      </c>
      <c r="G125" s="4">
        <v>0</v>
      </c>
      <c r="H125" s="9">
        <f t="shared" si="25"/>
        <v>0.99363057324840764</v>
      </c>
      <c r="I125" s="12">
        <f t="shared" si="26"/>
        <v>6.369426751592357E-3</v>
      </c>
      <c r="K125" s="4">
        <v>241105</v>
      </c>
    </row>
    <row r="126" spans="1:12" x14ac:dyDescent="0.2">
      <c r="A126" s="54"/>
      <c r="B126" s="4" t="s">
        <v>77</v>
      </c>
      <c r="C126" s="4">
        <v>157</v>
      </c>
      <c r="D126" s="4">
        <v>157</v>
      </c>
      <c r="E126" s="4">
        <v>156</v>
      </c>
      <c r="F126" s="4">
        <v>1</v>
      </c>
      <c r="G126" s="4">
        <v>0</v>
      </c>
      <c r="H126" s="9">
        <f t="shared" si="25"/>
        <v>0.99363057324840764</v>
      </c>
      <c r="I126" s="12">
        <f t="shared" si="26"/>
        <v>6.369426751592357E-3</v>
      </c>
      <c r="K126" s="4">
        <v>241105</v>
      </c>
    </row>
    <row r="127" spans="1:12" x14ac:dyDescent="0.2">
      <c r="A127" s="50">
        <v>45810</v>
      </c>
      <c r="B127" s="4" t="s">
        <v>72</v>
      </c>
      <c r="C127" s="4">
        <v>198</v>
      </c>
      <c r="D127" s="4">
        <v>198</v>
      </c>
      <c r="E127" s="4">
        <v>197</v>
      </c>
      <c r="F127" s="4">
        <v>1</v>
      </c>
      <c r="G127" s="4">
        <v>0</v>
      </c>
      <c r="H127" s="9">
        <f t="shared" si="25"/>
        <v>0.99494949494949492</v>
      </c>
      <c r="I127" s="12">
        <f t="shared" si="26"/>
        <v>5.0505050505050509E-3</v>
      </c>
    </row>
    <row r="128" spans="1:12" x14ac:dyDescent="0.2">
      <c r="A128" s="51"/>
      <c r="B128" s="4" t="s">
        <v>73</v>
      </c>
      <c r="C128" s="4">
        <v>198</v>
      </c>
      <c r="D128" s="4">
        <v>198</v>
      </c>
      <c r="E128" s="4">
        <v>194</v>
      </c>
      <c r="F128" s="4">
        <v>4</v>
      </c>
      <c r="G128" s="4">
        <v>0</v>
      </c>
      <c r="H128" s="9">
        <f t="shared" si="25"/>
        <v>0.97979797979797978</v>
      </c>
      <c r="I128" s="12">
        <f t="shared" si="26"/>
        <v>2.0202020202020204E-2</v>
      </c>
    </row>
    <row r="129" spans="1:11" x14ac:dyDescent="0.2">
      <c r="A129" s="54"/>
      <c r="B129" s="4" t="s">
        <v>74</v>
      </c>
      <c r="C129" s="4">
        <v>198</v>
      </c>
      <c r="D129" s="4">
        <v>198</v>
      </c>
      <c r="E129" s="4">
        <v>196</v>
      </c>
      <c r="F129" s="4">
        <v>2</v>
      </c>
      <c r="G129" s="4">
        <v>0</v>
      </c>
      <c r="H129" s="9">
        <f t="shared" si="25"/>
        <v>0.98989898989898994</v>
      </c>
      <c r="I129" s="12">
        <f t="shared" si="26"/>
        <v>1.0101010101010102E-2</v>
      </c>
    </row>
    <row r="130" spans="1:11" x14ac:dyDescent="0.2">
      <c r="A130" s="3">
        <v>45812</v>
      </c>
      <c r="B130" s="4" t="s">
        <v>14</v>
      </c>
      <c r="C130" s="4">
        <v>204</v>
      </c>
      <c r="D130" s="4">
        <v>408</v>
      </c>
      <c r="E130" s="4">
        <v>404</v>
      </c>
      <c r="F130" s="4">
        <v>4</v>
      </c>
      <c r="G130" s="4">
        <v>0</v>
      </c>
      <c r="H130" s="9">
        <f t="shared" si="25"/>
        <v>0.99019607843137258</v>
      </c>
      <c r="I130" s="12">
        <f t="shared" si="26"/>
        <v>9.8039215686274508E-3</v>
      </c>
      <c r="J130" s="4" t="s">
        <v>276</v>
      </c>
    </row>
    <row r="131" spans="1:11" x14ac:dyDescent="0.2">
      <c r="A131" s="3">
        <v>45813</v>
      </c>
      <c r="B131" s="4" t="s">
        <v>45</v>
      </c>
      <c r="C131" s="4">
        <v>104</v>
      </c>
      <c r="D131" s="4">
        <v>208</v>
      </c>
      <c r="E131" s="4">
        <v>207</v>
      </c>
      <c r="F131" s="4">
        <v>1</v>
      </c>
      <c r="G131" s="4">
        <v>0</v>
      </c>
      <c r="H131" s="9">
        <f t="shared" si="25"/>
        <v>0.99519230769230771</v>
      </c>
      <c r="I131" s="12">
        <f t="shared" si="26"/>
        <v>4.807692307692308E-3</v>
      </c>
    </row>
    <row r="132" spans="1:11" x14ac:dyDescent="0.2">
      <c r="A132" s="3">
        <v>45818</v>
      </c>
      <c r="B132" s="4" t="s">
        <v>254</v>
      </c>
      <c r="C132" s="4">
        <v>150</v>
      </c>
      <c r="D132" s="4">
        <v>300</v>
      </c>
      <c r="E132" s="4">
        <v>298</v>
      </c>
      <c r="F132" s="4">
        <v>2</v>
      </c>
      <c r="G132" s="4">
        <v>0</v>
      </c>
      <c r="H132" s="9">
        <f t="shared" si="25"/>
        <v>0.99333333333333329</v>
      </c>
      <c r="I132" s="12">
        <f t="shared" si="26"/>
        <v>6.6666666666666671E-3</v>
      </c>
      <c r="J132" s="4" t="s">
        <v>285</v>
      </c>
    </row>
    <row r="133" spans="1:11" x14ac:dyDescent="0.2">
      <c r="A133" s="50">
        <v>45820</v>
      </c>
      <c r="B133" s="4" t="s">
        <v>78</v>
      </c>
      <c r="C133" s="4">
        <v>129</v>
      </c>
      <c r="D133" s="4">
        <v>129</v>
      </c>
      <c r="E133" s="4">
        <v>129</v>
      </c>
      <c r="F133" s="4">
        <v>0</v>
      </c>
      <c r="G133" s="4">
        <v>0</v>
      </c>
      <c r="H133" s="9">
        <f t="shared" si="25"/>
        <v>1</v>
      </c>
      <c r="I133" s="12">
        <f t="shared" si="26"/>
        <v>0</v>
      </c>
    </row>
    <row r="134" spans="1:11" x14ac:dyDescent="0.2">
      <c r="A134" s="54"/>
      <c r="B134" s="4" t="s">
        <v>79</v>
      </c>
      <c r="C134" s="4">
        <v>129</v>
      </c>
      <c r="D134" s="4">
        <v>129</v>
      </c>
      <c r="E134" s="4">
        <v>129</v>
      </c>
      <c r="F134" s="4">
        <v>0</v>
      </c>
      <c r="G134" s="4">
        <v>0</v>
      </c>
      <c r="H134" s="9">
        <f t="shared" si="25"/>
        <v>1</v>
      </c>
      <c r="I134" s="12">
        <f t="shared" si="26"/>
        <v>0</v>
      </c>
    </row>
    <row r="135" spans="1:11" x14ac:dyDescent="0.2">
      <c r="A135" s="3">
        <v>45821</v>
      </c>
      <c r="B135" s="4" t="s">
        <v>45</v>
      </c>
      <c r="C135" s="4">
        <v>151</v>
      </c>
      <c r="D135" s="4">
        <v>302</v>
      </c>
      <c r="E135" s="4">
        <v>296</v>
      </c>
      <c r="F135" s="4">
        <v>6</v>
      </c>
      <c r="G135" s="4">
        <v>0</v>
      </c>
      <c r="H135" s="9">
        <f t="shared" si="25"/>
        <v>0.98013245033112584</v>
      </c>
      <c r="I135" s="12">
        <f t="shared" si="26"/>
        <v>1.9867549668874173E-2</v>
      </c>
      <c r="J135" s="4" t="s">
        <v>304</v>
      </c>
      <c r="K135" s="4" t="s">
        <v>286</v>
      </c>
    </row>
    <row r="136" spans="1:11" x14ac:dyDescent="0.2">
      <c r="A136" s="50">
        <v>45824</v>
      </c>
      <c r="B136" s="4" t="s">
        <v>78</v>
      </c>
      <c r="C136" s="4">
        <v>296</v>
      </c>
      <c r="D136" s="4">
        <v>296</v>
      </c>
      <c r="E136" s="4">
        <v>291</v>
      </c>
      <c r="F136" s="4">
        <v>6</v>
      </c>
      <c r="G136" s="4">
        <v>0</v>
      </c>
      <c r="H136" s="9">
        <f t="shared" si="25"/>
        <v>0.98310810810810811</v>
      </c>
      <c r="I136" s="12">
        <f t="shared" si="26"/>
        <v>2.0270270270270271E-2</v>
      </c>
      <c r="J136" s="4" t="s">
        <v>325</v>
      </c>
    </row>
    <row r="137" spans="1:11" x14ac:dyDescent="0.2">
      <c r="A137" s="54"/>
      <c r="B137" s="4" t="s">
        <v>79</v>
      </c>
      <c r="C137" s="4">
        <v>296</v>
      </c>
      <c r="D137" s="4">
        <v>296</v>
      </c>
      <c r="E137" s="4">
        <v>291</v>
      </c>
      <c r="F137" s="4">
        <v>5</v>
      </c>
      <c r="G137" s="4">
        <v>1</v>
      </c>
      <c r="H137" s="9">
        <f t="shared" si="25"/>
        <v>0.98648648648648651</v>
      </c>
      <c r="I137" s="12">
        <f t="shared" si="26"/>
        <v>1.6891891891891893E-2</v>
      </c>
    </row>
    <row r="138" spans="1:11" x14ac:dyDescent="0.2">
      <c r="A138" s="50">
        <v>45825</v>
      </c>
      <c r="B138" s="4" t="s">
        <v>179</v>
      </c>
      <c r="C138" s="4">
        <v>206</v>
      </c>
      <c r="D138" s="4">
        <v>206</v>
      </c>
      <c r="E138" s="4">
        <v>205</v>
      </c>
      <c r="F138" s="4">
        <v>3</v>
      </c>
      <c r="G138" s="4">
        <v>0</v>
      </c>
      <c r="H138" s="9">
        <f t="shared" si="25"/>
        <v>0.99514563106796117</v>
      </c>
      <c r="I138" s="12">
        <f t="shared" si="26"/>
        <v>1.4563106796116505E-2</v>
      </c>
      <c r="J138" s="4" t="s">
        <v>326</v>
      </c>
    </row>
    <row r="139" spans="1:11" x14ac:dyDescent="0.2">
      <c r="A139" s="54"/>
      <c r="B139" s="4" t="s">
        <v>180</v>
      </c>
      <c r="C139" s="4">
        <v>206</v>
      </c>
      <c r="D139" s="4">
        <v>206</v>
      </c>
      <c r="E139" s="4">
        <v>202</v>
      </c>
      <c r="F139" s="4">
        <v>6</v>
      </c>
      <c r="G139" s="4">
        <v>0</v>
      </c>
      <c r="H139" s="9">
        <f t="shared" si="25"/>
        <v>0.98058252427184467</v>
      </c>
      <c r="I139" s="12">
        <f t="shared" si="26"/>
        <v>2.9126213592233011E-2</v>
      </c>
    </row>
    <row r="140" spans="1:11" x14ac:dyDescent="0.2">
      <c r="A140" s="3">
        <v>45826</v>
      </c>
      <c r="B140" s="4" t="s">
        <v>7</v>
      </c>
      <c r="C140" s="4">
        <v>199</v>
      </c>
      <c r="D140" s="4">
        <v>398</v>
      </c>
      <c r="E140" s="4">
        <v>396</v>
      </c>
      <c r="F140" s="4">
        <v>2</v>
      </c>
      <c r="G140" s="4">
        <v>0</v>
      </c>
      <c r="H140" s="9">
        <f t="shared" si="25"/>
        <v>0.99497487437185927</v>
      </c>
      <c r="I140" s="12">
        <f t="shared" si="26"/>
        <v>5.0251256281407036E-3</v>
      </c>
    </row>
    <row r="141" spans="1:11" x14ac:dyDescent="0.2">
      <c r="A141" s="3">
        <v>45832</v>
      </c>
      <c r="B141" s="4" t="s">
        <v>52</v>
      </c>
      <c r="C141" s="4">
        <v>519</v>
      </c>
      <c r="D141" s="4">
        <v>519</v>
      </c>
      <c r="E141" s="4">
        <v>456</v>
      </c>
      <c r="F141" s="4">
        <v>63</v>
      </c>
      <c r="G141" s="4">
        <v>0</v>
      </c>
      <c r="H141" s="9">
        <f t="shared" si="25"/>
        <v>0.87861271676300579</v>
      </c>
      <c r="I141" s="12">
        <f t="shared" si="26"/>
        <v>0.12138728323699421</v>
      </c>
      <c r="J141" s="4" t="s">
        <v>329</v>
      </c>
    </row>
    <row r="142" spans="1:11" x14ac:dyDescent="0.2">
      <c r="A142" s="3">
        <v>45834</v>
      </c>
      <c r="B142" s="4" t="s">
        <v>43</v>
      </c>
      <c r="C142" s="4">
        <v>134</v>
      </c>
      <c r="D142" s="4">
        <v>268</v>
      </c>
      <c r="E142" s="4">
        <v>262</v>
      </c>
      <c r="F142" s="4">
        <v>6</v>
      </c>
      <c r="G142" s="4">
        <v>0</v>
      </c>
      <c r="H142" s="9">
        <f t="shared" ref="H142:H157" si="27">(E142+G142)/D142</f>
        <v>0.97761194029850751</v>
      </c>
      <c r="I142" s="12">
        <f t="shared" ref="I142:I157" si="28">F142/D142</f>
        <v>2.2388059701492536E-2</v>
      </c>
      <c r="J142" s="4" t="s">
        <v>306</v>
      </c>
    </row>
    <row r="143" spans="1:11" x14ac:dyDescent="0.2">
      <c r="A143" s="50">
        <v>45839</v>
      </c>
      <c r="B143" s="4" t="s">
        <v>3</v>
      </c>
      <c r="C143" s="4">
        <v>200</v>
      </c>
      <c r="D143" s="4">
        <v>200</v>
      </c>
      <c r="E143" s="4">
        <v>200</v>
      </c>
      <c r="F143" s="4">
        <v>0</v>
      </c>
      <c r="G143" s="4">
        <v>0</v>
      </c>
      <c r="H143" s="9">
        <f t="shared" si="27"/>
        <v>1</v>
      </c>
      <c r="I143" s="12">
        <f t="shared" si="28"/>
        <v>0</v>
      </c>
    </row>
    <row r="144" spans="1:11" x14ac:dyDescent="0.2">
      <c r="A144" s="54"/>
      <c r="B144" s="4">
        <v>500</v>
      </c>
      <c r="C144" s="4">
        <v>84</v>
      </c>
      <c r="D144" s="4">
        <v>84</v>
      </c>
      <c r="E144" s="4">
        <v>84</v>
      </c>
      <c r="F144" s="4">
        <v>0</v>
      </c>
      <c r="G144" s="4">
        <v>0</v>
      </c>
      <c r="H144" s="9">
        <f t="shared" si="27"/>
        <v>1</v>
      </c>
      <c r="I144" s="12">
        <f t="shared" si="28"/>
        <v>0</v>
      </c>
    </row>
    <row r="145" spans="1:11" x14ac:dyDescent="0.2">
      <c r="A145" s="3">
        <v>45841</v>
      </c>
      <c r="B145" s="4" t="s">
        <v>43</v>
      </c>
      <c r="C145" s="4">
        <v>130</v>
      </c>
      <c r="D145" s="4">
        <v>260</v>
      </c>
      <c r="E145" s="4">
        <v>254</v>
      </c>
      <c r="F145" s="4">
        <v>6</v>
      </c>
      <c r="G145" s="4">
        <v>0</v>
      </c>
      <c r="H145" s="9">
        <f t="shared" si="27"/>
        <v>0.97692307692307689</v>
      </c>
      <c r="I145" s="12">
        <f t="shared" si="28"/>
        <v>2.3076923076923078E-2</v>
      </c>
      <c r="J145" s="4" t="s">
        <v>330</v>
      </c>
    </row>
    <row r="146" spans="1:11" x14ac:dyDescent="0.2">
      <c r="A146" s="50">
        <v>45842</v>
      </c>
      <c r="B146" s="4" t="s">
        <v>72</v>
      </c>
      <c r="C146" s="4">
        <v>294</v>
      </c>
      <c r="D146" s="4">
        <v>294</v>
      </c>
      <c r="E146" s="4">
        <v>290</v>
      </c>
      <c r="F146" s="4">
        <v>4</v>
      </c>
      <c r="G146" s="4">
        <v>0</v>
      </c>
      <c r="H146" s="9">
        <f t="shared" si="27"/>
        <v>0.98639455782312924</v>
      </c>
      <c r="I146" s="12">
        <f t="shared" si="28"/>
        <v>1.3605442176870748E-2</v>
      </c>
      <c r="J146" s="4" t="s">
        <v>332</v>
      </c>
      <c r="K146" s="4" t="s">
        <v>309</v>
      </c>
    </row>
    <row r="147" spans="1:11" x14ac:dyDescent="0.2">
      <c r="A147" s="51"/>
      <c r="B147" s="4" t="s">
        <v>73</v>
      </c>
      <c r="C147" s="4">
        <v>294</v>
      </c>
      <c r="D147" s="4">
        <v>294</v>
      </c>
      <c r="E147" s="4">
        <v>290</v>
      </c>
      <c r="F147" s="4">
        <v>4</v>
      </c>
      <c r="G147" s="4">
        <v>0</v>
      </c>
      <c r="H147" s="9">
        <f t="shared" si="27"/>
        <v>0.98639455782312924</v>
      </c>
      <c r="I147" s="12">
        <f t="shared" si="28"/>
        <v>1.3605442176870748E-2</v>
      </c>
      <c r="K147" s="4" t="s">
        <v>309</v>
      </c>
    </row>
    <row r="148" spans="1:11" x14ac:dyDescent="0.2">
      <c r="A148" s="54"/>
      <c r="B148" s="4" t="s">
        <v>74</v>
      </c>
      <c r="C148" s="4">
        <v>294</v>
      </c>
      <c r="D148" s="4">
        <v>294</v>
      </c>
      <c r="E148" s="4">
        <v>290</v>
      </c>
      <c r="F148" s="4">
        <v>4</v>
      </c>
      <c r="G148" s="4">
        <v>0</v>
      </c>
      <c r="H148" s="9">
        <f t="shared" si="27"/>
        <v>0.98639455782312924</v>
      </c>
      <c r="I148" s="12">
        <f t="shared" si="28"/>
        <v>1.3605442176870748E-2</v>
      </c>
      <c r="K148" s="4" t="s">
        <v>309</v>
      </c>
    </row>
    <row r="149" spans="1:11" x14ac:dyDescent="0.2">
      <c r="A149" s="50">
        <v>45845</v>
      </c>
      <c r="B149" s="4" t="s">
        <v>208</v>
      </c>
      <c r="C149" s="4">
        <v>201</v>
      </c>
      <c r="D149" s="4">
        <v>201</v>
      </c>
      <c r="E149" s="4">
        <v>189</v>
      </c>
      <c r="F149" s="4">
        <v>12</v>
      </c>
      <c r="G149" s="4">
        <v>0</v>
      </c>
      <c r="H149" s="9">
        <f t="shared" si="27"/>
        <v>0.94029850746268662</v>
      </c>
      <c r="I149" s="12">
        <f t="shared" si="28"/>
        <v>5.9701492537313432E-2</v>
      </c>
      <c r="K149" s="4">
        <v>250527</v>
      </c>
    </row>
    <row r="150" spans="1:11" x14ac:dyDescent="0.2">
      <c r="A150" s="51"/>
      <c r="B150" s="4" t="s">
        <v>75</v>
      </c>
      <c r="C150" s="4">
        <v>90</v>
      </c>
      <c r="D150" s="4">
        <v>90</v>
      </c>
      <c r="E150" s="4">
        <v>88</v>
      </c>
      <c r="F150" s="4">
        <v>2</v>
      </c>
      <c r="G150" s="4">
        <v>0</v>
      </c>
      <c r="H150" s="9">
        <f t="shared" si="27"/>
        <v>0.97777777777777775</v>
      </c>
      <c r="I150" s="12">
        <f t="shared" si="28"/>
        <v>2.2222222222222223E-2</v>
      </c>
      <c r="J150" s="4" t="s">
        <v>313</v>
      </c>
      <c r="K150" s="4">
        <v>241105</v>
      </c>
    </row>
    <row r="151" spans="1:11" x14ac:dyDescent="0.2">
      <c r="A151" s="51"/>
      <c r="B151" s="4" t="s">
        <v>76</v>
      </c>
      <c r="C151" s="4">
        <v>90</v>
      </c>
      <c r="D151" s="4">
        <v>90</v>
      </c>
      <c r="E151" s="4">
        <v>88</v>
      </c>
      <c r="F151" s="4">
        <v>2</v>
      </c>
      <c r="G151" s="4">
        <v>0</v>
      </c>
      <c r="H151" s="9">
        <f t="shared" si="27"/>
        <v>0.97777777777777775</v>
      </c>
      <c r="I151" s="12">
        <f t="shared" si="28"/>
        <v>2.2222222222222223E-2</v>
      </c>
      <c r="K151" s="4">
        <v>241105</v>
      </c>
    </row>
    <row r="152" spans="1:11" x14ac:dyDescent="0.2">
      <c r="A152" s="54"/>
      <c r="B152" s="4" t="s">
        <v>77</v>
      </c>
      <c r="C152" s="4">
        <v>90</v>
      </c>
      <c r="D152" s="4">
        <v>90</v>
      </c>
      <c r="E152" s="4">
        <v>88</v>
      </c>
      <c r="F152" s="4">
        <v>2</v>
      </c>
      <c r="G152" s="4">
        <v>0</v>
      </c>
      <c r="H152" s="9">
        <f t="shared" si="27"/>
        <v>0.97777777777777775</v>
      </c>
      <c r="I152" s="12">
        <f t="shared" si="28"/>
        <v>2.2222222222222223E-2</v>
      </c>
      <c r="K152" s="4">
        <v>241105</v>
      </c>
    </row>
    <row r="153" spans="1:11" x14ac:dyDescent="0.2">
      <c r="A153" s="3">
        <v>45846</v>
      </c>
      <c r="B153" s="4" t="s">
        <v>3</v>
      </c>
      <c r="C153" s="4">
        <v>182</v>
      </c>
      <c r="D153" s="4">
        <v>364</v>
      </c>
      <c r="E153" s="4">
        <v>359</v>
      </c>
      <c r="F153" s="4">
        <v>5</v>
      </c>
      <c r="G153" s="4">
        <v>0</v>
      </c>
      <c r="H153" s="9">
        <f t="shared" si="27"/>
        <v>0.98626373626373631</v>
      </c>
      <c r="I153" s="12">
        <f t="shared" si="28"/>
        <v>1.3736263736263736E-2</v>
      </c>
      <c r="J153" s="4" t="s">
        <v>343</v>
      </c>
      <c r="K153" s="4">
        <v>250617</v>
      </c>
    </row>
    <row r="154" spans="1:11" x14ac:dyDescent="0.2">
      <c r="A154" s="3">
        <v>45847</v>
      </c>
      <c r="B154" s="4" t="s">
        <v>7</v>
      </c>
      <c r="C154" s="4">
        <v>200</v>
      </c>
      <c r="D154" s="4">
        <v>400</v>
      </c>
      <c r="E154" s="4">
        <v>378</v>
      </c>
      <c r="F154" s="4">
        <v>21</v>
      </c>
      <c r="G154" s="4">
        <v>1</v>
      </c>
      <c r="H154" s="9">
        <f t="shared" si="27"/>
        <v>0.94750000000000001</v>
      </c>
      <c r="I154" s="12">
        <f t="shared" si="28"/>
        <v>5.2499999999999998E-2</v>
      </c>
      <c r="J154" s="4" t="s">
        <v>319</v>
      </c>
      <c r="K154" s="4">
        <v>241105</v>
      </c>
    </row>
    <row r="155" spans="1:11" x14ac:dyDescent="0.2">
      <c r="A155" s="50">
        <v>45853</v>
      </c>
      <c r="B155" s="4" t="s">
        <v>75</v>
      </c>
      <c r="C155" s="4">
        <v>110</v>
      </c>
      <c r="D155" s="4">
        <v>110</v>
      </c>
      <c r="E155" s="4">
        <v>109</v>
      </c>
      <c r="F155" s="4">
        <v>1</v>
      </c>
      <c r="G155" s="4">
        <v>0</v>
      </c>
      <c r="H155" s="9">
        <f t="shared" si="27"/>
        <v>0.99090909090909096</v>
      </c>
      <c r="I155" s="12">
        <f t="shared" si="28"/>
        <v>9.0909090909090905E-3</v>
      </c>
    </row>
    <row r="156" spans="1:11" x14ac:dyDescent="0.2">
      <c r="A156" s="51"/>
      <c r="B156" s="4" t="s">
        <v>76</v>
      </c>
      <c r="C156" s="4">
        <v>110</v>
      </c>
      <c r="D156" s="4">
        <v>110</v>
      </c>
      <c r="E156" s="4">
        <v>109</v>
      </c>
      <c r="F156" s="4">
        <v>1</v>
      </c>
      <c r="G156" s="4">
        <v>0</v>
      </c>
      <c r="H156" s="9">
        <f t="shared" si="27"/>
        <v>0.99090909090909096</v>
      </c>
      <c r="I156" s="12">
        <f t="shared" si="28"/>
        <v>9.0909090909090905E-3</v>
      </c>
    </row>
    <row r="157" spans="1:11" x14ac:dyDescent="0.2">
      <c r="A157" s="54"/>
      <c r="B157" s="4" t="s">
        <v>77</v>
      </c>
      <c r="C157" s="4">
        <v>110</v>
      </c>
      <c r="D157" s="4">
        <v>110</v>
      </c>
      <c r="E157" s="4">
        <v>109</v>
      </c>
      <c r="F157" s="4">
        <v>1</v>
      </c>
      <c r="G157" s="4">
        <v>0</v>
      </c>
      <c r="H157" s="9">
        <f t="shared" si="27"/>
        <v>0.99090909090909096</v>
      </c>
      <c r="I157" s="12">
        <f t="shared" si="28"/>
        <v>9.0909090909090905E-3</v>
      </c>
    </row>
    <row r="158" spans="1:11" x14ac:dyDescent="0.2">
      <c r="A158" s="50">
        <v>45859</v>
      </c>
      <c r="B158" s="4" t="s">
        <v>52</v>
      </c>
      <c r="C158" s="4">
        <v>283</v>
      </c>
      <c r="D158" s="4">
        <v>283</v>
      </c>
      <c r="E158" s="4">
        <v>263</v>
      </c>
      <c r="F158" s="4">
        <v>19</v>
      </c>
      <c r="G158" s="4">
        <v>1</v>
      </c>
      <c r="H158" s="9">
        <f t="shared" ref="H158:H175" si="29">(E158+G158)/D158</f>
        <v>0.93286219081272082</v>
      </c>
      <c r="I158" s="12">
        <f t="shared" ref="I158:I175" si="30">F158/D158</f>
        <v>6.7137809187279157E-2</v>
      </c>
    </row>
    <row r="159" spans="1:11" x14ac:dyDescent="0.2">
      <c r="A159" s="54"/>
      <c r="B159" s="4" t="s">
        <v>43</v>
      </c>
      <c r="C159" s="4">
        <v>109</v>
      </c>
      <c r="D159" s="4">
        <v>218</v>
      </c>
      <c r="E159" s="4">
        <v>215</v>
      </c>
      <c r="F159" s="4">
        <v>3</v>
      </c>
      <c r="G159" s="4">
        <v>0</v>
      </c>
      <c r="H159" s="9">
        <f t="shared" si="29"/>
        <v>0.98623853211009171</v>
      </c>
      <c r="I159" s="12">
        <f t="shared" si="30"/>
        <v>1.3761467889908258E-2</v>
      </c>
      <c r="K159" s="4">
        <v>241105</v>
      </c>
    </row>
    <row r="160" spans="1:11" x14ac:dyDescent="0.2">
      <c r="A160" s="50">
        <v>45860</v>
      </c>
      <c r="B160" s="4" t="s">
        <v>7</v>
      </c>
      <c r="C160" s="4">
        <v>200</v>
      </c>
      <c r="D160" s="4">
        <v>400</v>
      </c>
      <c r="E160" s="4">
        <v>387</v>
      </c>
      <c r="F160" s="4">
        <v>13</v>
      </c>
      <c r="G160" s="4">
        <v>0</v>
      </c>
      <c r="H160" s="9">
        <f t="shared" si="29"/>
        <v>0.96750000000000003</v>
      </c>
      <c r="I160" s="12">
        <f t="shared" si="30"/>
        <v>3.2500000000000001E-2</v>
      </c>
      <c r="J160" s="4" t="s">
        <v>334</v>
      </c>
    </row>
    <row r="161" spans="1:11" x14ac:dyDescent="0.2">
      <c r="A161" s="54"/>
      <c r="B161" s="4" t="s">
        <v>59</v>
      </c>
      <c r="C161" s="4">
        <v>200</v>
      </c>
      <c r="D161" s="4">
        <v>200</v>
      </c>
      <c r="E161" s="4">
        <v>194</v>
      </c>
      <c r="F161" s="4">
        <v>5</v>
      </c>
      <c r="G161" s="4">
        <v>1</v>
      </c>
      <c r="H161" s="9">
        <f t="shared" si="29"/>
        <v>0.97499999999999998</v>
      </c>
      <c r="I161" s="12">
        <f t="shared" si="30"/>
        <v>2.5000000000000001E-2</v>
      </c>
    </row>
    <row r="162" spans="1:11" x14ac:dyDescent="0.2">
      <c r="A162" s="50">
        <v>45861</v>
      </c>
      <c r="B162" s="4" t="s">
        <v>49</v>
      </c>
      <c r="C162" s="4">
        <v>201</v>
      </c>
      <c r="D162" s="4">
        <v>402</v>
      </c>
      <c r="E162" s="4">
        <v>390</v>
      </c>
      <c r="F162" s="4">
        <v>12</v>
      </c>
      <c r="G162" s="4">
        <v>0</v>
      </c>
      <c r="H162" s="9">
        <f t="shared" si="29"/>
        <v>0.97014925373134331</v>
      </c>
      <c r="I162" s="12">
        <f t="shared" si="30"/>
        <v>2.9850746268656716E-2</v>
      </c>
    </row>
    <row r="163" spans="1:11" x14ac:dyDescent="0.2">
      <c r="A163" s="51"/>
      <c r="B163" s="4" t="s">
        <v>50</v>
      </c>
      <c r="C163" s="4">
        <v>201</v>
      </c>
      <c r="D163" s="4">
        <v>201</v>
      </c>
      <c r="E163" s="4">
        <v>194</v>
      </c>
      <c r="F163" s="4">
        <v>7</v>
      </c>
      <c r="G163" s="4">
        <v>0</v>
      </c>
      <c r="H163" s="9">
        <f t="shared" si="29"/>
        <v>0.96517412935323388</v>
      </c>
      <c r="I163" s="12">
        <f t="shared" si="30"/>
        <v>3.482587064676617E-2</v>
      </c>
    </row>
    <row r="164" spans="1:11" x14ac:dyDescent="0.2">
      <c r="A164" s="51"/>
      <c r="B164" s="4" t="s">
        <v>72</v>
      </c>
      <c r="C164" s="4">
        <v>132</v>
      </c>
      <c r="D164" s="4">
        <v>132</v>
      </c>
      <c r="E164" s="4">
        <v>128</v>
      </c>
      <c r="F164" s="4">
        <v>4</v>
      </c>
      <c r="G164" s="4">
        <v>0</v>
      </c>
      <c r="H164" s="9">
        <f t="shared" si="29"/>
        <v>0.96969696969696972</v>
      </c>
      <c r="I164" s="12">
        <f t="shared" si="30"/>
        <v>3.0303030303030304E-2</v>
      </c>
    </row>
    <row r="165" spans="1:11" x14ac:dyDescent="0.2">
      <c r="A165" s="51"/>
      <c r="B165" s="4" t="s">
        <v>73</v>
      </c>
      <c r="C165" s="4">
        <v>132</v>
      </c>
      <c r="D165" s="4">
        <v>132</v>
      </c>
      <c r="E165" s="4">
        <v>128</v>
      </c>
      <c r="F165" s="4">
        <v>4</v>
      </c>
      <c r="G165" s="4">
        <v>0</v>
      </c>
      <c r="H165" s="9">
        <f t="shared" si="29"/>
        <v>0.96969696969696972</v>
      </c>
      <c r="I165" s="12">
        <f t="shared" si="30"/>
        <v>3.0303030303030304E-2</v>
      </c>
    </row>
    <row r="166" spans="1:11" x14ac:dyDescent="0.2">
      <c r="A166" s="54"/>
      <c r="B166" s="4" t="s">
        <v>74</v>
      </c>
      <c r="C166" s="4">
        <v>132</v>
      </c>
      <c r="D166" s="4">
        <v>132</v>
      </c>
      <c r="E166" s="4">
        <v>130</v>
      </c>
      <c r="F166" s="4">
        <v>2</v>
      </c>
      <c r="G166" s="4">
        <v>0</v>
      </c>
      <c r="H166" s="9">
        <f t="shared" si="29"/>
        <v>0.98484848484848486</v>
      </c>
      <c r="I166" s="12">
        <f t="shared" si="30"/>
        <v>1.5151515151515152E-2</v>
      </c>
    </row>
    <row r="167" spans="1:11" x14ac:dyDescent="0.2">
      <c r="A167" s="50">
        <v>45862</v>
      </c>
      <c r="B167" s="4" t="s">
        <v>179</v>
      </c>
      <c r="C167" s="4">
        <v>128</v>
      </c>
      <c r="D167" s="4">
        <v>128</v>
      </c>
      <c r="E167" s="4">
        <v>128</v>
      </c>
      <c r="F167" s="4">
        <v>0</v>
      </c>
      <c r="G167" s="4">
        <v>0</v>
      </c>
      <c r="H167" s="9">
        <f t="shared" si="29"/>
        <v>1</v>
      </c>
      <c r="I167" s="12">
        <f t="shared" si="30"/>
        <v>0</v>
      </c>
    </row>
    <row r="168" spans="1:11" x14ac:dyDescent="0.2">
      <c r="A168" s="54"/>
      <c r="B168" s="4" t="s">
        <v>180</v>
      </c>
      <c r="C168" s="4">
        <v>128</v>
      </c>
      <c r="D168" s="4">
        <v>128</v>
      </c>
      <c r="E168" s="4">
        <v>125</v>
      </c>
      <c r="F168" s="4">
        <v>3</v>
      </c>
      <c r="G168" s="4">
        <v>0</v>
      </c>
      <c r="H168" s="9">
        <f t="shared" si="29"/>
        <v>0.9765625</v>
      </c>
      <c r="I168" s="12">
        <f t="shared" si="30"/>
        <v>2.34375E-2</v>
      </c>
    </row>
    <row r="169" spans="1:11" x14ac:dyDescent="0.2">
      <c r="A169" s="50">
        <v>45863</v>
      </c>
      <c r="B169" s="4" t="s">
        <v>78</v>
      </c>
      <c r="C169" s="4">
        <v>200</v>
      </c>
      <c r="D169" s="4">
        <v>200</v>
      </c>
      <c r="E169" s="4">
        <v>198</v>
      </c>
      <c r="F169" s="4">
        <v>2</v>
      </c>
      <c r="G169" s="4">
        <v>0</v>
      </c>
      <c r="H169" s="9">
        <f t="shared" si="29"/>
        <v>0.99</v>
      </c>
      <c r="I169" s="12">
        <f t="shared" si="30"/>
        <v>0.01</v>
      </c>
      <c r="J169" s="4" t="s">
        <v>342</v>
      </c>
    </row>
    <row r="170" spans="1:11" x14ac:dyDescent="0.2">
      <c r="A170" s="51"/>
      <c r="B170" s="4" t="s">
        <v>79</v>
      </c>
      <c r="C170" s="4">
        <v>200</v>
      </c>
      <c r="D170" s="4">
        <v>200</v>
      </c>
      <c r="E170" s="4">
        <v>197</v>
      </c>
      <c r="F170" s="4">
        <v>2</v>
      </c>
      <c r="G170" s="4">
        <v>1</v>
      </c>
      <c r="H170" s="9">
        <f t="shared" si="29"/>
        <v>0.99</v>
      </c>
      <c r="I170" s="12">
        <f t="shared" si="30"/>
        <v>0.01</v>
      </c>
    </row>
    <row r="171" spans="1:11" x14ac:dyDescent="0.2">
      <c r="A171" s="54"/>
      <c r="B171" s="4" t="s">
        <v>190</v>
      </c>
      <c r="C171" s="4">
        <v>314</v>
      </c>
      <c r="D171" s="4">
        <v>314</v>
      </c>
      <c r="E171" s="4">
        <v>303</v>
      </c>
      <c r="F171" s="4">
        <v>11</v>
      </c>
      <c r="G171" s="4">
        <v>0</v>
      </c>
      <c r="H171" s="9">
        <f t="shared" si="29"/>
        <v>0.96496815286624205</v>
      </c>
      <c r="I171" s="12">
        <f t="shared" si="30"/>
        <v>3.5031847133757961E-2</v>
      </c>
      <c r="J171" s="4" t="s">
        <v>361</v>
      </c>
    </row>
    <row r="172" spans="1:11" x14ac:dyDescent="0.2">
      <c r="A172" s="50">
        <v>45866</v>
      </c>
      <c r="B172" s="4" t="s">
        <v>3</v>
      </c>
      <c r="C172" s="4">
        <v>156</v>
      </c>
      <c r="D172" s="4">
        <v>156</v>
      </c>
      <c r="E172" s="4">
        <v>155</v>
      </c>
      <c r="F172" s="4">
        <v>1</v>
      </c>
      <c r="G172" s="4">
        <v>0</v>
      </c>
      <c r="H172" s="9">
        <f t="shared" si="29"/>
        <v>0.99358974358974361</v>
      </c>
      <c r="I172" s="12">
        <f t="shared" si="30"/>
        <v>6.41025641025641E-3</v>
      </c>
    </row>
    <row r="173" spans="1:11" x14ac:dyDescent="0.2">
      <c r="A173" s="54"/>
      <c r="B173" s="4">
        <v>500</v>
      </c>
      <c r="C173" s="4">
        <v>156</v>
      </c>
      <c r="D173" s="4">
        <v>156</v>
      </c>
      <c r="E173" s="4">
        <v>153</v>
      </c>
      <c r="F173" s="4">
        <v>3</v>
      </c>
      <c r="G173" s="4">
        <v>0</v>
      </c>
      <c r="H173" s="9">
        <f t="shared" si="29"/>
        <v>0.98076923076923073</v>
      </c>
      <c r="I173" s="12">
        <f t="shared" si="30"/>
        <v>1.9230769230769232E-2</v>
      </c>
    </row>
    <row r="174" spans="1:11" x14ac:dyDescent="0.2">
      <c r="A174" s="3">
        <v>45867</v>
      </c>
      <c r="B174" s="4" t="s">
        <v>362</v>
      </c>
      <c r="C174" s="4">
        <v>144</v>
      </c>
      <c r="D174" s="4">
        <v>288</v>
      </c>
      <c r="E174" s="4">
        <v>285</v>
      </c>
      <c r="F174" s="4">
        <v>3</v>
      </c>
      <c r="G174" s="4">
        <v>1</v>
      </c>
      <c r="H174" s="9">
        <f t="shared" si="29"/>
        <v>0.99305555555555558</v>
      </c>
      <c r="I174" s="12">
        <f t="shared" si="30"/>
        <v>1.0416666666666666E-2</v>
      </c>
    </row>
    <row r="175" spans="1:11" x14ac:dyDescent="0.2">
      <c r="A175" s="3">
        <v>45868</v>
      </c>
      <c r="B175" s="4" t="s">
        <v>208</v>
      </c>
      <c r="C175" s="4">
        <v>150</v>
      </c>
      <c r="D175" s="4">
        <v>300</v>
      </c>
      <c r="E175" s="4">
        <v>295</v>
      </c>
      <c r="F175" s="4">
        <v>4</v>
      </c>
      <c r="G175" s="4">
        <v>1</v>
      </c>
      <c r="H175" s="9">
        <f t="shared" si="29"/>
        <v>0.98666666666666669</v>
      </c>
      <c r="I175" s="12">
        <f t="shared" si="30"/>
        <v>1.3333333333333334E-2</v>
      </c>
      <c r="K175" s="4">
        <v>250617</v>
      </c>
    </row>
    <row r="176" spans="1:11" x14ac:dyDescent="0.2">
      <c r="A176" s="50">
        <v>45870</v>
      </c>
      <c r="B176" s="4" t="s">
        <v>357</v>
      </c>
      <c r="C176" s="4">
        <v>200</v>
      </c>
      <c r="D176" s="4">
        <v>400</v>
      </c>
      <c r="E176" s="4">
        <v>184</v>
      </c>
      <c r="F176" s="4">
        <v>15</v>
      </c>
      <c r="G176" s="4">
        <v>1</v>
      </c>
      <c r="H176" s="9">
        <f t="shared" ref="H176:H194" si="31">(E176+G176)/D176</f>
        <v>0.46250000000000002</v>
      </c>
      <c r="I176" s="12">
        <f t="shared" ref="I176:I194" si="32">F176/D176</f>
        <v>3.7499999999999999E-2</v>
      </c>
      <c r="J176" s="4" t="s">
        <v>368</v>
      </c>
      <c r="K176" s="4">
        <v>241105</v>
      </c>
    </row>
    <row r="177" spans="1:11" x14ac:dyDescent="0.2">
      <c r="A177" s="51"/>
      <c r="B177" s="4" t="s">
        <v>358</v>
      </c>
      <c r="C177" s="4">
        <v>200</v>
      </c>
      <c r="D177" s="4">
        <v>200</v>
      </c>
      <c r="E177" s="4">
        <v>191</v>
      </c>
      <c r="F177" s="4">
        <v>9</v>
      </c>
      <c r="G177" s="4">
        <v>0</v>
      </c>
      <c r="H177" s="9">
        <f t="shared" si="31"/>
        <v>0.95499999999999996</v>
      </c>
      <c r="I177" s="12">
        <f t="shared" si="32"/>
        <v>4.4999999999999998E-2</v>
      </c>
      <c r="K177" s="4">
        <v>241105</v>
      </c>
    </row>
    <row r="178" spans="1:11" x14ac:dyDescent="0.2">
      <c r="A178" s="51"/>
      <c r="B178" s="4" t="s">
        <v>75</v>
      </c>
      <c r="C178" s="4">
        <v>200</v>
      </c>
      <c r="D178" s="4">
        <v>200</v>
      </c>
      <c r="E178" s="4">
        <v>198</v>
      </c>
      <c r="F178" s="4">
        <v>2</v>
      </c>
      <c r="G178" s="4">
        <v>0</v>
      </c>
      <c r="H178" s="9">
        <f t="shared" si="31"/>
        <v>0.99</v>
      </c>
      <c r="I178" s="12">
        <f t="shared" si="32"/>
        <v>0.01</v>
      </c>
      <c r="J178" s="4" t="s">
        <v>359</v>
      </c>
    </row>
    <row r="179" spans="1:11" x14ac:dyDescent="0.2">
      <c r="A179" s="51"/>
      <c r="B179" s="4" t="s">
        <v>76</v>
      </c>
      <c r="C179" s="4">
        <v>200</v>
      </c>
      <c r="D179" s="4">
        <v>200</v>
      </c>
      <c r="E179" s="4">
        <v>197</v>
      </c>
      <c r="F179" s="4">
        <v>3</v>
      </c>
      <c r="G179" s="4">
        <v>0</v>
      </c>
      <c r="H179" s="9">
        <f t="shared" si="31"/>
        <v>0.98499999999999999</v>
      </c>
      <c r="I179" s="12">
        <f t="shared" si="32"/>
        <v>1.4999999999999999E-2</v>
      </c>
    </row>
    <row r="180" spans="1:11" x14ac:dyDescent="0.2">
      <c r="A180" s="54"/>
      <c r="B180" s="4" t="s">
        <v>77</v>
      </c>
      <c r="C180" s="4">
        <v>200</v>
      </c>
      <c r="D180" s="4">
        <v>200</v>
      </c>
      <c r="E180" s="4">
        <v>198</v>
      </c>
      <c r="F180" s="4">
        <v>2</v>
      </c>
      <c r="G180" s="4">
        <v>0</v>
      </c>
      <c r="H180" s="9">
        <f t="shared" si="31"/>
        <v>0.99</v>
      </c>
      <c r="I180" s="12">
        <f t="shared" si="32"/>
        <v>0.01</v>
      </c>
    </row>
    <row r="181" spans="1:11" x14ac:dyDescent="0.2">
      <c r="A181" s="50">
        <v>45873</v>
      </c>
      <c r="B181" s="4" t="s">
        <v>191</v>
      </c>
      <c r="C181" s="4">
        <v>112</v>
      </c>
      <c r="D181" s="4">
        <v>112</v>
      </c>
      <c r="E181" s="4">
        <v>112</v>
      </c>
      <c r="F181" s="4">
        <v>0</v>
      </c>
      <c r="G181" s="4">
        <v>0</v>
      </c>
      <c r="H181" s="9">
        <f>(E181+G181)/D181</f>
        <v>1</v>
      </c>
      <c r="I181" s="12">
        <f>F181/D181</f>
        <v>0</v>
      </c>
    </row>
    <row r="182" spans="1:11" x14ac:dyDescent="0.2">
      <c r="A182" s="54"/>
      <c r="B182" s="4" t="s">
        <v>362</v>
      </c>
      <c r="C182" s="4">
        <v>104</v>
      </c>
      <c r="D182" s="4">
        <v>208</v>
      </c>
      <c r="E182" s="4">
        <v>203</v>
      </c>
      <c r="F182" s="4">
        <v>5</v>
      </c>
      <c r="G182" s="4">
        <v>0</v>
      </c>
      <c r="H182" s="9">
        <f t="shared" si="31"/>
        <v>0.97596153846153844</v>
      </c>
      <c r="I182" s="12">
        <f t="shared" si="32"/>
        <v>2.403846153846154E-2</v>
      </c>
    </row>
    <row r="183" spans="1:11" x14ac:dyDescent="0.2">
      <c r="A183" s="50">
        <v>45874</v>
      </c>
      <c r="B183" s="4" t="s">
        <v>179</v>
      </c>
      <c r="C183" s="4">
        <v>72</v>
      </c>
      <c r="D183" s="4">
        <v>72</v>
      </c>
      <c r="E183" s="4">
        <v>71</v>
      </c>
      <c r="F183" s="4">
        <v>1</v>
      </c>
      <c r="G183" s="4">
        <v>0</v>
      </c>
      <c r="H183" s="9">
        <f t="shared" si="31"/>
        <v>0.98611111111111116</v>
      </c>
      <c r="I183" s="12">
        <f t="shared" si="32"/>
        <v>1.3888888888888888E-2</v>
      </c>
    </row>
    <row r="184" spans="1:11" x14ac:dyDescent="0.2">
      <c r="A184" s="51"/>
      <c r="B184" s="4" t="s">
        <v>180</v>
      </c>
      <c r="C184" s="4">
        <v>72</v>
      </c>
      <c r="D184" s="4">
        <v>72</v>
      </c>
      <c r="E184" s="4">
        <v>70</v>
      </c>
      <c r="F184" s="4">
        <v>2</v>
      </c>
      <c r="G184" s="4">
        <v>0</v>
      </c>
      <c r="H184" s="9">
        <f t="shared" si="31"/>
        <v>0.97222222222222221</v>
      </c>
      <c r="I184" s="12">
        <f t="shared" si="32"/>
        <v>2.7777777777777776E-2</v>
      </c>
    </row>
    <row r="185" spans="1:11" x14ac:dyDescent="0.2">
      <c r="A185" s="51"/>
      <c r="B185" s="4" t="s">
        <v>355</v>
      </c>
      <c r="C185" s="4">
        <v>144</v>
      </c>
      <c r="D185" s="4">
        <v>288</v>
      </c>
      <c r="E185" s="4">
        <v>278</v>
      </c>
      <c r="F185" s="4">
        <v>9</v>
      </c>
      <c r="G185" s="4">
        <v>1</v>
      </c>
      <c r="H185" s="9">
        <f t="shared" si="31"/>
        <v>0.96875</v>
      </c>
      <c r="I185" s="12">
        <f t="shared" si="32"/>
        <v>3.125E-2</v>
      </c>
    </row>
    <row r="186" spans="1:11" x14ac:dyDescent="0.2">
      <c r="A186" s="51"/>
      <c r="B186" s="4" t="s">
        <v>208</v>
      </c>
      <c r="C186" s="4">
        <v>198</v>
      </c>
      <c r="D186" s="4">
        <v>396</v>
      </c>
      <c r="E186" s="4">
        <v>390</v>
      </c>
      <c r="F186" s="4">
        <v>6</v>
      </c>
      <c r="G186" s="4">
        <v>0</v>
      </c>
      <c r="H186" s="9">
        <f t="shared" si="31"/>
        <v>0.98484848484848486</v>
      </c>
      <c r="I186" s="12">
        <f t="shared" si="32"/>
        <v>1.5151515151515152E-2</v>
      </c>
      <c r="J186" s="4" t="s">
        <v>370</v>
      </c>
    </row>
    <row r="187" spans="1:11" x14ac:dyDescent="0.2">
      <c r="A187" s="54"/>
      <c r="B187" s="4" t="s">
        <v>14</v>
      </c>
      <c r="C187" s="4">
        <v>106</v>
      </c>
      <c r="D187" s="4">
        <v>212</v>
      </c>
      <c r="E187" s="4">
        <v>211</v>
      </c>
      <c r="F187" s="4">
        <v>1</v>
      </c>
      <c r="G187" s="4">
        <v>0</v>
      </c>
      <c r="H187" s="9">
        <f t="shared" si="31"/>
        <v>0.99528301886792447</v>
      </c>
      <c r="I187" s="12">
        <f t="shared" si="32"/>
        <v>4.7169811320754715E-3</v>
      </c>
      <c r="J187" s="4" t="s">
        <v>370</v>
      </c>
    </row>
    <row r="188" spans="1:11" x14ac:dyDescent="0.2">
      <c r="A188" s="3">
        <v>45881</v>
      </c>
      <c r="B188" s="4" t="s">
        <v>273</v>
      </c>
      <c r="C188" s="4">
        <v>54</v>
      </c>
      <c r="D188" s="4">
        <v>54</v>
      </c>
      <c r="E188" s="4">
        <v>47</v>
      </c>
      <c r="F188" s="4">
        <v>7</v>
      </c>
      <c r="G188" s="4">
        <v>0</v>
      </c>
      <c r="H188" s="9">
        <f t="shared" si="31"/>
        <v>0.87037037037037035</v>
      </c>
      <c r="I188" s="12">
        <f t="shared" si="32"/>
        <v>0.12962962962962962</v>
      </c>
    </row>
    <row r="189" spans="1:11" x14ac:dyDescent="0.2">
      <c r="A189" s="50">
        <v>45882</v>
      </c>
      <c r="B189" s="4" t="s">
        <v>357</v>
      </c>
      <c r="C189" s="4">
        <v>202</v>
      </c>
      <c r="D189" s="4">
        <v>404</v>
      </c>
      <c r="E189" s="4">
        <v>386</v>
      </c>
      <c r="F189" s="4">
        <v>18</v>
      </c>
      <c r="G189" s="4">
        <v>0</v>
      </c>
      <c r="H189" s="9">
        <f t="shared" si="31"/>
        <v>0.95544554455445541</v>
      </c>
      <c r="I189" s="12">
        <f t="shared" si="32"/>
        <v>4.4554455445544552E-2</v>
      </c>
      <c r="J189" s="4" t="s">
        <v>373</v>
      </c>
    </row>
    <row r="190" spans="1:11" x14ac:dyDescent="0.2">
      <c r="A190" s="54"/>
      <c r="B190" s="4" t="s">
        <v>358</v>
      </c>
      <c r="C190" s="4">
        <v>202</v>
      </c>
      <c r="D190" s="4">
        <v>202</v>
      </c>
      <c r="E190" s="4">
        <v>193</v>
      </c>
      <c r="F190" s="4">
        <v>9</v>
      </c>
      <c r="G190" s="4">
        <v>0</v>
      </c>
      <c r="H190" s="9">
        <f t="shared" si="31"/>
        <v>0.95544554455445541</v>
      </c>
      <c r="I190" s="12">
        <f t="shared" si="32"/>
        <v>4.4554455445544552E-2</v>
      </c>
    </row>
    <row r="191" spans="1:11" x14ac:dyDescent="0.2">
      <c r="A191" s="50">
        <v>45887</v>
      </c>
      <c r="B191" s="4" t="s">
        <v>14</v>
      </c>
      <c r="C191" s="4">
        <v>73</v>
      </c>
      <c r="D191" s="4">
        <v>146</v>
      </c>
      <c r="E191" s="4">
        <v>144</v>
      </c>
      <c r="F191" s="4">
        <v>2</v>
      </c>
      <c r="G191" s="4">
        <v>0</v>
      </c>
      <c r="H191" s="9">
        <f t="shared" si="31"/>
        <v>0.98630136986301364</v>
      </c>
      <c r="I191" s="12">
        <f t="shared" si="32"/>
        <v>1.3698630136986301E-2</v>
      </c>
      <c r="K191" s="4" t="s">
        <v>260</v>
      </c>
    </row>
    <row r="192" spans="1:11" x14ac:dyDescent="0.2">
      <c r="A192" s="52"/>
      <c r="B192" s="4">
        <v>1000</v>
      </c>
      <c r="C192" s="4">
        <v>112</v>
      </c>
      <c r="D192" s="4">
        <v>224</v>
      </c>
      <c r="E192" s="4">
        <v>215</v>
      </c>
      <c r="F192" s="4">
        <v>8</v>
      </c>
      <c r="G192" s="4">
        <v>1</v>
      </c>
      <c r="H192" s="9">
        <f t="shared" si="31"/>
        <v>0.9642857142857143</v>
      </c>
      <c r="I192" s="12">
        <f t="shared" si="32"/>
        <v>3.5714285714285712E-2</v>
      </c>
      <c r="J192" s="4" t="s">
        <v>371</v>
      </c>
      <c r="K192" s="4">
        <v>250617</v>
      </c>
    </row>
    <row r="193" spans="1:11" x14ac:dyDescent="0.2">
      <c r="A193" s="53"/>
      <c r="B193" s="4" t="s">
        <v>3</v>
      </c>
      <c r="C193" s="4">
        <v>199</v>
      </c>
      <c r="D193" s="4">
        <v>398</v>
      </c>
      <c r="E193" s="4">
        <v>398</v>
      </c>
      <c r="F193" s="4">
        <v>0</v>
      </c>
      <c r="G193" s="4">
        <v>0</v>
      </c>
      <c r="H193" s="9">
        <f t="shared" si="31"/>
        <v>1</v>
      </c>
      <c r="I193" s="12">
        <f t="shared" si="32"/>
        <v>0</v>
      </c>
      <c r="K193" s="4">
        <v>250617</v>
      </c>
    </row>
    <row r="194" spans="1:11" x14ac:dyDescent="0.2">
      <c r="A194" s="3">
        <v>45888</v>
      </c>
      <c r="B194" s="4" t="s">
        <v>355</v>
      </c>
      <c r="C194" s="4">
        <v>200</v>
      </c>
      <c r="D194" s="4">
        <v>400</v>
      </c>
      <c r="E194" s="4">
        <v>395</v>
      </c>
      <c r="F194" s="4">
        <v>5</v>
      </c>
      <c r="G194" s="4">
        <v>0</v>
      </c>
      <c r="H194" s="9">
        <f t="shared" si="31"/>
        <v>0.98750000000000004</v>
      </c>
      <c r="I194" s="12">
        <f t="shared" si="32"/>
        <v>1.2500000000000001E-2</v>
      </c>
    </row>
    <row r="195" spans="1:11" x14ac:dyDescent="0.2">
      <c r="A195" s="50">
        <v>45891</v>
      </c>
      <c r="B195" s="4" t="s">
        <v>78</v>
      </c>
      <c r="C195" s="4">
        <v>140</v>
      </c>
      <c r="D195" s="4">
        <v>140</v>
      </c>
      <c r="E195" s="4">
        <v>137</v>
      </c>
      <c r="F195" s="4">
        <v>3</v>
      </c>
      <c r="G195" s="4">
        <v>0</v>
      </c>
      <c r="H195" s="9">
        <f t="shared" ref="H195:H208" si="33">(E195+G195)/D195</f>
        <v>0.97857142857142854</v>
      </c>
      <c r="I195" s="12">
        <f t="shared" ref="I195:I208" si="34">F195/D195</f>
        <v>2.1428571428571429E-2</v>
      </c>
    </row>
    <row r="196" spans="1:11" x14ac:dyDescent="0.2">
      <c r="A196" s="51"/>
      <c r="B196" s="4" t="s">
        <v>79</v>
      </c>
      <c r="C196" s="4">
        <v>140</v>
      </c>
      <c r="D196" s="4">
        <v>140</v>
      </c>
      <c r="E196" s="4">
        <v>137</v>
      </c>
      <c r="F196" s="4">
        <v>3</v>
      </c>
      <c r="G196" s="4">
        <v>0</v>
      </c>
      <c r="H196" s="9">
        <f t="shared" si="33"/>
        <v>0.97857142857142854</v>
      </c>
      <c r="I196" s="12">
        <f t="shared" si="34"/>
        <v>2.1428571428571429E-2</v>
      </c>
    </row>
    <row r="197" spans="1:11" x14ac:dyDescent="0.2">
      <c r="A197" s="51"/>
      <c r="B197" s="4" t="s">
        <v>72</v>
      </c>
      <c r="C197" s="4">
        <v>132</v>
      </c>
      <c r="D197" s="4">
        <v>132</v>
      </c>
      <c r="E197" s="4">
        <v>131</v>
      </c>
      <c r="F197" s="4">
        <v>1</v>
      </c>
      <c r="G197" s="4">
        <v>0</v>
      </c>
      <c r="H197" s="9">
        <f t="shared" si="33"/>
        <v>0.99242424242424243</v>
      </c>
      <c r="I197" s="12">
        <f t="shared" si="34"/>
        <v>7.575757575757576E-3</v>
      </c>
    </row>
    <row r="198" spans="1:11" x14ac:dyDescent="0.2">
      <c r="A198" s="51"/>
      <c r="B198" s="4" t="s">
        <v>73</v>
      </c>
      <c r="C198" s="4">
        <v>132</v>
      </c>
      <c r="D198" s="4">
        <v>132</v>
      </c>
      <c r="E198" s="4">
        <v>131</v>
      </c>
      <c r="F198" s="4">
        <v>1</v>
      </c>
      <c r="G198" s="4">
        <v>0</v>
      </c>
      <c r="H198" s="9">
        <f t="shared" si="33"/>
        <v>0.99242424242424243</v>
      </c>
      <c r="I198" s="12">
        <f t="shared" si="34"/>
        <v>7.575757575757576E-3</v>
      </c>
    </row>
    <row r="199" spans="1:11" x14ac:dyDescent="0.2">
      <c r="A199" s="54"/>
      <c r="B199" s="4" t="s">
        <v>74</v>
      </c>
      <c r="C199" s="4">
        <v>132</v>
      </c>
      <c r="D199" s="4">
        <v>132</v>
      </c>
      <c r="E199" s="4">
        <v>131</v>
      </c>
      <c r="F199" s="4">
        <v>1</v>
      </c>
      <c r="G199" s="4">
        <v>0</v>
      </c>
      <c r="H199" s="9">
        <f t="shared" si="33"/>
        <v>0.99242424242424243</v>
      </c>
      <c r="I199" s="12">
        <f t="shared" si="34"/>
        <v>7.575757575757576E-3</v>
      </c>
    </row>
    <row r="200" spans="1:11" x14ac:dyDescent="0.2">
      <c r="A200" s="50">
        <v>45896</v>
      </c>
      <c r="B200" s="4" t="s">
        <v>355</v>
      </c>
      <c r="C200" s="4">
        <v>146</v>
      </c>
      <c r="D200" s="4">
        <v>298</v>
      </c>
      <c r="E200" s="4">
        <v>294</v>
      </c>
      <c r="F200" s="4">
        <v>4</v>
      </c>
      <c r="G200" s="4">
        <v>0</v>
      </c>
      <c r="H200" s="9">
        <f t="shared" si="33"/>
        <v>0.98657718120805371</v>
      </c>
      <c r="I200" s="12">
        <f t="shared" si="34"/>
        <v>1.3422818791946308E-2</v>
      </c>
    </row>
    <row r="201" spans="1:11" x14ac:dyDescent="0.2">
      <c r="A201" s="51"/>
      <c r="B201" s="4" t="s">
        <v>190</v>
      </c>
      <c r="C201" s="4">
        <v>75</v>
      </c>
      <c r="D201" s="4">
        <v>75</v>
      </c>
      <c r="E201" s="4">
        <v>73</v>
      </c>
      <c r="F201" s="4">
        <v>2</v>
      </c>
      <c r="G201" s="4">
        <v>0</v>
      </c>
      <c r="H201" s="9">
        <f t="shared" si="33"/>
        <v>0.97333333333333338</v>
      </c>
      <c r="I201" s="12">
        <f t="shared" si="34"/>
        <v>2.6666666666666668E-2</v>
      </c>
    </row>
    <row r="202" spans="1:11" x14ac:dyDescent="0.2">
      <c r="A202" s="51"/>
      <c r="B202" s="4" t="s">
        <v>72</v>
      </c>
      <c r="C202" s="4">
        <v>68</v>
      </c>
      <c r="D202" s="4">
        <v>68</v>
      </c>
      <c r="E202" s="4">
        <v>67</v>
      </c>
      <c r="F202" s="4">
        <v>1</v>
      </c>
      <c r="G202" s="4">
        <v>0</v>
      </c>
      <c r="H202" s="9">
        <f t="shared" si="33"/>
        <v>0.98529411764705888</v>
      </c>
      <c r="I202" s="12">
        <f t="shared" si="34"/>
        <v>1.4705882352941176E-2</v>
      </c>
    </row>
    <row r="203" spans="1:11" x14ac:dyDescent="0.2">
      <c r="A203" s="51"/>
      <c r="B203" s="4" t="s">
        <v>73</v>
      </c>
      <c r="C203" s="4">
        <v>68</v>
      </c>
      <c r="D203" s="4">
        <v>68</v>
      </c>
      <c r="E203" s="4">
        <v>67</v>
      </c>
      <c r="F203" s="4">
        <v>1</v>
      </c>
      <c r="G203" s="4">
        <v>0</v>
      </c>
      <c r="H203" s="9">
        <f t="shared" si="33"/>
        <v>0.98529411764705888</v>
      </c>
      <c r="I203" s="12">
        <f t="shared" si="34"/>
        <v>1.4705882352941176E-2</v>
      </c>
    </row>
    <row r="204" spans="1:11" x14ac:dyDescent="0.2">
      <c r="A204" s="54"/>
      <c r="B204" s="4" t="s">
        <v>74</v>
      </c>
      <c r="C204" s="4">
        <v>68</v>
      </c>
      <c r="D204" s="4">
        <v>68</v>
      </c>
      <c r="E204" s="4">
        <v>67</v>
      </c>
      <c r="F204" s="4">
        <v>1</v>
      </c>
      <c r="G204" s="4">
        <v>0</v>
      </c>
      <c r="H204" s="9">
        <f t="shared" si="33"/>
        <v>0.98529411764705888</v>
      </c>
      <c r="I204" s="12">
        <f t="shared" si="34"/>
        <v>1.4705882352941176E-2</v>
      </c>
    </row>
    <row r="205" spans="1:11" x14ac:dyDescent="0.2">
      <c r="A205" s="50">
        <v>45897</v>
      </c>
      <c r="B205" s="4" t="s">
        <v>179</v>
      </c>
      <c r="C205" s="4">
        <v>50</v>
      </c>
      <c r="D205" s="4">
        <v>50</v>
      </c>
      <c r="E205" s="4">
        <v>50</v>
      </c>
      <c r="F205" s="4">
        <v>0</v>
      </c>
      <c r="G205" s="4">
        <v>0</v>
      </c>
      <c r="H205" s="9">
        <f t="shared" si="33"/>
        <v>1</v>
      </c>
      <c r="I205" s="12">
        <f t="shared" si="34"/>
        <v>0</v>
      </c>
    </row>
    <row r="206" spans="1:11" x14ac:dyDescent="0.2">
      <c r="A206" s="54"/>
      <c r="B206" s="4" t="s">
        <v>180</v>
      </c>
      <c r="C206" s="4">
        <v>50</v>
      </c>
      <c r="D206" s="4">
        <v>50</v>
      </c>
      <c r="E206" s="4">
        <v>50</v>
      </c>
      <c r="F206" s="4">
        <v>0</v>
      </c>
      <c r="G206" s="4">
        <v>0</v>
      </c>
      <c r="H206" s="9">
        <f t="shared" si="33"/>
        <v>1</v>
      </c>
      <c r="I206" s="12">
        <f t="shared" si="34"/>
        <v>0</v>
      </c>
    </row>
    <row r="207" spans="1:11" x14ac:dyDescent="0.2">
      <c r="A207" s="50">
        <v>45898</v>
      </c>
      <c r="B207" s="4" t="s">
        <v>45</v>
      </c>
      <c r="C207" s="4">
        <v>200</v>
      </c>
      <c r="D207" s="4">
        <v>400</v>
      </c>
      <c r="E207" s="4">
        <v>393</v>
      </c>
      <c r="F207" s="4">
        <v>7</v>
      </c>
      <c r="G207" s="4">
        <v>0</v>
      </c>
      <c r="H207" s="9">
        <f t="shared" si="33"/>
        <v>0.98250000000000004</v>
      </c>
      <c r="I207" s="12">
        <f t="shared" si="34"/>
        <v>1.7500000000000002E-2</v>
      </c>
      <c r="J207" s="4" t="s">
        <v>380</v>
      </c>
    </row>
    <row r="208" spans="1:11" x14ac:dyDescent="0.2">
      <c r="A208" s="54"/>
      <c r="B208" s="4" t="s">
        <v>211</v>
      </c>
      <c r="C208" s="4">
        <v>185</v>
      </c>
      <c r="D208" s="4">
        <v>185</v>
      </c>
      <c r="E208" s="4">
        <v>185</v>
      </c>
      <c r="F208" s="4">
        <v>2</v>
      </c>
      <c r="G208" s="4">
        <v>0</v>
      </c>
      <c r="H208" s="9">
        <f t="shared" si="33"/>
        <v>1</v>
      </c>
      <c r="I208" s="12">
        <f t="shared" si="34"/>
        <v>1.0810810810810811E-2</v>
      </c>
    </row>
    <row r="209" spans="1:10" x14ac:dyDescent="0.2">
      <c r="A209" s="50">
        <v>45904</v>
      </c>
      <c r="B209" s="4" t="s">
        <v>179</v>
      </c>
      <c r="C209" s="4">
        <v>90</v>
      </c>
      <c r="D209" s="4">
        <v>90</v>
      </c>
      <c r="E209" s="4">
        <v>90</v>
      </c>
      <c r="F209" s="4">
        <v>0</v>
      </c>
      <c r="G209" s="4">
        <v>0</v>
      </c>
      <c r="H209" s="9">
        <f t="shared" ref="H209:H210" si="35">(E209+G209)/D209</f>
        <v>1</v>
      </c>
      <c r="I209" s="12">
        <f t="shared" ref="I209:I210" si="36">F209/D209</f>
        <v>0</v>
      </c>
    </row>
    <row r="210" spans="1:10" x14ac:dyDescent="0.2">
      <c r="A210" s="54"/>
      <c r="B210" s="4" t="s">
        <v>180</v>
      </c>
      <c r="C210" s="4">
        <v>90</v>
      </c>
      <c r="D210" s="4">
        <v>90</v>
      </c>
      <c r="E210" s="4">
        <v>90</v>
      </c>
      <c r="F210" s="4">
        <v>0</v>
      </c>
      <c r="G210" s="4">
        <v>0</v>
      </c>
      <c r="H210" s="9">
        <f t="shared" si="35"/>
        <v>1</v>
      </c>
      <c r="I210" s="12">
        <f t="shared" si="36"/>
        <v>0</v>
      </c>
    </row>
    <row r="211" spans="1:10" x14ac:dyDescent="0.2">
      <c r="A211" s="50">
        <v>45905</v>
      </c>
      <c r="B211" s="4" t="s">
        <v>16</v>
      </c>
      <c r="C211" s="4">
        <v>200</v>
      </c>
      <c r="D211" s="4">
        <v>200</v>
      </c>
      <c r="E211" s="4">
        <v>190</v>
      </c>
      <c r="F211" s="4">
        <v>10</v>
      </c>
      <c r="G211" s="4">
        <v>0</v>
      </c>
      <c r="H211" s="9">
        <f t="shared" ref="H211:H213" si="37">(E211+G211)/D211</f>
        <v>0.95</v>
      </c>
      <c r="I211" s="12">
        <f t="shared" ref="I211:I213" si="38">F211/D211</f>
        <v>0.05</v>
      </c>
    </row>
    <row r="212" spans="1:10" x14ac:dyDescent="0.2">
      <c r="A212" s="51"/>
      <c r="B212" s="4" t="s">
        <v>389</v>
      </c>
      <c r="C212" s="4">
        <v>150</v>
      </c>
      <c r="D212" s="4">
        <v>150</v>
      </c>
      <c r="E212" s="4">
        <v>146</v>
      </c>
      <c r="F212" s="4">
        <v>4</v>
      </c>
      <c r="G212" s="4">
        <v>0</v>
      </c>
      <c r="H212" s="9">
        <f>(E212+G212)/D212</f>
        <v>0.97333333333333338</v>
      </c>
      <c r="I212" s="12">
        <f>F212/D212</f>
        <v>2.6666666666666668E-2</v>
      </c>
    </row>
    <row r="213" spans="1:10" x14ac:dyDescent="0.2">
      <c r="A213" s="51"/>
      <c r="B213" s="4" t="s">
        <v>390</v>
      </c>
      <c r="C213" s="4">
        <v>150</v>
      </c>
      <c r="D213" s="4">
        <v>150</v>
      </c>
      <c r="E213" s="4">
        <v>148</v>
      </c>
      <c r="F213" s="4">
        <v>2</v>
      </c>
      <c r="G213" s="4">
        <v>0</v>
      </c>
      <c r="H213" s="9">
        <f t="shared" si="37"/>
        <v>0.98666666666666669</v>
      </c>
      <c r="I213" s="12">
        <f t="shared" si="38"/>
        <v>1.3333333333333334E-2</v>
      </c>
    </row>
    <row r="214" spans="1:10" x14ac:dyDescent="0.2">
      <c r="A214" s="50">
        <v>45908</v>
      </c>
      <c r="B214" s="32" t="s">
        <v>387</v>
      </c>
      <c r="C214" s="4">
        <v>161</v>
      </c>
      <c r="D214" s="4">
        <v>322</v>
      </c>
      <c r="E214" s="4">
        <v>307</v>
      </c>
      <c r="F214" s="4">
        <v>15</v>
      </c>
      <c r="G214" s="4">
        <v>0</v>
      </c>
      <c r="H214" s="9">
        <f t="shared" ref="H214:H226" si="39">(E214+G214)/D214</f>
        <v>0.95341614906832295</v>
      </c>
      <c r="I214" s="12">
        <f t="shared" ref="I214:I226" si="40">F214/D214</f>
        <v>4.6583850931677016E-2</v>
      </c>
      <c r="J214" s="4" t="s">
        <v>402</v>
      </c>
    </row>
    <row r="215" spans="1:10" x14ac:dyDescent="0.2">
      <c r="A215" s="54"/>
      <c r="B215" s="32" t="s">
        <v>388</v>
      </c>
      <c r="C215" s="4">
        <v>161</v>
      </c>
      <c r="D215" s="4">
        <v>161</v>
      </c>
      <c r="E215" s="4">
        <v>151</v>
      </c>
      <c r="F215" s="4">
        <v>10</v>
      </c>
      <c r="G215" s="4">
        <v>0</v>
      </c>
      <c r="H215" s="9">
        <f t="shared" si="39"/>
        <v>0.93788819875776397</v>
      </c>
      <c r="I215" s="12">
        <f t="shared" si="40"/>
        <v>6.2111801242236024E-2</v>
      </c>
    </row>
    <row r="216" spans="1:10" x14ac:dyDescent="0.2">
      <c r="A216" s="50">
        <v>45909</v>
      </c>
      <c r="B216" s="4" t="s">
        <v>355</v>
      </c>
      <c r="C216" s="4">
        <v>242</v>
      </c>
      <c r="D216" s="4">
        <v>484</v>
      </c>
      <c r="E216" s="4">
        <v>464</v>
      </c>
      <c r="F216" s="4">
        <v>20</v>
      </c>
      <c r="G216" s="4">
        <v>0</v>
      </c>
      <c r="H216" s="9">
        <f t="shared" si="39"/>
        <v>0.95867768595041325</v>
      </c>
      <c r="I216" s="12">
        <f t="shared" si="40"/>
        <v>4.1322314049586778E-2</v>
      </c>
      <c r="J216" s="4" t="s">
        <v>410</v>
      </c>
    </row>
    <row r="217" spans="1:10" x14ac:dyDescent="0.2">
      <c r="A217" s="54"/>
      <c r="B217" s="4" t="s">
        <v>191</v>
      </c>
      <c r="C217" s="4">
        <v>96</v>
      </c>
      <c r="D217" s="4">
        <v>96</v>
      </c>
      <c r="E217" s="4">
        <v>93</v>
      </c>
      <c r="F217" s="4">
        <v>3</v>
      </c>
      <c r="G217" s="4">
        <v>0</v>
      </c>
      <c r="H217" s="9">
        <f t="shared" si="39"/>
        <v>0.96875</v>
      </c>
      <c r="I217" s="12">
        <f t="shared" si="40"/>
        <v>3.125E-2</v>
      </c>
      <c r="J217" s="4" t="s">
        <v>409</v>
      </c>
    </row>
    <row r="218" spans="1:10" x14ac:dyDescent="0.2">
      <c r="A218" s="50">
        <v>45910</v>
      </c>
      <c r="B218" s="4" t="s">
        <v>403</v>
      </c>
      <c r="C218" s="4">
        <v>71</v>
      </c>
      <c r="D218" s="4">
        <v>142</v>
      </c>
      <c r="E218" s="4">
        <v>134</v>
      </c>
      <c r="F218" s="4">
        <v>8</v>
      </c>
      <c r="G218" s="4">
        <v>0</v>
      </c>
      <c r="H218" s="9">
        <f t="shared" si="39"/>
        <v>0.94366197183098588</v>
      </c>
      <c r="I218" s="12">
        <f t="shared" si="40"/>
        <v>5.6338028169014086E-2</v>
      </c>
      <c r="J218" s="4" t="s">
        <v>408</v>
      </c>
    </row>
    <row r="219" spans="1:10" x14ac:dyDescent="0.2">
      <c r="A219" s="54"/>
      <c r="B219" s="4" t="s">
        <v>404</v>
      </c>
      <c r="C219" s="4">
        <v>71</v>
      </c>
      <c r="D219" s="4">
        <v>71</v>
      </c>
      <c r="E219" s="4">
        <v>66</v>
      </c>
      <c r="F219" s="4">
        <v>5</v>
      </c>
      <c r="G219" s="4">
        <v>0</v>
      </c>
      <c r="H219" s="9">
        <f t="shared" si="39"/>
        <v>0.92957746478873238</v>
      </c>
      <c r="I219" s="12">
        <f t="shared" si="40"/>
        <v>7.0422535211267609E-2</v>
      </c>
    </row>
    <row r="220" spans="1:10" x14ac:dyDescent="0.2">
      <c r="A220" s="50">
        <v>45911</v>
      </c>
      <c r="B220" s="4" t="s">
        <v>405</v>
      </c>
      <c r="C220" s="4">
        <v>60</v>
      </c>
      <c r="D220" s="4">
        <v>60</v>
      </c>
      <c r="E220" s="4">
        <v>60</v>
      </c>
      <c r="F220" s="4">
        <v>0</v>
      </c>
      <c r="G220" s="4">
        <v>0</v>
      </c>
      <c r="H220" s="9">
        <f t="shared" si="39"/>
        <v>1</v>
      </c>
      <c r="I220" s="12">
        <f t="shared" si="40"/>
        <v>0</v>
      </c>
    </row>
    <row r="221" spans="1:10" x14ac:dyDescent="0.2">
      <c r="A221" s="51"/>
      <c r="B221" s="4" t="s">
        <v>406</v>
      </c>
      <c r="C221" s="4">
        <v>60</v>
      </c>
      <c r="D221" s="4">
        <v>60</v>
      </c>
      <c r="E221" s="4">
        <v>60</v>
      </c>
      <c r="F221" s="4">
        <v>0</v>
      </c>
      <c r="G221" s="4">
        <v>0</v>
      </c>
      <c r="H221" s="9">
        <f t="shared" si="39"/>
        <v>1</v>
      </c>
      <c r="I221" s="12">
        <f t="shared" si="40"/>
        <v>0</v>
      </c>
    </row>
    <row r="222" spans="1:10" x14ac:dyDescent="0.2">
      <c r="A222" s="54"/>
      <c r="B222" s="4" t="s">
        <v>407</v>
      </c>
      <c r="C222" s="4">
        <v>133</v>
      </c>
      <c r="D222" s="4">
        <v>133</v>
      </c>
      <c r="E222" s="4">
        <v>132</v>
      </c>
      <c r="F222" s="4">
        <v>1</v>
      </c>
      <c r="G222" s="4">
        <v>0</v>
      </c>
      <c r="H222" s="9">
        <f t="shared" si="39"/>
        <v>0.99248120300751874</v>
      </c>
      <c r="I222" s="12">
        <f t="shared" si="40"/>
        <v>7.5187969924812026E-3</v>
      </c>
    </row>
    <row r="223" spans="1:10" x14ac:dyDescent="0.2">
      <c r="A223" s="50">
        <v>45912</v>
      </c>
      <c r="B223" s="4" t="s">
        <v>75</v>
      </c>
      <c r="C223" s="4">
        <v>201</v>
      </c>
      <c r="D223" s="4">
        <v>201</v>
      </c>
      <c r="E223" s="4">
        <v>194</v>
      </c>
      <c r="F223" s="4">
        <v>7</v>
      </c>
      <c r="G223" s="4">
        <v>0</v>
      </c>
      <c r="H223" s="9">
        <f t="shared" si="39"/>
        <v>0.96517412935323388</v>
      </c>
      <c r="I223" s="12">
        <f t="shared" si="40"/>
        <v>3.482587064676617E-2</v>
      </c>
    </row>
    <row r="224" spans="1:10" x14ac:dyDescent="0.2">
      <c r="A224" s="52"/>
      <c r="B224" s="4" t="s">
        <v>76</v>
      </c>
      <c r="C224" s="4">
        <v>201</v>
      </c>
      <c r="D224" s="4">
        <v>201</v>
      </c>
      <c r="E224" s="4">
        <v>193</v>
      </c>
      <c r="F224" s="4">
        <v>8</v>
      </c>
      <c r="G224" s="4">
        <v>0</v>
      </c>
      <c r="H224" s="9">
        <f t="shared" si="39"/>
        <v>0.96019900497512434</v>
      </c>
      <c r="I224" s="12">
        <f t="shared" si="40"/>
        <v>3.9800995024875621E-2</v>
      </c>
    </row>
    <row r="225" spans="1:10" x14ac:dyDescent="0.2">
      <c r="A225" s="52"/>
      <c r="B225" s="4" t="s">
        <v>77</v>
      </c>
      <c r="C225" s="4">
        <v>201</v>
      </c>
      <c r="D225" s="4">
        <v>201</v>
      </c>
      <c r="E225" s="4">
        <v>194</v>
      </c>
      <c r="F225" s="4">
        <v>7</v>
      </c>
      <c r="G225" s="4">
        <v>0</v>
      </c>
      <c r="H225" s="9">
        <f t="shared" si="39"/>
        <v>0.96517412935323388</v>
      </c>
      <c r="I225" s="12">
        <f t="shared" si="40"/>
        <v>3.482587064676617E-2</v>
      </c>
    </row>
    <row r="226" spans="1:10" x14ac:dyDescent="0.2">
      <c r="A226" s="53"/>
      <c r="B226" s="4" t="s">
        <v>358</v>
      </c>
      <c r="C226" s="4">
        <v>201</v>
      </c>
      <c r="D226" s="4">
        <v>201</v>
      </c>
      <c r="E226" s="4">
        <v>194</v>
      </c>
      <c r="F226" s="4">
        <v>7</v>
      </c>
      <c r="G226" s="4">
        <v>0</v>
      </c>
      <c r="H226" s="9">
        <f t="shared" si="39"/>
        <v>0.96517412935323388</v>
      </c>
      <c r="I226" s="12">
        <f t="shared" si="40"/>
        <v>3.482587064676617E-2</v>
      </c>
      <c r="J226" s="4" t="s">
        <v>414</v>
      </c>
    </row>
    <row r="227" spans="1:10" x14ac:dyDescent="0.2">
      <c r="A227" s="3">
        <v>45915</v>
      </c>
      <c r="B227" s="4" t="s">
        <v>362</v>
      </c>
      <c r="C227" s="4">
        <v>200</v>
      </c>
      <c r="D227" s="4">
        <v>400</v>
      </c>
      <c r="E227" s="4">
        <v>399</v>
      </c>
      <c r="F227" s="4">
        <v>1</v>
      </c>
      <c r="G227" s="4">
        <v>0</v>
      </c>
      <c r="H227" s="9">
        <f>(E227+G227)/D227</f>
        <v>0.99750000000000005</v>
      </c>
      <c r="I227" s="12">
        <f>F227/D227</f>
        <v>2.5000000000000001E-3</v>
      </c>
      <c r="J227" s="4" t="s">
        <v>415</v>
      </c>
    </row>
    <row r="228" spans="1:10" x14ac:dyDescent="0.2">
      <c r="A228" s="50">
        <v>45916</v>
      </c>
      <c r="B228" s="4" t="s">
        <v>416</v>
      </c>
      <c r="C228" s="4">
        <v>210</v>
      </c>
      <c r="D228" s="4">
        <v>210</v>
      </c>
      <c r="E228" s="4">
        <v>207</v>
      </c>
      <c r="F228" s="4">
        <v>3</v>
      </c>
      <c r="G228" s="4">
        <v>0</v>
      </c>
      <c r="H228" s="9">
        <f t="shared" ref="H228:H236" si="41">(E228+G228)/D228</f>
        <v>0.98571428571428577</v>
      </c>
      <c r="I228" s="12">
        <f t="shared" ref="I228:I236" si="42">F228/D228</f>
        <v>1.4285714285714285E-2</v>
      </c>
      <c r="J228" s="4" t="s">
        <v>423</v>
      </c>
    </row>
    <row r="229" spans="1:10" x14ac:dyDescent="0.2">
      <c r="A229" s="51"/>
      <c r="B229" s="4" t="s">
        <v>417</v>
      </c>
      <c r="C229" s="4">
        <v>210</v>
      </c>
      <c r="D229" s="4">
        <v>210</v>
      </c>
      <c r="E229" s="4">
        <v>205</v>
      </c>
      <c r="F229" s="4">
        <v>5</v>
      </c>
      <c r="G229" s="4">
        <v>0</v>
      </c>
      <c r="H229" s="9">
        <f t="shared" si="41"/>
        <v>0.97619047619047616</v>
      </c>
      <c r="I229" s="12">
        <f t="shared" si="42"/>
        <v>2.3809523809523808E-2</v>
      </c>
    </row>
    <row r="230" spans="1:10" x14ac:dyDescent="0.2">
      <c r="A230" s="54"/>
      <c r="B230" s="4" t="s">
        <v>404</v>
      </c>
      <c r="C230" s="4">
        <v>101</v>
      </c>
      <c r="D230" s="4">
        <v>101</v>
      </c>
      <c r="E230" s="4">
        <v>73</v>
      </c>
      <c r="F230" s="4">
        <v>28</v>
      </c>
      <c r="G230" s="4">
        <v>0</v>
      </c>
      <c r="H230" s="9">
        <f t="shared" si="41"/>
        <v>0.72277227722772275</v>
      </c>
      <c r="I230" s="12">
        <f t="shared" si="42"/>
        <v>0.27722772277227725</v>
      </c>
      <c r="J230" s="4" t="s">
        <v>422</v>
      </c>
    </row>
    <row r="231" spans="1:10" x14ac:dyDescent="0.2">
      <c r="A231" s="50">
        <v>45918</v>
      </c>
      <c r="B231" s="4" t="s">
        <v>404</v>
      </c>
      <c r="C231" s="4">
        <v>158</v>
      </c>
      <c r="D231" s="4">
        <v>158</v>
      </c>
      <c r="E231" s="4">
        <v>146</v>
      </c>
      <c r="F231" s="4">
        <v>12</v>
      </c>
      <c r="G231" s="4">
        <v>0</v>
      </c>
      <c r="H231" s="9">
        <f>(E231+G231)/D231</f>
        <v>0.92405063291139244</v>
      </c>
      <c r="I231" s="12">
        <f>F231/D231</f>
        <v>7.5949367088607597E-2</v>
      </c>
      <c r="J231" s="4" t="s">
        <v>430</v>
      </c>
    </row>
    <row r="232" spans="1:10" x14ac:dyDescent="0.2">
      <c r="A232" s="51"/>
      <c r="B232" s="4" t="s">
        <v>387</v>
      </c>
      <c r="C232" s="4">
        <v>550</v>
      </c>
      <c r="D232" s="4">
        <v>1100</v>
      </c>
      <c r="H232" s="9">
        <f t="shared" si="41"/>
        <v>0</v>
      </c>
      <c r="I232" s="12">
        <f t="shared" si="42"/>
        <v>0</v>
      </c>
      <c r="J232" s="4" t="s">
        <v>449</v>
      </c>
    </row>
    <row r="233" spans="1:10" x14ac:dyDescent="0.2">
      <c r="A233" s="51"/>
      <c r="B233" s="4" t="s">
        <v>388</v>
      </c>
      <c r="C233" s="4">
        <v>550</v>
      </c>
      <c r="D233" s="4">
        <v>550</v>
      </c>
      <c r="H233" s="9">
        <f t="shared" si="41"/>
        <v>0</v>
      </c>
      <c r="I233" s="12">
        <f t="shared" si="42"/>
        <v>0</v>
      </c>
    </row>
    <row r="234" spans="1:10" x14ac:dyDescent="0.2">
      <c r="A234" s="51"/>
      <c r="B234" s="4" t="s">
        <v>72</v>
      </c>
      <c r="C234" s="4">
        <v>211</v>
      </c>
      <c r="D234" s="4">
        <v>211</v>
      </c>
      <c r="H234" s="9">
        <f t="shared" si="41"/>
        <v>0</v>
      </c>
      <c r="I234" s="12">
        <f t="shared" si="42"/>
        <v>0</v>
      </c>
    </row>
    <row r="235" spans="1:10" x14ac:dyDescent="0.2">
      <c r="A235" s="51"/>
      <c r="B235" s="4" t="s">
        <v>73</v>
      </c>
      <c r="C235" s="4">
        <v>211</v>
      </c>
      <c r="D235" s="4">
        <v>211</v>
      </c>
      <c r="H235" s="9">
        <f t="shared" si="41"/>
        <v>0</v>
      </c>
      <c r="I235" s="12">
        <f t="shared" si="42"/>
        <v>0</v>
      </c>
    </row>
    <row r="236" spans="1:10" x14ac:dyDescent="0.2">
      <c r="A236" s="51"/>
      <c r="B236" s="4" t="s">
        <v>74</v>
      </c>
      <c r="C236" s="4">
        <v>211</v>
      </c>
      <c r="D236" s="4">
        <v>211</v>
      </c>
      <c r="H236" s="9">
        <f t="shared" si="41"/>
        <v>0</v>
      </c>
      <c r="I236" s="12">
        <f t="shared" si="42"/>
        <v>0</v>
      </c>
    </row>
    <row r="237" spans="1:10" x14ac:dyDescent="0.2">
      <c r="A237" s="55">
        <v>45919</v>
      </c>
      <c r="B237" s="32" t="s">
        <v>431</v>
      </c>
      <c r="C237" s="4">
        <v>204</v>
      </c>
      <c r="D237" s="4">
        <v>408</v>
      </c>
      <c r="E237" s="4">
        <v>399</v>
      </c>
      <c r="F237" s="4">
        <v>9</v>
      </c>
      <c r="G237" s="4">
        <v>0</v>
      </c>
      <c r="H237" s="9">
        <f t="shared" ref="H237:H242" si="43">(E237+G237)/D237</f>
        <v>0.9779411764705882</v>
      </c>
      <c r="I237" s="12">
        <f t="shared" ref="I237:I242" si="44">F237/D237</f>
        <v>2.2058823529411766E-2</v>
      </c>
    </row>
    <row r="238" spans="1:10" x14ac:dyDescent="0.2">
      <c r="A238" s="55"/>
      <c r="B238" s="32" t="s">
        <v>432</v>
      </c>
      <c r="C238" s="4">
        <v>156</v>
      </c>
      <c r="D238" s="4">
        <v>156</v>
      </c>
      <c r="E238" s="4">
        <v>151</v>
      </c>
      <c r="F238" s="4">
        <v>5</v>
      </c>
      <c r="G238" s="4">
        <v>0</v>
      </c>
      <c r="H238" s="9">
        <f t="shared" si="43"/>
        <v>0.96794871794871795</v>
      </c>
      <c r="I238" s="12">
        <f t="shared" si="44"/>
        <v>3.2051282051282048E-2</v>
      </c>
    </row>
    <row r="239" spans="1:10" x14ac:dyDescent="0.2">
      <c r="A239" s="55"/>
      <c r="B239" s="32" t="s">
        <v>407</v>
      </c>
      <c r="C239" s="4">
        <v>93</v>
      </c>
      <c r="D239" s="4">
        <v>93</v>
      </c>
      <c r="E239" s="4">
        <v>93</v>
      </c>
      <c r="F239" s="4">
        <v>0</v>
      </c>
      <c r="G239" s="4">
        <v>0</v>
      </c>
      <c r="H239" s="9">
        <f t="shared" si="43"/>
        <v>1</v>
      </c>
      <c r="I239" s="12">
        <f t="shared" si="44"/>
        <v>0</v>
      </c>
      <c r="J239" s="4" t="s">
        <v>437</v>
      </c>
    </row>
    <row r="240" spans="1:10" x14ac:dyDescent="0.2">
      <c r="A240" s="50">
        <v>45922</v>
      </c>
      <c r="B240" s="32" t="s">
        <v>3</v>
      </c>
      <c r="C240" s="4">
        <v>152</v>
      </c>
      <c r="D240" s="4">
        <v>304</v>
      </c>
      <c r="E240" s="4">
        <v>303</v>
      </c>
      <c r="F240" s="4">
        <v>1</v>
      </c>
      <c r="G240" s="4">
        <v>0</v>
      </c>
      <c r="H240" s="9">
        <f t="shared" si="43"/>
        <v>0.99671052631578949</v>
      </c>
      <c r="I240" s="12">
        <f t="shared" si="44"/>
        <v>3.2894736842105261E-3</v>
      </c>
    </row>
    <row r="241" spans="1:10" x14ac:dyDescent="0.2">
      <c r="A241" s="51"/>
      <c r="B241" s="32" t="s">
        <v>362</v>
      </c>
      <c r="C241" s="4">
        <v>200</v>
      </c>
      <c r="D241" s="4">
        <v>400</v>
      </c>
      <c r="H241" s="9">
        <f t="shared" si="43"/>
        <v>0</v>
      </c>
      <c r="I241" s="12">
        <f t="shared" si="44"/>
        <v>0</v>
      </c>
      <c r="J241" s="4" t="s">
        <v>439</v>
      </c>
    </row>
    <row r="242" spans="1:10" x14ac:dyDescent="0.2">
      <c r="A242" s="3">
        <v>45924</v>
      </c>
      <c r="B242" s="32" t="s">
        <v>228</v>
      </c>
      <c r="C242" s="4">
        <v>150</v>
      </c>
      <c r="D242" s="4">
        <v>150</v>
      </c>
      <c r="E242" s="4">
        <v>149</v>
      </c>
      <c r="F242" s="4">
        <v>1</v>
      </c>
      <c r="G242" s="4">
        <v>0</v>
      </c>
      <c r="H242" s="9">
        <f t="shared" si="43"/>
        <v>0.99333333333333329</v>
      </c>
      <c r="I242" s="12">
        <f t="shared" si="44"/>
        <v>6.6666666666666671E-3</v>
      </c>
    </row>
    <row r="243" spans="1:10" ht="16.5" customHeight="1" x14ac:dyDescent="0.2">
      <c r="A243" s="50">
        <v>45929</v>
      </c>
      <c r="B243" s="32" t="s">
        <v>14</v>
      </c>
      <c r="C243" s="4">
        <v>62</v>
      </c>
      <c r="D243" s="4">
        <v>124</v>
      </c>
      <c r="E243" s="4">
        <v>123</v>
      </c>
      <c r="F243" s="4">
        <v>0</v>
      </c>
      <c r="G243" s="4">
        <v>1</v>
      </c>
      <c r="H243" s="9">
        <f>(E243+G243)/D243</f>
        <v>1</v>
      </c>
      <c r="I243" s="12">
        <f>F243/D243</f>
        <v>0</v>
      </c>
    </row>
    <row r="244" spans="1:10" ht="16.5" customHeight="1" x14ac:dyDescent="0.2">
      <c r="A244" s="51"/>
      <c r="B244" s="32">
        <v>1000</v>
      </c>
      <c r="C244" s="4">
        <v>138</v>
      </c>
      <c r="D244" s="4">
        <v>276</v>
      </c>
      <c r="H244" s="9">
        <f>(E244+G244)/D244</f>
        <v>0</v>
      </c>
      <c r="I244" s="12">
        <f>F244/D244</f>
        <v>0</v>
      </c>
    </row>
    <row r="245" spans="1:10" ht="16.5" customHeight="1" x14ac:dyDescent="0.2">
      <c r="A245" s="51"/>
      <c r="B245" s="4" t="s">
        <v>179</v>
      </c>
      <c r="C245" s="4">
        <v>110</v>
      </c>
      <c r="D245" s="4">
        <v>110</v>
      </c>
      <c r="H245" s="9">
        <f>(E245+G245)/D245</f>
        <v>0</v>
      </c>
      <c r="I245" s="12">
        <f>F245/D245</f>
        <v>0</v>
      </c>
    </row>
    <row r="246" spans="1:10" x14ac:dyDescent="0.2">
      <c r="A246" s="51"/>
      <c r="B246" s="4" t="s">
        <v>180</v>
      </c>
      <c r="C246" s="4">
        <v>110</v>
      </c>
      <c r="D246" s="4">
        <v>110</v>
      </c>
      <c r="H246" s="9">
        <f>(E246+G246)/D246</f>
        <v>0</v>
      </c>
      <c r="I246" s="12">
        <f>F246/D246</f>
        <v>0</v>
      </c>
    </row>
    <row r="247" spans="1:10" x14ac:dyDescent="0.2">
      <c r="A247" s="47">
        <v>45931</v>
      </c>
      <c r="B247" s="45" t="s">
        <v>431</v>
      </c>
      <c r="C247" s="4">
        <v>200</v>
      </c>
      <c r="D247" s="4">
        <v>400</v>
      </c>
      <c r="H247" s="9">
        <f>(E247+G247)/D247</f>
        <v>0</v>
      </c>
      <c r="I247" s="12">
        <f>F247/D247</f>
        <v>0</v>
      </c>
    </row>
    <row r="248" spans="1:10" x14ac:dyDescent="0.2">
      <c r="A248" s="48"/>
      <c r="B248" s="45"/>
    </row>
    <row r="249" spans="1:10" x14ac:dyDescent="0.2">
      <c r="A249" s="48"/>
      <c r="B249" s="45"/>
    </row>
    <row r="250" spans="1:10" x14ac:dyDescent="0.2">
      <c r="A250" s="48"/>
      <c r="B250" s="45"/>
    </row>
    <row r="251" spans="1:10" x14ac:dyDescent="0.2">
      <c r="A251" s="49"/>
      <c r="B251" s="45"/>
    </row>
    <row r="252" spans="1:10" x14ac:dyDescent="0.2">
      <c r="A252" s="44"/>
    </row>
  </sheetData>
  <mergeCells count="72">
    <mergeCell ref="A119:A120"/>
    <mergeCell ref="A117:A118"/>
    <mergeCell ref="A114:A115"/>
    <mergeCell ref="A96:A98"/>
    <mergeCell ref="A103:A104"/>
    <mergeCell ref="A105:A106"/>
    <mergeCell ref="A53:A58"/>
    <mergeCell ref="A73:A74"/>
    <mergeCell ref="A70:A72"/>
    <mergeCell ref="A60:A63"/>
    <mergeCell ref="A65:A66"/>
    <mergeCell ref="A67:A69"/>
    <mergeCell ref="A75:A76"/>
    <mergeCell ref="A89:A90"/>
    <mergeCell ref="A87:A88"/>
    <mergeCell ref="A77:A80"/>
    <mergeCell ref="A101:A102"/>
    <mergeCell ref="A81:A84"/>
    <mergeCell ref="A85:A86"/>
    <mergeCell ref="A91:A93"/>
    <mergeCell ref="A99:A100"/>
    <mergeCell ref="E1:F1"/>
    <mergeCell ref="A10:A11"/>
    <mergeCell ref="A12:A19"/>
    <mergeCell ref="A8:A9"/>
    <mergeCell ref="A20:A23"/>
    <mergeCell ref="A24:A25"/>
    <mergeCell ref="A45:A48"/>
    <mergeCell ref="A49:A50"/>
    <mergeCell ref="A42:A44"/>
    <mergeCell ref="A40:A41"/>
    <mergeCell ref="A36:A39"/>
    <mergeCell ref="A32:A34"/>
    <mergeCell ref="A29:A31"/>
    <mergeCell ref="A26:A28"/>
    <mergeCell ref="A122:A123"/>
    <mergeCell ref="A136:A137"/>
    <mergeCell ref="A133:A134"/>
    <mergeCell ref="A155:A157"/>
    <mergeCell ref="A176:A180"/>
    <mergeCell ref="A162:A166"/>
    <mergeCell ref="A172:A173"/>
    <mergeCell ref="A138:A139"/>
    <mergeCell ref="A124:A126"/>
    <mergeCell ref="A127:A129"/>
    <mergeCell ref="A200:A204"/>
    <mergeCell ref="A216:A217"/>
    <mergeCell ref="A214:A215"/>
    <mergeCell ref="A195:A199"/>
    <mergeCell ref="A143:A144"/>
    <mergeCell ref="A191:A193"/>
    <mergeCell ref="A183:A187"/>
    <mergeCell ref="A205:A206"/>
    <mergeCell ref="A189:A190"/>
    <mergeCell ref="A160:A161"/>
    <mergeCell ref="A181:A182"/>
    <mergeCell ref="A149:A152"/>
    <mergeCell ref="A146:A148"/>
    <mergeCell ref="A169:A171"/>
    <mergeCell ref="A167:A168"/>
    <mergeCell ref="A158:A159"/>
    <mergeCell ref="A207:A208"/>
    <mergeCell ref="A209:A210"/>
    <mergeCell ref="A220:A222"/>
    <mergeCell ref="A237:A239"/>
    <mergeCell ref="A231:A236"/>
    <mergeCell ref="A228:A230"/>
    <mergeCell ref="A243:A246"/>
    <mergeCell ref="A240:A241"/>
    <mergeCell ref="A223:A226"/>
    <mergeCell ref="A218:A219"/>
    <mergeCell ref="A211:A2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40E7-8EF3-425A-A17A-B525F4C1E426}">
  <dimension ref="A1:D133"/>
  <sheetViews>
    <sheetView topLeftCell="A113" workbookViewId="0">
      <selection activeCell="D134" sqref="D134"/>
    </sheetView>
  </sheetViews>
  <sheetFormatPr defaultRowHeight="15" x14ac:dyDescent="0.2"/>
  <cols>
    <col min="1" max="1" width="9.81640625" style="4" bestFit="1" customWidth="1"/>
    <col min="2" max="2" width="17.484375" style="4" customWidth="1"/>
    <col min="3" max="3" width="11.8359375" style="4" customWidth="1"/>
    <col min="4" max="4" width="11.02734375" style="4" bestFit="1" customWidth="1"/>
  </cols>
  <sheetData>
    <row r="1" spans="1:4" x14ac:dyDescent="0.2">
      <c r="A1" s="3" t="s">
        <v>0</v>
      </c>
      <c r="B1" s="4" t="s">
        <v>1</v>
      </c>
      <c r="C1" s="4" t="s">
        <v>2</v>
      </c>
      <c r="D1" s="4" t="s">
        <v>31</v>
      </c>
    </row>
    <row r="2" spans="1:4" x14ac:dyDescent="0.2">
      <c r="A2" s="55">
        <v>45611</v>
      </c>
      <c r="B2" s="4" t="s">
        <v>7</v>
      </c>
      <c r="C2" s="4">
        <v>300</v>
      </c>
      <c r="D2" s="59" t="s">
        <v>32</v>
      </c>
    </row>
    <row r="3" spans="1:4" x14ac:dyDescent="0.2">
      <c r="A3" s="55"/>
      <c r="B3" s="4" t="s">
        <v>9</v>
      </c>
      <c r="C3" s="4">
        <v>150</v>
      </c>
      <c r="D3" s="59"/>
    </row>
    <row r="4" spans="1:4" x14ac:dyDescent="0.2">
      <c r="A4" s="55"/>
      <c r="B4" s="4" t="s">
        <v>8</v>
      </c>
      <c r="C4" s="4">
        <v>150</v>
      </c>
      <c r="D4" s="59"/>
    </row>
    <row r="5" spans="1:4" x14ac:dyDescent="0.2">
      <c r="A5" s="50">
        <v>45616</v>
      </c>
      <c r="B5" s="4" t="s">
        <v>40</v>
      </c>
      <c r="C5" s="4">
        <v>400</v>
      </c>
      <c r="D5" s="58" t="s">
        <v>44</v>
      </c>
    </row>
    <row r="6" spans="1:4" x14ac:dyDescent="0.2">
      <c r="A6" s="51"/>
      <c r="B6" s="4" t="s">
        <v>41</v>
      </c>
      <c r="C6" s="4">
        <v>400</v>
      </c>
      <c r="D6" s="52"/>
    </row>
    <row r="7" spans="1:4" x14ac:dyDescent="0.2">
      <c r="A7" s="51"/>
      <c r="B7" s="4" t="s">
        <v>43</v>
      </c>
      <c r="C7" s="4">
        <v>200</v>
      </c>
      <c r="D7" s="52"/>
    </row>
    <row r="8" spans="1:4" x14ac:dyDescent="0.2">
      <c r="A8" s="54"/>
      <c r="B8" s="4" t="s">
        <v>42</v>
      </c>
      <c r="C8" s="4">
        <v>200</v>
      </c>
      <c r="D8" s="53"/>
    </row>
    <row r="9" spans="1:4" x14ac:dyDescent="0.2">
      <c r="A9" s="50">
        <v>45625</v>
      </c>
      <c r="B9" s="4" t="s">
        <v>45</v>
      </c>
      <c r="C9" s="4">
        <v>150</v>
      </c>
      <c r="D9" s="58" t="s">
        <v>32</v>
      </c>
    </row>
    <row r="10" spans="1:4" x14ac:dyDescent="0.2">
      <c r="A10" s="51"/>
      <c r="B10" s="4" t="s">
        <v>43</v>
      </c>
      <c r="C10" s="4">
        <v>150</v>
      </c>
      <c r="D10" s="52"/>
    </row>
    <row r="11" spans="1:4" x14ac:dyDescent="0.2">
      <c r="A11" s="51"/>
      <c r="B11" s="4" t="s">
        <v>80</v>
      </c>
      <c r="C11" s="4">
        <v>150</v>
      </c>
      <c r="D11" s="52"/>
    </row>
    <row r="12" spans="1:4" x14ac:dyDescent="0.2">
      <c r="A12" s="54"/>
      <c r="B12" s="4" t="s">
        <v>81</v>
      </c>
      <c r="C12" s="4">
        <v>10</v>
      </c>
      <c r="D12" s="53"/>
    </row>
    <row r="13" spans="1:4" x14ac:dyDescent="0.2">
      <c r="A13" s="50">
        <v>45629</v>
      </c>
      <c r="B13" s="4" t="s">
        <v>89</v>
      </c>
      <c r="C13" s="4">
        <v>300</v>
      </c>
      <c r="D13" s="58" t="s">
        <v>44</v>
      </c>
    </row>
    <row r="14" spans="1:4" x14ac:dyDescent="0.2">
      <c r="A14" s="54"/>
      <c r="B14" s="4" t="s">
        <v>42</v>
      </c>
      <c r="C14" s="4">
        <v>500</v>
      </c>
      <c r="D14" s="53"/>
    </row>
    <row r="15" spans="1:4" x14ac:dyDescent="0.2">
      <c r="A15" s="50">
        <v>45637</v>
      </c>
      <c r="B15" s="4" t="s">
        <v>148</v>
      </c>
      <c r="C15" s="4">
        <v>150</v>
      </c>
      <c r="D15" s="58" t="s">
        <v>32</v>
      </c>
    </row>
    <row r="16" spans="1:4" x14ac:dyDescent="0.2">
      <c r="A16" s="51"/>
      <c r="B16" s="4" t="s">
        <v>126</v>
      </c>
      <c r="C16" s="4">
        <v>150</v>
      </c>
      <c r="D16" s="52"/>
    </row>
    <row r="17" spans="1:4" x14ac:dyDescent="0.2">
      <c r="A17" s="51"/>
      <c r="B17" s="4" t="s">
        <v>80</v>
      </c>
      <c r="C17" s="4">
        <v>150</v>
      </c>
      <c r="D17" s="52"/>
    </row>
    <row r="18" spans="1:4" x14ac:dyDescent="0.2">
      <c r="A18" s="51"/>
      <c r="B18" s="4" t="s">
        <v>7</v>
      </c>
      <c r="C18" s="4">
        <v>300</v>
      </c>
      <c r="D18" s="52"/>
    </row>
    <row r="19" spans="1:4" x14ac:dyDescent="0.2">
      <c r="A19" s="54"/>
      <c r="B19" s="4" t="s">
        <v>45</v>
      </c>
      <c r="C19" s="4">
        <v>300</v>
      </c>
      <c r="D19" s="53"/>
    </row>
    <row r="20" spans="1:4" x14ac:dyDescent="0.2">
      <c r="A20" s="50">
        <v>45643</v>
      </c>
      <c r="B20" s="4" t="s">
        <v>164</v>
      </c>
      <c r="C20" s="4">
        <v>150</v>
      </c>
      <c r="D20" s="58" t="s">
        <v>165</v>
      </c>
    </row>
    <row r="21" spans="1:4" x14ac:dyDescent="0.2">
      <c r="A21" s="51"/>
      <c r="B21" s="4">
        <v>60025</v>
      </c>
      <c r="C21" s="4">
        <v>150</v>
      </c>
      <c r="D21" s="52"/>
    </row>
    <row r="22" spans="1:4" x14ac:dyDescent="0.2">
      <c r="A22" s="51"/>
      <c r="B22" s="4" t="s">
        <v>80</v>
      </c>
      <c r="C22" s="4">
        <v>150</v>
      </c>
      <c r="D22" s="52"/>
    </row>
    <row r="23" spans="1:4" x14ac:dyDescent="0.2">
      <c r="A23" s="54"/>
      <c r="B23" s="4" t="s">
        <v>43</v>
      </c>
      <c r="C23" s="4">
        <v>150</v>
      </c>
      <c r="D23" s="53"/>
    </row>
    <row r="24" spans="1:4" x14ac:dyDescent="0.2">
      <c r="A24" s="50">
        <v>45649</v>
      </c>
      <c r="B24" s="4" t="s">
        <v>45</v>
      </c>
      <c r="C24" s="4">
        <v>300</v>
      </c>
      <c r="D24" s="58" t="s">
        <v>32</v>
      </c>
    </row>
    <row r="25" spans="1:4" x14ac:dyDescent="0.2">
      <c r="A25" s="54"/>
      <c r="B25" s="4" t="s">
        <v>8</v>
      </c>
      <c r="C25" s="4">
        <v>300</v>
      </c>
      <c r="D25" s="53"/>
    </row>
    <row r="26" spans="1:4" x14ac:dyDescent="0.2">
      <c r="A26" s="50">
        <v>45664</v>
      </c>
      <c r="B26" s="4">
        <v>2000</v>
      </c>
      <c r="C26" s="4">
        <v>150</v>
      </c>
      <c r="D26" s="58" t="s">
        <v>32</v>
      </c>
    </row>
    <row r="27" spans="1:4" x14ac:dyDescent="0.2">
      <c r="A27" s="54"/>
      <c r="B27" s="4">
        <v>1300</v>
      </c>
      <c r="C27" s="4">
        <v>150</v>
      </c>
      <c r="D27" s="53"/>
    </row>
    <row r="28" spans="1:4" x14ac:dyDescent="0.2">
      <c r="A28" s="50">
        <v>45667</v>
      </c>
      <c r="B28" s="4" t="s">
        <v>43</v>
      </c>
      <c r="C28" s="4">
        <v>300</v>
      </c>
      <c r="D28" s="58" t="s">
        <v>32</v>
      </c>
    </row>
    <row r="29" spans="1:4" x14ac:dyDescent="0.2">
      <c r="A29" s="54"/>
      <c r="B29" s="4" t="s">
        <v>126</v>
      </c>
      <c r="C29" s="4">
        <v>150</v>
      </c>
      <c r="D29" s="53"/>
    </row>
    <row r="30" spans="1:4" x14ac:dyDescent="0.2">
      <c r="A30" s="50">
        <v>45674</v>
      </c>
      <c r="B30" s="4" t="s">
        <v>89</v>
      </c>
      <c r="C30" s="4">
        <v>600</v>
      </c>
      <c r="D30" s="58" t="s">
        <v>165</v>
      </c>
    </row>
    <row r="31" spans="1:4" x14ac:dyDescent="0.2">
      <c r="A31" s="51"/>
      <c r="B31" s="4">
        <v>1300</v>
      </c>
      <c r="C31" s="4">
        <v>150</v>
      </c>
      <c r="D31" s="52"/>
    </row>
    <row r="32" spans="1:4" x14ac:dyDescent="0.2">
      <c r="A32" s="51"/>
      <c r="B32" s="4" t="s">
        <v>8</v>
      </c>
      <c r="C32" s="4">
        <v>110</v>
      </c>
      <c r="D32" s="52"/>
    </row>
    <row r="33" spans="1:4" x14ac:dyDescent="0.2">
      <c r="A33" s="51"/>
      <c r="B33" s="4" t="s">
        <v>195</v>
      </c>
      <c r="C33" s="4">
        <v>150</v>
      </c>
      <c r="D33" s="52"/>
    </row>
    <row r="34" spans="1:4" x14ac:dyDescent="0.2">
      <c r="A34" s="51"/>
      <c r="B34" s="4" t="s">
        <v>148</v>
      </c>
      <c r="C34" s="4">
        <v>150</v>
      </c>
      <c r="D34" s="52"/>
    </row>
    <row r="35" spans="1:4" x14ac:dyDescent="0.2">
      <c r="A35" s="51"/>
      <c r="B35" s="4" t="s">
        <v>196</v>
      </c>
      <c r="C35" s="4">
        <v>150</v>
      </c>
      <c r="D35" s="52"/>
    </row>
    <row r="36" spans="1:4" x14ac:dyDescent="0.2">
      <c r="A36" s="54"/>
      <c r="B36" s="4" t="s">
        <v>197</v>
      </c>
      <c r="C36" s="4">
        <v>300</v>
      </c>
      <c r="D36" s="53"/>
    </row>
    <row r="37" spans="1:4" x14ac:dyDescent="0.2">
      <c r="A37" s="50">
        <v>45678</v>
      </c>
      <c r="B37" s="4" t="s">
        <v>164</v>
      </c>
      <c r="C37" s="4">
        <v>150</v>
      </c>
      <c r="D37" s="58" t="s">
        <v>165</v>
      </c>
    </row>
    <row r="38" spans="1:4" x14ac:dyDescent="0.2">
      <c r="A38" s="51"/>
      <c r="B38" s="4">
        <v>60025</v>
      </c>
      <c r="C38" s="4">
        <v>150</v>
      </c>
      <c r="D38" s="52"/>
    </row>
    <row r="39" spans="1:4" x14ac:dyDescent="0.2">
      <c r="A39" s="51"/>
      <c r="B39" s="4" t="s">
        <v>40</v>
      </c>
      <c r="C39" s="4">
        <v>150</v>
      </c>
      <c r="D39" s="52"/>
    </row>
    <row r="40" spans="1:4" x14ac:dyDescent="0.2">
      <c r="A40" s="51"/>
      <c r="B40" s="4">
        <v>45025</v>
      </c>
      <c r="C40" s="4">
        <v>150</v>
      </c>
      <c r="D40" s="52"/>
    </row>
    <row r="41" spans="1:4" x14ac:dyDescent="0.2">
      <c r="A41" s="51"/>
      <c r="B41" s="4" t="s">
        <v>43</v>
      </c>
      <c r="C41" s="4">
        <v>150</v>
      </c>
      <c r="D41" s="52"/>
    </row>
    <row r="42" spans="1:4" x14ac:dyDescent="0.2">
      <c r="A42" s="51"/>
      <c r="B42" s="4" t="s">
        <v>7</v>
      </c>
      <c r="C42" s="4">
        <v>150</v>
      </c>
      <c r="D42" s="52"/>
    </row>
    <row r="43" spans="1:4" x14ac:dyDescent="0.2">
      <c r="A43" s="51"/>
      <c r="B43" s="4" t="s">
        <v>80</v>
      </c>
      <c r="C43" s="4">
        <v>450</v>
      </c>
      <c r="D43" s="52"/>
    </row>
    <row r="44" spans="1:4" x14ac:dyDescent="0.2">
      <c r="A44" s="51"/>
      <c r="B44" s="4" t="s">
        <v>129</v>
      </c>
      <c r="C44" s="4">
        <v>150</v>
      </c>
      <c r="D44" s="52"/>
    </row>
    <row r="45" spans="1:4" x14ac:dyDescent="0.2">
      <c r="A45" s="54"/>
      <c r="B45" s="4" t="s">
        <v>9</v>
      </c>
      <c r="C45" s="4">
        <v>450</v>
      </c>
      <c r="D45" s="53"/>
    </row>
    <row r="46" spans="1:4" x14ac:dyDescent="0.2">
      <c r="A46" s="50">
        <v>45702</v>
      </c>
      <c r="B46" s="4" t="s">
        <v>208</v>
      </c>
      <c r="C46" s="4">
        <v>100</v>
      </c>
      <c r="D46" s="58" t="s">
        <v>44</v>
      </c>
    </row>
    <row r="47" spans="1:4" x14ac:dyDescent="0.2">
      <c r="A47" s="51"/>
      <c r="B47" s="4" t="s">
        <v>7</v>
      </c>
      <c r="C47" s="4">
        <v>50</v>
      </c>
      <c r="D47" s="52"/>
    </row>
    <row r="48" spans="1:4" x14ac:dyDescent="0.2">
      <c r="A48" s="54"/>
      <c r="B48" s="4" t="s">
        <v>40</v>
      </c>
      <c r="C48" s="4">
        <v>600</v>
      </c>
      <c r="D48" s="53"/>
    </row>
    <row r="49" spans="1:4" x14ac:dyDescent="0.2">
      <c r="A49" s="3">
        <v>45705</v>
      </c>
      <c r="B49" s="4" t="s">
        <v>7</v>
      </c>
    </row>
    <row r="51" spans="1:4" x14ac:dyDescent="0.2">
      <c r="A51" s="50">
        <v>45721</v>
      </c>
      <c r="B51" s="4" t="s">
        <v>228</v>
      </c>
      <c r="C51" s="4">
        <v>400</v>
      </c>
      <c r="D51" s="58" t="s">
        <v>44</v>
      </c>
    </row>
    <row r="52" spans="1:4" x14ac:dyDescent="0.2">
      <c r="A52" s="54"/>
      <c r="B52" s="4" t="s">
        <v>3</v>
      </c>
      <c r="C52" s="4">
        <v>400</v>
      </c>
      <c r="D52" s="53"/>
    </row>
    <row r="53" spans="1:4" x14ac:dyDescent="0.2">
      <c r="A53" s="50">
        <v>45727</v>
      </c>
      <c r="B53" s="4" t="s">
        <v>8</v>
      </c>
      <c r="C53" s="4">
        <v>400</v>
      </c>
      <c r="D53" s="58" t="s">
        <v>44</v>
      </c>
    </row>
    <row r="54" spans="1:4" x14ac:dyDescent="0.2">
      <c r="A54" s="51"/>
      <c r="B54" s="4" t="s">
        <v>45</v>
      </c>
      <c r="C54" s="4">
        <v>400</v>
      </c>
      <c r="D54" s="52"/>
    </row>
    <row r="55" spans="1:4" x14ac:dyDescent="0.2">
      <c r="A55" s="51"/>
      <c r="B55" s="4" t="s">
        <v>7</v>
      </c>
      <c r="C55" s="4">
        <v>400</v>
      </c>
      <c r="D55" s="52"/>
    </row>
    <row r="56" spans="1:4" x14ac:dyDescent="0.2">
      <c r="A56" s="54"/>
      <c r="B56" s="4" t="s">
        <v>59</v>
      </c>
      <c r="C56" s="4">
        <v>200</v>
      </c>
      <c r="D56" s="53"/>
    </row>
    <row r="57" spans="1:4" x14ac:dyDescent="0.2">
      <c r="A57" s="50">
        <v>45761</v>
      </c>
      <c r="B57" s="4" t="s">
        <v>251</v>
      </c>
      <c r="C57" s="4">
        <v>150</v>
      </c>
      <c r="D57" s="58" t="s">
        <v>257</v>
      </c>
    </row>
    <row r="58" spans="1:4" x14ac:dyDescent="0.2">
      <c r="A58" s="51"/>
      <c r="B58" s="4" t="s">
        <v>252</v>
      </c>
      <c r="C58" s="4">
        <v>150</v>
      </c>
      <c r="D58" s="52"/>
    </row>
    <row r="59" spans="1:4" x14ac:dyDescent="0.2">
      <c r="A59" s="51"/>
      <c r="B59" s="4" t="s">
        <v>253</v>
      </c>
      <c r="C59" s="4">
        <v>99</v>
      </c>
      <c r="D59" s="52"/>
    </row>
    <row r="60" spans="1:4" x14ac:dyDescent="0.2">
      <c r="A60" s="51"/>
      <c r="B60" s="4" t="s">
        <v>254</v>
      </c>
      <c r="C60" s="4">
        <v>400</v>
      </c>
      <c r="D60" s="52"/>
    </row>
    <row r="61" spans="1:4" x14ac:dyDescent="0.2">
      <c r="A61" s="54"/>
      <c r="B61" s="4" t="s">
        <v>256</v>
      </c>
      <c r="C61" s="4">
        <v>300</v>
      </c>
      <c r="D61" s="53"/>
    </row>
    <row r="62" spans="1:4" x14ac:dyDescent="0.2">
      <c r="A62" s="50">
        <v>45768</v>
      </c>
      <c r="B62" s="4" t="s">
        <v>45</v>
      </c>
      <c r="C62" s="4">
        <v>200</v>
      </c>
      <c r="D62" s="58" t="s">
        <v>44</v>
      </c>
    </row>
    <row r="63" spans="1:4" x14ac:dyDescent="0.2">
      <c r="A63" s="51"/>
      <c r="B63" s="4" t="s">
        <v>3</v>
      </c>
      <c r="C63" s="4">
        <v>200</v>
      </c>
      <c r="D63" s="52"/>
    </row>
    <row r="64" spans="1:4" x14ac:dyDescent="0.2">
      <c r="A64" s="54"/>
      <c r="B64" s="4" t="s">
        <v>18</v>
      </c>
      <c r="C64" s="4">
        <v>150</v>
      </c>
      <c r="D64" s="53"/>
    </row>
    <row r="65" spans="1:4" x14ac:dyDescent="0.2">
      <c r="A65" s="50">
        <v>45786</v>
      </c>
      <c r="B65" s="4" t="s">
        <v>45</v>
      </c>
      <c r="C65" s="4">
        <v>400</v>
      </c>
      <c r="D65" s="58" t="s">
        <v>44</v>
      </c>
    </row>
    <row r="66" spans="1:4" x14ac:dyDescent="0.2">
      <c r="A66" s="54"/>
      <c r="B66" s="4" t="s">
        <v>8</v>
      </c>
      <c r="C66" s="4">
        <v>200</v>
      </c>
      <c r="D66" s="53"/>
    </row>
    <row r="67" spans="1:4" x14ac:dyDescent="0.2">
      <c r="A67" s="50">
        <v>45798</v>
      </c>
      <c r="B67" s="4" t="s">
        <v>3</v>
      </c>
      <c r="C67" s="4">
        <v>200</v>
      </c>
      <c r="D67" s="58" t="s">
        <v>44</v>
      </c>
    </row>
    <row r="68" spans="1:4" x14ac:dyDescent="0.2">
      <c r="A68" s="51"/>
      <c r="B68" s="4" t="s">
        <v>265</v>
      </c>
      <c r="C68" s="4">
        <v>200</v>
      </c>
      <c r="D68" s="52"/>
    </row>
    <row r="69" spans="1:4" x14ac:dyDescent="0.2">
      <c r="A69" s="54"/>
      <c r="B69" s="4" t="s">
        <v>266</v>
      </c>
      <c r="C69" s="4">
        <v>200</v>
      </c>
      <c r="D69" s="53"/>
    </row>
    <row r="70" spans="1:4" x14ac:dyDescent="0.2">
      <c r="A70" s="50">
        <v>45817</v>
      </c>
      <c r="B70" s="4" t="s">
        <v>269</v>
      </c>
      <c r="C70" s="4">
        <v>50</v>
      </c>
      <c r="D70" s="4" t="s">
        <v>277</v>
      </c>
    </row>
    <row r="71" spans="1:4" x14ac:dyDescent="0.2">
      <c r="A71" s="51"/>
      <c r="B71" s="4" t="s">
        <v>254</v>
      </c>
      <c r="C71" s="4">
        <v>200</v>
      </c>
      <c r="D71" s="58" t="s">
        <v>257</v>
      </c>
    </row>
    <row r="72" spans="1:4" x14ac:dyDescent="0.2">
      <c r="A72" s="51"/>
      <c r="B72" s="4" t="s">
        <v>283</v>
      </c>
      <c r="C72" s="4">
        <v>400</v>
      </c>
      <c r="D72" s="52"/>
    </row>
    <row r="73" spans="1:4" x14ac:dyDescent="0.2">
      <c r="A73" s="54"/>
      <c r="B73" s="4" t="s">
        <v>284</v>
      </c>
      <c r="C73" s="4">
        <v>200</v>
      </c>
      <c r="D73" s="53"/>
    </row>
    <row r="74" spans="1:4" x14ac:dyDescent="0.2">
      <c r="A74" s="55">
        <v>45821</v>
      </c>
      <c r="B74" s="4" t="s">
        <v>7</v>
      </c>
      <c r="C74" s="4">
        <v>400</v>
      </c>
      <c r="D74" s="58" t="s">
        <v>44</v>
      </c>
    </row>
    <row r="75" spans="1:4" x14ac:dyDescent="0.2">
      <c r="A75" s="55"/>
      <c r="B75" s="4" t="s">
        <v>43</v>
      </c>
      <c r="C75" s="4">
        <v>200</v>
      </c>
      <c r="D75" s="52"/>
    </row>
    <row r="76" spans="1:4" x14ac:dyDescent="0.2">
      <c r="A76" s="55"/>
      <c r="B76" s="4" t="s">
        <v>52</v>
      </c>
      <c r="C76" s="4">
        <v>200</v>
      </c>
      <c r="D76" s="53"/>
    </row>
    <row r="77" spans="1:4" x14ac:dyDescent="0.2">
      <c r="A77" s="55">
        <v>45831</v>
      </c>
      <c r="B77" s="4" t="s">
        <v>269</v>
      </c>
      <c r="C77" s="4">
        <v>120</v>
      </c>
      <c r="D77" s="58" t="s">
        <v>299</v>
      </c>
    </row>
    <row r="78" spans="1:4" x14ac:dyDescent="0.2">
      <c r="A78" s="55"/>
      <c r="B78" s="4" t="s">
        <v>270</v>
      </c>
      <c r="C78" s="4">
        <v>50</v>
      </c>
      <c r="D78" s="52"/>
    </row>
    <row r="79" spans="1:4" x14ac:dyDescent="0.2">
      <c r="A79" s="55"/>
      <c r="B79" s="4" t="s">
        <v>271</v>
      </c>
      <c r="C79" s="4">
        <v>28</v>
      </c>
      <c r="D79" s="53"/>
    </row>
    <row r="80" spans="1:4" x14ac:dyDescent="0.2">
      <c r="A80" s="55">
        <v>45832</v>
      </c>
      <c r="B80" s="4" t="s">
        <v>270</v>
      </c>
      <c r="C80" s="4">
        <v>20</v>
      </c>
      <c r="D80" s="58" t="s">
        <v>295</v>
      </c>
    </row>
    <row r="81" spans="1:4" x14ac:dyDescent="0.2">
      <c r="A81" s="55"/>
      <c r="B81" s="4" t="s">
        <v>269</v>
      </c>
      <c r="C81" s="4">
        <v>40</v>
      </c>
      <c r="D81" s="53"/>
    </row>
    <row r="82" spans="1:4" x14ac:dyDescent="0.2">
      <c r="A82" s="55"/>
      <c r="B82" s="4" t="s">
        <v>3</v>
      </c>
      <c r="C82" s="4">
        <v>400</v>
      </c>
      <c r="D82" s="58" t="s">
        <v>44</v>
      </c>
    </row>
    <row r="83" spans="1:4" x14ac:dyDescent="0.2">
      <c r="A83" s="55"/>
      <c r="B83" s="4" t="s">
        <v>15</v>
      </c>
      <c r="C83" s="4">
        <v>200</v>
      </c>
      <c r="D83" s="52"/>
    </row>
    <row r="84" spans="1:4" x14ac:dyDescent="0.2">
      <c r="A84" s="55"/>
      <c r="B84" s="4" t="s">
        <v>18</v>
      </c>
      <c r="C84" s="4">
        <v>150</v>
      </c>
      <c r="D84" s="52"/>
    </row>
    <row r="85" spans="1:4" x14ac:dyDescent="0.2">
      <c r="A85" s="55"/>
      <c r="B85" s="4" t="s">
        <v>296</v>
      </c>
      <c r="C85" s="4">
        <v>60</v>
      </c>
      <c r="D85" s="52"/>
    </row>
    <row r="86" spans="1:4" x14ac:dyDescent="0.2">
      <c r="A86" s="55"/>
      <c r="B86" s="4" t="s">
        <v>297</v>
      </c>
      <c r="C86" s="4">
        <v>30</v>
      </c>
      <c r="D86" s="52"/>
    </row>
    <row r="87" spans="1:4" x14ac:dyDescent="0.2">
      <c r="A87" s="55"/>
      <c r="B87" s="4" t="s">
        <v>266</v>
      </c>
      <c r="C87" s="4">
        <v>200</v>
      </c>
      <c r="D87" s="52"/>
    </row>
    <row r="88" spans="1:4" x14ac:dyDescent="0.2">
      <c r="A88" s="55"/>
      <c r="B88" s="4" t="s">
        <v>298</v>
      </c>
      <c r="C88" s="4">
        <v>200</v>
      </c>
      <c r="D88" s="52"/>
    </row>
    <row r="89" spans="1:4" x14ac:dyDescent="0.2">
      <c r="A89" s="55"/>
      <c r="B89" s="4" t="s">
        <v>43</v>
      </c>
      <c r="C89" s="4">
        <v>400</v>
      </c>
      <c r="D89" s="52"/>
    </row>
    <row r="90" spans="1:4" x14ac:dyDescent="0.2">
      <c r="A90" s="55"/>
      <c r="B90" s="4" t="s">
        <v>52</v>
      </c>
      <c r="C90" s="4">
        <v>200</v>
      </c>
      <c r="D90" s="53"/>
    </row>
    <row r="91" spans="1:4" x14ac:dyDescent="0.2">
      <c r="A91" s="50">
        <v>45842</v>
      </c>
      <c r="B91" s="4" t="s">
        <v>45</v>
      </c>
      <c r="C91" s="4">
        <v>400</v>
      </c>
      <c r="D91" s="58" t="s">
        <v>44</v>
      </c>
    </row>
    <row r="92" spans="1:4" x14ac:dyDescent="0.2">
      <c r="A92" s="54"/>
      <c r="B92" s="4" t="s">
        <v>7</v>
      </c>
      <c r="C92" s="4">
        <v>400</v>
      </c>
      <c r="D92" s="53"/>
    </row>
    <row r="93" spans="1:4" x14ac:dyDescent="0.2">
      <c r="A93" s="50">
        <v>45853</v>
      </c>
      <c r="B93" s="4" t="s">
        <v>246</v>
      </c>
      <c r="C93" s="4">
        <v>400</v>
      </c>
      <c r="D93" s="58" t="s">
        <v>44</v>
      </c>
    </row>
    <row r="94" spans="1:4" x14ac:dyDescent="0.2">
      <c r="A94" s="54"/>
      <c r="B94" s="4" t="s">
        <v>173</v>
      </c>
      <c r="C94" s="4">
        <v>200</v>
      </c>
      <c r="D94" s="53"/>
    </row>
    <row r="95" spans="1:4" x14ac:dyDescent="0.2">
      <c r="A95" s="50">
        <v>45869</v>
      </c>
      <c r="B95" s="4" t="s">
        <v>7</v>
      </c>
      <c r="C95" s="4">
        <v>400</v>
      </c>
      <c r="D95" s="58" t="s">
        <v>44</v>
      </c>
    </row>
    <row r="96" spans="1:4" x14ac:dyDescent="0.2">
      <c r="A96" s="54"/>
      <c r="B96" s="4" t="s">
        <v>43</v>
      </c>
      <c r="C96" s="4">
        <v>200</v>
      </c>
      <c r="D96" s="53"/>
    </row>
    <row r="97" spans="1:4" x14ac:dyDescent="0.2">
      <c r="A97" s="50">
        <v>45873</v>
      </c>
      <c r="B97" s="4" t="s">
        <v>3</v>
      </c>
      <c r="C97" s="4">
        <v>400</v>
      </c>
      <c r="D97" s="58" t="s">
        <v>44</v>
      </c>
    </row>
    <row r="98" spans="1:4" x14ac:dyDescent="0.2">
      <c r="A98" s="51"/>
      <c r="B98" s="4" t="s">
        <v>208</v>
      </c>
      <c r="C98" s="4">
        <v>200</v>
      </c>
      <c r="D98" s="52"/>
    </row>
    <row r="99" spans="1:4" x14ac:dyDescent="0.2">
      <c r="A99" s="51"/>
      <c r="B99" s="4" t="s">
        <v>245</v>
      </c>
      <c r="C99" s="4">
        <v>200</v>
      </c>
      <c r="D99" s="52"/>
    </row>
    <row r="100" spans="1:4" x14ac:dyDescent="0.2">
      <c r="A100" s="51"/>
      <c r="B100" s="4" t="s">
        <v>266</v>
      </c>
      <c r="C100" s="4">
        <v>200</v>
      </c>
      <c r="D100" s="52"/>
    </row>
    <row r="101" spans="1:4" x14ac:dyDescent="0.2">
      <c r="A101" s="54"/>
      <c r="B101" s="4" t="s">
        <v>298</v>
      </c>
      <c r="C101" s="4">
        <v>200</v>
      </c>
      <c r="D101" s="53"/>
    </row>
    <row r="102" spans="1:4" x14ac:dyDescent="0.2">
      <c r="A102" s="3">
        <v>45876</v>
      </c>
      <c r="B102" s="4" t="s">
        <v>273</v>
      </c>
      <c r="C102" s="4">
        <v>70</v>
      </c>
      <c r="D102" s="4" t="s">
        <v>44</v>
      </c>
    </row>
    <row r="103" spans="1:4" x14ac:dyDescent="0.2">
      <c r="A103" s="55">
        <v>45895</v>
      </c>
      <c r="B103" s="4" t="s">
        <v>254</v>
      </c>
      <c r="C103" s="4">
        <v>400</v>
      </c>
      <c r="D103" s="59" t="s">
        <v>257</v>
      </c>
    </row>
    <row r="104" spans="1:4" x14ac:dyDescent="0.2">
      <c r="A104" s="59"/>
      <c r="B104" s="4" t="s">
        <v>374</v>
      </c>
      <c r="C104" s="4">
        <v>200</v>
      </c>
      <c r="D104" s="59"/>
    </row>
    <row r="105" spans="1:4" x14ac:dyDescent="0.2">
      <c r="A105" s="59"/>
      <c r="B105" s="4" t="s">
        <v>283</v>
      </c>
      <c r="C105" s="4">
        <v>200</v>
      </c>
      <c r="D105" s="59"/>
    </row>
    <row r="106" spans="1:4" x14ac:dyDescent="0.2">
      <c r="A106" s="50">
        <v>45902</v>
      </c>
      <c r="B106" s="4" t="s">
        <v>174</v>
      </c>
      <c r="C106" s="4">
        <v>100</v>
      </c>
      <c r="D106" s="58" t="s">
        <v>44</v>
      </c>
    </row>
    <row r="107" spans="1:4" x14ac:dyDescent="0.2">
      <c r="A107" s="51"/>
      <c r="B107" s="4" t="s">
        <v>18</v>
      </c>
      <c r="C107" s="4">
        <v>150</v>
      </c>
      <c r="D107" s="52"/>
    </row>
    <row r="108" spans="1:4" x14ac:dyDescent="0.2">
      <c r="A108" s="54"/>
      <c r="B108" s="4" t="s">
        <v>16</v>
      </c>
      <c r="C108" s="4">
        <v>200</v>
      </c>
      <c r="D108" s="53"/>
    </row>
    <row r="109" spans="1:4" x14ac:dyDescent="0.2">
      <c r="A109" s="50">
        <v>45903</v>
      </c>
      <c r="B109" s="4" t="s">
        <v>355</v>
      </c>
      <c r="C109" s="4">
        <v>400</v>
      </c>
      <c r="D109" s="58" t="s">
        <v>257</v>
      </c>
    </row>
    <row r="110" spans="1:4" x14ac:dyDescent="0.2">
      <c r="A110" s="51"/>
      <c r="B110" s="4" t="s">
        <v>362</v>
      </c>
      <c r="C110" s="4">
        <v>400</v>
      </c>
      <c r="D110" s="52"/>
    </row>
    <row r="111" spans="1:4" x14ac:dyDescent="0.2">
      <c r="A111" s="51"/>
      <c r="B111" s="4" t="s">
        <v>382</v>
      </c>
      <c r="C111" s="4">
        <v>60</v>
      </c>
      <c r="D111" s="52"/>
    </row>
    <row r="112" spans="1:4" x14ac:dyDescent="0.2">
      <c r="A112" s="54"/>
      <c r="B112" s="4" t="s">
        <v>383</v>
      </c>
      <c r="C112" s="4">
        <v>21</v>
      </c>
      <c r="D112" s="53"/>
    </row>
    <row r="113" spans="1:4" x14ac:dyDescent="0.2">
      <c r="A113" s="50">
        <v>45905</v>
      </c>
      <c r="B113" s="4" t="s">
        <v>391</v>
      </c>
      <c r="C113" s="4">
        <v>28</v>
      </c>
      <c r="D113" s="58" t="s">
        <v>295</v>
      </c>
    </row>
    <row r="114" spans="1:4" x14ac:dyDescent="0.2">
      <c r="A114" s="52"/>
      <c r="B114" s="4" t="s">
        <v>392</v>
      </c>
      <c r="C114" s="4">
        <v>39</v>
      </c>
      <c r="D114" s="52"/>
    </row>
    <row r="115" spans="1:4" x14ac:dyDescent="0.2">
      <c r="A115" s="53"/>
      <c r="B115" s="4" t="s">
        <v>393</v>
      </c>
      <c r="C115" s="4">
        <v>88</v>
      </c>
      <c r="D115" s="53"/>
    </row>
    <row r="116" spans="1:4" x14ac:dyDescent="0.2">
      <c r="A116" s="50">
        <v>45916</v>
      </c>
      <c r="B116" s="4" t="s">
        <v>8</v>
      </c>
      <c r="C116" s="4">
        <v>150</v>
      </c>
      <c r="D116" s="58" t="s">
        <v>32</v>
      </c>
    </row>
    <row r="117" spans="1:4" x14ac:dyDescent="0.2">
      <c r="A117" s="51"/>
      <c r="B117" s="4" t="s">
        <v>419</v>
      </c>
      <c r="C117" s="4">
        <v>150</v>
      </c>
      <c r="D117" s="52"/>
    </row>
    <row r="118" spans="1:4" x14ac:dyDescent="0.2">
      <c r="A118" s="51"/>
      <c r="B118" s="4" t="s">
        <v>191</v>
      </c>
      <c r="C118" s="4">
        <v>150</v>
      </c>
      <c r="D118" s="52"/>
    </row>
    <row r="119" spans="1:4" x14ac:dyDescent="0.2">
      <c r="A119" s="51"/>
      <c r="B119" s="4" t="s">
        <v>420</v>
      </c>
      <c r="C119" s="4">
        <v>150</v>
      </c>
      <c r="D119" s="52"/>
    </row>
    <row r="120" spans="1:4" x14ac:dyDescent="0.2">
      <c r="A120" s="51"/>
      <c r="B120" s="4" t="s">
        <v>3</v>
      </c>
      <c r="C120" s="4">
        <v>150</v>
      </c>
      <c r="D120" s="52"/>
    </row>
    <row r="121" spans="1:4" x14ac:dyDescent="0.2">
      <c r="A121" s="54"/>
      <c r="B121" s="4" t="s">
        <v>383</v>
      </c>
      <c r="C121" s="4">
        <v>15</v>
      </c>
      <c r="D121" s="53"/>
    </row>
    <row r="122" spans="1:4" x14ac:dyDescent="0.2">
      <c r="A122" s="50">
        <v>45919</v>
      </c>
      <c r="B122" s="4" t="s">
        <v>8</v>
      </c>
      <c r="C122" s="4">
        <v>150</v>
      </c>
      <c r="D122" s="58" t="s">
        <v>32</v>
      </c>
    </row>
    <row r="123" spans="1:4" x14ac:dyDescent="0.2">
      <c r="A123" s="51"/>
      <c r="B123" s="4" t="s">
        <v>419</v>
      </c>
      <c r="C123" s="4">
        <v>150</v>
      </c>
      <c r="D123" s="52"/>
    </row>
    <row r="124" spans="1:4" x14ac:dyDescent="0.2">
      <c r="A124" s="51"/>
      <c r="B124" s="4" t="s">
        <v>266</v>
      </c>
      <c r="C124" s="4">
        <v>150</v>
      </c>
      <c r="D124" s="53"/>
    </row>
    <row r="125" spans="1:4" x14ac:dyDescent="0.2">
      <c r="A125" s="51"/>
      <c r="B125" s="4" t="s">
        <v>298</v>
      </c>
      <c r="C125" s="4">
        <v>200</v>
      </c>
      <c r="D125" s="58" t="s">
        <v>44</v>
      </c>
    </row>
    <row r="126" spans="1:4" x14ac:dyDescent="0.2">
      <c r="A126" s="54"/>
      <c r="B126" s="4" t="s">
        <v>355</v>
      </c>
      <c r="C126" s="4">
        <v>400</v>
      </c>
      <c r="D126" s="53"/>
    </row>
    <row r="127" spans="1:4" x14ac:dyDescent="0.2">
      <c r="A127" s="3">
        <v>45922</v>
      </c>
      <c r="B127" s="4" t="s">
        <v>435</v>
      </c>
      <c r="C127" s="4">
        <v>34</v>
      </c>
      <c r="D127" s="4" t="s">
        <v>436</v>
      </c>
    </row>
    <row r="128" spans="1:4" x14ac:dyDescent="0.2">
      <c r="A128" s="50">
        <v>45926</v>
      </c>
      <c r="B128" s="4" t="s">
        <v>246</v>
      </c>
      <c r="C128" s="4">
        <v>300</v>
      </c>
      <c r="D128" s="58" t="s">
        <v>165</v>
      </c>
    </row>
    <row r="129" spans="1:4" x14ac:dyDescent="0.2">
      <c r="A129" s="51"/>
      <c r="B129" s="4" t="s">
        <v>245</v>
      </c>
      <c r="C129" s="4">
        <v>300</v>
      </c>
      <c r="D129" s="52"/>
    </row>
    <row r="130" spans="1:4" x14ac:dyDescent="0.2">
      <c r="A130" s="51"/>
      <c r="B130" s="4" t="s">
        <v>451</v>
      </c>
      <c r="C130" s="4">
        <v>150</v>
      </c>
      <c r="D130" s="52"/>
    </row>
    <row r="131" spans="1:4" x14ac:dyDescent="0.2">
      <c r="A131" s="51"/>
      <c r="B131" s="42" t="s">
        <v>454</v>
      </c>
      <c r="C131" s="42">
        <v>150</v>
      </c>
      <c r="D131" s="52"/>
    </row>
    <row r="132" spans="1:4" x14ac:dyDescent="0.2">
      <c r="A132" s="51"/>
      <c r="B132" s="4" t="s">
        <v>452</v>
      </c>
      <c r="C132" s="4">
        <v>150</v>
      </c>
      <c r="D132" s="52"/>
    </row>
    <row r="133" spans="1:4" x14ac:dyDescent="0.2">
      <c r="A133" s="54"/>
      <c r="B133" s="4" t="s">
        <v>453</v>
      </c>
      <c r="C133" s="4">
        <v>150</v>
      </c>
      <c r="D133" s="53"/>
    </row>
  </sheetData>
  <mergeCells count="68">
    <mergeCell ref="D122:D124"/>
    <mergeCell ref="D125:D126"/>
    <mergeCell ref="A122:A126"/>
    <mergeCell ref="D116:D121"/>
    <mergeCell ref="A116:A121"/>
    <mergeCell ref="A70:A73"/>
    <mergeCell ref="D82:D90"/>
    <mergeCell ref="D113:D115"/>
    <mergeCell ref="A113:A115"/>
    <mergeCell ref="A109:A112"/>
    <mergeCell ref="D109:D112"/>
    <mergeCell ref="D106:D108"/>
    <mergeCell ref="A106:A108"/>
    <mergeCell ref="D91:D92"/>
    <mergeCell ref="A103:A105"/>
    <mergeCell ref="D103:D105"/>
    <mergeCell ref="A97:A101"/>
    <mergeCell ref="D97:D101"/>
    <mergeCell ref="D95:D96"/>
    <mergeCell ref="A95:A96"/>
    <mergeCell ref="D53:D56"/>
    <mergeCell ref="A53:A56"/>
    <mergeCell ref="D93:D94"/>
    <mergeCell ref="A93:A94"/>
    <mergeCell ref="D57:D61"/>
    <mergeCell ref="A57:A61"/>
    <mergeCell ref="D65:D66"/>
    <mergeCell ref="A65:A66"/>
    <mergeCell ref="D62:D64"/>
    <mergeCell ref="A62:A64"/>
    <mergeCell ref="A67:A69"/>
    <mergeCell ref="D67:D69"/>
    <mergeCell ref="A91:A92"/>
    <mergeCell ref="D74:D76"/>
    <mergeCell ref="A74:A76"/>
    <mergeCell ref="D71:D73"/>
    <mergeCell ref="A2:A4"/>
    <mergeCell ref="D2:D4"/>
    <mergeCell ref="D5:D8"/>
    <mergeCell ref="A5:A8"/>
    <mergeCell ref="D9:D12"/>
    <mergeCell ref="A9:A12"/>
    <mergeCell ref="D13:D14"/>
    <mergeCell ref="A13:A14"/>
    <mergeCell ref="D26:D27"/>
    <mergeCell ref="A26:A27"/>
    <mergeCell ref="A24:A25"/>
    <mergeCell ref="D24:D25"/>
    <mergeCell ref="A20:A23"/>
    <mergeCell ref="D20:D23"/>
    <mergeCell ref="A15:A19"/>
    <mergeCell ref="D15:D19"/>
    <mergeCell ref="A128:A133"/>
    <mergeCell ref="D128:D133"/>
    <mergeCell ref="D28:D29"/>
    <mergeCell ref="A28:A29"/>
    <mergeCell ref="A37:A45"/>
    <mergeCell ref="D37:D45"/>
    <mergeCell ref="D46:D48"/>
    <mergeCell ref="A30:A36"/>
    <mergeCell ref="D30:D36"/>
    <mergeCell ref="A46:A48"/>
    <mergeCell ref="D51:D52"/>
    <mergeCell ref="A51:A52"/>
    <mergeCell ref="A80:A90"/>
    <mergeCell ref="A77:A79"/>
    <mergeCell ref="D77:D79"/>
    <mergeCell ref="D80:D81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9D54-5E52-4A13-93C4-F708D06CD8E1}">
  <dimension ref="A2:J362"/>
  <sheetViews>
    <sheetView topLeftCell="A334" workbookViewId="0">
      <selection activeCell="B352" sqref="B352"/>
    </sheetView>
  </sheetViews>
  <sheetFormatPr defaultRowHeight="15" x14ac:dyDescent="0.2"/>
  <cols>
    <col min="1" max="1" width="9.68359375" style="4" customWidth="1"/>
    <col min="2" max="3" width="9.01171875" style="4"/>
    <col min="4" max="4" width="42.10546875" style="4" bestFit="1" customWidth="1"/>
    <col min="5" max="5" width="13.71875" style="9" bestFit="1" customWidth="1"/>
    <col min="6" max="6" width="45.0625" style="4" bestFit="1" customWidth="1"/>
    <col min="10" max="10" width="9.81640625" bestFit="1" customWidth="1"/>
  </cols>
  <sheetData>
    <row r="2" spans="1:6" x14ac:dyDescent="0.2">
      <c r="A2" s="4" t="s">
        <v>0</v>
      </c>
      <c r="B2" s="4" t="s">
        <v>1</v>
      </c>
      <c r="C2" s="4" t="s">
        <v>11</v>
      </c>
      <c r="D2" s="4" t="s">
        <v>10</v>
      </c>
      <c r="E2" s="9" t="s">
        <v>53</v>
      </c>
      <c r="F2" s="4" t="s">
        <v>103</v>
      </c>
    </row>
    <row r="3" spans="1:6" x14ac:dyDescent="0.2">
      <c r="A3" s="50">
        <v>45611</v>
      </c>
      <c r="B3" s="58" t="s">
        <v>3</v>
      </c>
      <c r="C3" s="4">
        <v>4</v>
      </c>
      <c r="D3" s="4" t="s">
        <v>92</v>
      </c>
      <c r="E3" s="9">
        <f>(4/308)</f>
        <v>1.2987012987012988E-2</v>
      </c>
      <c r="F3" s="4" t="s">
        <v>143</v>
      </c>
    </row>
    <row r="4" spans="1:6" x14ac:dyDescent="0.2">
      <c r="A4" s="51"/>
      <c r="B4" s="52"/>
      <c r="C4" s="4">
        <v>2</v>
      </c>
      <c r="D4" s="4" t="s">
        <v>37</v>
      </c>
      <c r="E4" s="9">
        <f>2/308</f>
        <v>6.4935064935064939E-3</v>
      </c>
    </row>
    <row r="5" spans="1:6" x14ac:dyDescent="0.2">
      <c r="A5" s="54"/>
      <c r="B5" s="53"/>
      <c r="C5" s="4">
        <v>1</v>
      </c>
      <c r="D5" s="4" t="s">
        <v>38</v>
      </c>
      <c r="E5" s="9">
        <f>1/308</f>
        <v>3.246753246753247E-3</v>
      </c>
    </row>
    <row r="6" spans="1:6" x14ac:dyDescent="0.2">
      <c r="A6" s="50">
        <v>45615</v>
      </c>
      <c r="B6" s="58" t="s">
        <v>43</v>
      </c>
      <c r="C6" s="4">
        <v>13</v>
      </c>
      <c r="D6" s="4" t="s">
        <v>38</v>
      </c>
      <c r="E6" s="9">
        <f>C6/400</f>
        <v>3.2500000000000001E-2</v>
      </c>
    </row>
    <row r="7" spans="1:6" x14ac:dyDescent="0.2">
      <c r="A7" s="51"/>
      <c r="B7" s="52"/>
      <c r="C7" s="4">
        <v>3</v>
      </c>
      <c r="D7" s="4" t="s">
        <v>46</v>
      </c>
      <c r="E7" s="9">
        <f t="shared" ref="E7:E9" si="0">C7/400</f>
        <v>7.4999999999999997E-3</v>
      </c>
    </row>
    <row r="8" spans="1:6" x14ac:dyDescent="0.2">
      <c r="A8" s="51"/>
      <c r="B8" s="52"/>
      <c r="C8" s="4">
        <v>3</v>
      </c>
      <c r="D8" s="4" t="s">
        <v>92</v>
      </c>
      <c r="E8" s="9">
        <f t="shared" si="0"/>
        <v>7.4999999999999997E-3</v>
      </c>
      <c r="F8" s="4" t="s">
        <v>143</v>
      </c>
    </row>
    <row r="9" spans="1:6" x14ac:dyDescent="0.2">
      <c r="A9" s="54"/>
      <c r="B9" s="53"/>
      <c r="C9" s="4">
        <v>2</v>
      </c>
      <c r="D9" s="4" t="s">
        <v>47</v>
      </c>
      <c r="E9" s="9">
        <f t="shared" si="0"/>
        <v>5.0000000000000001E-3</v>
      </c>
    </row>
    <row r="10" spans="1:6" x14ac:dyDescent="0.2">
      <c r="A10" s="14">
        <v>45616</v>
      </c>
      <c r="B10" s="13" t="s">
        <v>14</v>
      </c>
      <c r="C10" s="4">
        <v>2</v>
      </c>
      <c r="D10" s="4" t="s">
        <v>86</v>
      </c>
      <c r="E10" s="9">
        <f>C10/14</f>
        <v>0.14285714285714285</v>
      </c>
    </row>
    <row r="11" spans="1:6" x14ac:dyDescent="0.2">
      <c r="A11" s="50">
        <v>45617</v>
      </c>
      <c r="B11" s="58" t="s">
        <v>52</v>
      </c>
      <c r="C11" s="4">
        <v>5</v>
      </c>
      <c r="D11" s="4" t="s">
        <v>46</v>
      </c>
      <c r="E11" s="9">
        <f>C11/305</f>
        <v>1.6393442622950821E-2</v>
      </c>
    </row>
    <row r="12" spans="1:6" x14ac:dyDescent="0.2">
      <c r="A12" s="54"/>
      <c r="B12" s="53"/>
      <c r="C12" s="4">
        <v>3</v>
      </c>
      <c r="D12" s="4" t="s">
        <v>92</v>
      </c>
      <c r="E12" s="9">
        <f t="shared" ref="E12" si="1">C12/305</f>
        <v>9.8360655737704927E-3</v>
      </c>
      <c r="F12" s="4" t="s">
        <v>143</v>
      </c>
    </row>
    <row r="13" spans="1:6" x14ac:dyDescent="0.2">
      <c r="A13" s="50">
        <v>45618</v>
      </c>
      <c r="B13" s="58" t="s">
        <v>51</v>
      </c>
      <c r="C13" s="4">
        <v>9</v>
      </c>
      <c r="D13" s="4" t="s">
        <v>46</v>
      </c>
      <c r="E13" s="9">
        <f>C13/610</f>
        <v>1.4754098360655738E-2</v>
      </c>
    </row>
    <row r="14" spans="1:6" x14ac:dyDescent="0.2">
      <c r="A14" s="54"/>
      <c r="B14" s="53"/>
      <c r="C14" s="4">
        <v>6</v>
      </c>
      <c r="D14" s="4" t="s">
        <v>92</v>
      </c>
      <c r="E14" s="9">
        <f>C14/610</f>
        <v>9.8360655737704927E-3</v>
      </c>
      <c r="F14" s="4" t="s">
        <v>143</v>
      </c>
    </row>
    <row r="15" spans="1:6" x14ac:dyDescent="0.2">
      <c r="A15" s="50">
        <v>45621</v>
      </c>
      <c r="B15" s="58" t="s">
        <v>7</v>
      </c>
      <c r="C15" s="4">
        <v>7</v>
      </c>
      <c r="D15" s="4" t="s">
        <v>46</v>
      </c>
      <c r="E15" s="9">
        <f>C15/378</f>
        <v>1.8518518518518517E-2</v>
      </c>
      <c r="F15" s="4" t="s">
        <v>141</v>
      </c>
    </row>
    <row r="16" spans="1:6" x14ac:dyDescent="0.2">
      <c r="A16" s="51"/>
      <c r="B16" s="53"/>
      <c r="C16" s="4">
        <v>2</v>
      </c>
      <c r="D16" s="4" t="s">
        <v>62</v>
      </c>
      <c r="E16" s="9">
        <f>C16/378</f>
        <v>5.2910052910052907E-3</v>
      </c>
    </row>
    <row r="17" spans="1:10" x14ac:dyDescent="0.2">
      <c r="A17" s="51"/>
      <c r="B17" s="58">
        <v>1000</v>
      </c>
      <c r="C17" s="4">
        <v>1</v>
      </c>
      <c r="D17" s="4" t="s">
        <v>46</v>
      </c>
      <c r="E17" s="9">
        <f>C17/288</f>
        <v>3.472222222222222E-3</v>
      </c>
    </row>
    <row r="18" spans="1:10" x14ac:dyDescent="0.2">
      <c r="A18" s="54"/>
      <c r="B18" s="53"/>
      <c r="C18" s="4">
        <v>2</v>
      </c>
      <c r="D18" s="4" t="s">
        <v>64</v>
      </c>
      <c r="E18" s="9">
        <f>C18/288</f>
        <v>6.9444444444444441E-3</v>
      </c>
    </row>
    <row r="19" spans="1:10" x14ac:dyDescent="0.2">
      <c r="A19" s="3">
        <v>45624</v>
      </c>
      <c r="B19" s="4" t="s">
        <v>74</v>
      </c>
      <c r="C19" s="4">
        <v>1</v>
      </c>
      <c r="D19" s="4" t="s">
        <v>138</v>
      </c>
      <c r="E19" s="9">
        <f>C19/182</f>
        <v>5.4945054945054949E-3</v>
      </c>
      <c r="F19" s="4" t="s">
        <v>142</v>
      </c>
    </row>
    <row r="20" spans="1:10" x14ac:dyDescent="0.2">
      <c r="A20" s="50">
        <v>45625</v>
      </c>
      <c r="B20" s="58" t="s">
        <v>14</v>
      </c>
      <c r="C20" s="4">
        <v>1</v>
      </c>
      <c r="D20" s="4" t="s">
        <v>139</v>
      </c>
      <c r="E20" s="9">
        <f>C20/12</f>
        <v>8.3333333333333329E-2</v>
      </c>
      <c r="F20" s="4" t="s">
        <v>140</v>
      </c>
    </row>
    <row r="21" spans="1:10" x14ac:dyDescent="0.2">
      <c r="A21" s="54"/>
      <c r="B21" s="53"/>
      <c r="C21" s="4">
        <v>3</v>
      </c>
      <c r="D21" s="4" t="s">
        <v>87</v>
      </c>
      <c r="E21" s="9">
        <f>C21/12</f>
        <v>0.25</v>
      </c>
    </row>
    <row r="22" spans="1:10" x14ac:dyDescent="0.2">
      <c r="A22" s="50">
        <v>45628</v>
      </c>
      <c r="B22" s="15" t="s">
        <v>78</v>
      </c>
      <c r="C22" s="4">
        <v>1</v>
      </c>
      <c r="D22" s="4" t="s">
        <v>138</v>
      </c>
      <c r="E22" s="9">
        <f t="shared" ref="E22:E28" si="2">C22/172</f>
        <v>5.8139534883720929E-3</v>
      </c>
    </row>
    <row r="23" spans="1:10" x14ac:dyDescent="0.2">
      <c r="A23" s="51"/>
      <c r="B23" s="15" t="s">
        <v>79</v>
      </c>
      <c r="C23" s="4">
        <v>1</v>
      </c>
      <c r="D23" s="4" t="s">
        <v>138</v>
      </c>
      <c r="E23" s="9">
        <f t="shared" si="2"/>
        <v>5.8139534883720929E-3</v>
      </c>
    </row>
    <row r="24" spans="1:10" x14ac:dyDescent="0.2">
      <c r="A24" s="51"/>
      <c r="B24" s="15" t="s">
        <v>78</v>
      </c>
      <c r="C24" s="4">
        <v>1</v>
      </c>
      <c r="D24" s="4" t="s">
        <v>91</v>
      </c>
      <c r="E24" s="9">
        <f t="shared" si="2"/>
        <v>5.8139534883720929E-3</v>
      </c>
    </row>
    <row r="25" spans="1:10" x14ac:dyDescent="0.2">
      <c r="A25" s="51"/>
      <c r="B25" s="15" t="s">
        <v>79</v>
      </c>
      <c r="C25" s="4">
        <v>1</v>
      </c>
      <c r="D25" s="4" t="s">
        <v>91</v>
      </c>
      <c r="E25" s="9">
        <f t="shared" si="2"/>
        <v>5.8139534883720929E-3</v>
      </c>
    </row>
    <row r="26" spans="1:10" x14ac:dyDescent="0.2">
      <c r="A26" s="51"/>
      <c r="B26" s="15" t="s">
        <v>78</v>
      </c>
      <c r="C26" s="4">
        <v>1</v>
      </c>
      <c r="D26" s="4" t="s">
        <v>92</v>
      </c>
      <c r="E26" s="9">
        <f t="shared" si="2"/>
        <v>5.8139534883720929E-3</v>
      </c>
      <c r="F26" s="4" t="s">
        <v>143</v>
      </c>
    </row>
    <row r="27" spans="1:10" x14ac:dyDescent="0.2">
      <c r="A27" s="51"/>
      <c r="B27" s="15" t="s">
        <v>79</v>
      </c>
      <c r="C27" s="4">
        <v>1</v>
      </c>
      <c r="D27" s="4" t="s">
        <v>92</v>
      </c>
      <c r="E27" s="9">
        <f t="shared" si="2"/>
        <v>5.8139534883720929E-3</v>
      </c>
      <c r="F27" s="4" t="s">
        <v>143</v>
      </c>
      <c r="J27" s="22"/>
    </row>
    <row r="28" spans="1:10" x14ac:dyDescent="0.2">
      <c r="A28" s="54"/>
      <c r="B28" s="15" t="s">
        <v>79</v>
      </c>
      <c r="C28" s="4">
        <v>2</v>
      </c>
      <c r="D28" s="4" t="s">
        <v>46</v>
      </c>
      <c r="E28" s="9">
        <f t="shared" si="2"/>
        <v>1.1627906976744186E-2</v>
      </c>
    </row>
    <row r="29" spans="1:10" x14ac:dyDescent="0.2">
      <c r="A29" s="50">
        <v>45629</v>
      </c>
      <c r="B29" s="4" t="s">
        <v>49</v>
      </c>
      <c r="C29" s="4">
        <v>1</v>
      </c>
      <c r="D29" s="4" t="s">
        <v>64</v>
      </c>
      <c r="E29" s="9">
        <f>C29/902</f>
        <v>1.1086474501108647E-3</v>
      </c>
    </row>
    <row r="30" spans="1:10" x14ac:dyDescent="0.2">
      <c r="A30" s="51"/>
      <c r="B30" s="58" t="s">
        <v>43</v>
      </c>
      <c r="C30" s="4">
        <v>3</v>
      </c>
      <c r="D30" s="4" t="s">
        <v>138</v>
      </c>
      <c r="E30" s="9">
        <f>C30/442</f>
        <v>6.7873303167420816E-3</v>
      </c>
    </row>
    <row r="31" spans="1:10" x14ac:dyDescent="0.2">
      <c r="A31" s="51"/>
      <c r="B31" s="52"/>
      <c r="C31" s="4">
        <v>1</v>
      </c>
      <c r="D31" s="4" t="s">
        <v>90</v>
      </c>
      <c r="E31" s="9">
        <f t="shared" ref="E31:E33" si="3">C31/442</f>
        <v>2.2624434389140274E-3</v>
      </c>
    </row>
    <row r="32" spans="1:10" x14ac:dyDescent="0.2">
      <c r="A32" s="51"/>
      <c r="B32" s="52"/>
      <c r="C32" s="4">
        <v>6</v>
      </c>
      <c r="D32" s="4" t="s">
        <v>46</v>
      </c>
      <c r="E32" s="9">
        <f t="shared" si="3"/>
        <v>1.3574660633484163E-2</v>
      </c>
    </row>
    <row r="33" spans="1:6" x14ac:dyDescent="0.2">
      <c r="A33" s="51"/>
      <c r="B33" s="53"/>
      <c r="C33" s="4">
        <v>1</v>
      </c>
      <c r="D33" s="4" t="s">
        <v>38</v>
      </c>
      <c r="E33" s="9">
        <f t="shared" si="3"/>
        <v>2.2624434389140274E-3</v>
      </c>
    </row>
    <row r="34" spans="1:6" x14ac:dyDescent="0.2">
      <c r="A34" s="54"/>
      <c r="B34" s="15" t="s">
        <v>14</v>
      </c>
      <c r="C34" s="4">
        <v>3</v>
      </c>
      <c r="D34" s="4" t="s">
        <v>87</v>
      </c>
      <c r="E34" s="9">
        <f>C34/6</f>
        <v>0.5</v>
      </c>
    </row>
    <row r="35" spans="1:6" x14ac:dyDescent="0.2">
      <c r="A35" s="50">
        <v>45631</v>
      </c>
      <c r="B35" s="4" t="s">
        <v>75</v>
      </c>
      <c r="C35" s="4">
        <v>3</v>
      </c>
      <c r="D35" s="4" t="s">
        <v>46</v>
      </c>
      <c r="E35" s="9">
        <f>C35/201</f>
        <v>1.4925373134328358E-2</v>
      </c>
    </row>
    <row r="36" spans="1:6" x14ac:dyDescent="0.2">
      <c r="A36" s="51"/>
      <c r="B36" s="4" t="s">
        <v>76</v>
      </c>
      <c r="C36" s="4">
        <v>1</v>
      </c>
      <c r="D36" s="4" t="s">
        <v>46</v>
      </c>
      <c r="E36" s="9">
        <f t="shared" ref="E36:E37" si="4">C36/201</f>
        <v>4.9751243781094526E-3</v>
      </c>
    </row>
    <row r="37" spans="1:6" x14ac:dyDescent="0.2">
      <c r="A37" s="54"/>
      <c r="B37" s="4" t="s">
        <v>77</v>
      </c>
      <c r="C37" s="4">
        <v>1</v>
      </c>
      <c r="D37" s="4" t="s">
        <v>46</v>
      </c>
      <c r="E37" s="9">
        <f t="shared" si="4"/>
        <v>4.9751243781094526E-3</v>
      </c>
    </row>
    <row r="38" spans="1:6" x14ac:dyDescent="0.2">
      <c r="A38" s="14">
        <v>45635</v>
      </c>
      <c r="B38" s="21" t="s">
        <v>52</v>
      </c>
      <c r="C38" s="4">
        <v>1</v>
      </c>
      <c r="D38" s="4" t="s">
        <v>147</v>
      </c>
      <c r="E38" s="9">
        <f>C38/296</f>
        <v>3.3783783783783786E-3</v>
      </c>
    </row>
    <row r="39" spans="1:6" x14ac:dyDescent="0.2">
      <c r="A39" s="50">
        <v>45636</v>
      </c>
      <c r="B39" s="58">
        <v>900</v>
      </c>
      <c r="C39" s="4">
        <v>3</v>
      </c>
      <c r="D39" s="4" t="s">
        <v>48</v>
      </c>
      <c r="E39" s="9">
        <f>C39/918</f>
        <v>3.2679738562091504E-3</v>
      </c>
    </row>
    <row r="40" spans="1:6" x14ac:dyDescent="0.2">
      <c r="A40" s="51"/>
      <c r="B40" s="52"/>
      <c r="C40" s="4">
        <v>5</v>
      </c>
      <c r="D40" s="4" t="s">
        <v>46</v>
      </c>
      <c r="E40" s="9">
        <f>C40/918</f>
        <v>5.4466230936819175E-3</v>
      </c>
    </row>
    <row r="41" spans="1:6" x14ac:dyDescent="0.2">
      <c r="A41" s="54"/>
      <c r="B41" s="53"/>
      <c r="C41" s="4">
        <v>1</v>
      </c>
      <c r="D41" s="4" t="s">
        <v>138</v>
      </c>
      <c r="E41" s="9">
        <f>C41/918</f>
        <v>1.0893246187363835E-3</v>
      </c>
    </row>
    <row r="42" spans="1:6" x14ac:dyDescent="0.2">
      <c r="A42" s="50">
        <v>45637</v>
      </c>
      <c r="B42" s="58">
        <v>1000</v>
      </c>
      <c r="C42" s="4">
        <v>5</v>
      </c>
      <c r="D42" s="4" t="s">
        <v>46</v>
      </c>
      <c r="E42" s="9">
        <f>C42/296</f>
        <v>1.6891891891891893E-2</v>
      </c>
    </row>
    <row r="43" spans="1:6" x14ac:dyDescent="0.2">
      <c r="A43" s="54"/>
      <c r="B43" s="53"/>
      <c r="C43" s="4">
        <v>2</v>
      </c>
      <c r="D43" s="4" t="s">
        <v>149</v>
      </c>
      <c r="E43" s="9">
        <f>C43/296</f>
        <v>6.7567567567567571E-3</v>
      </c>
      <c r="F43" s="4" t="s">
        <v>150</v>
      </c>
    </row>
    <row r="44" spans="1:6" x14ac:dyDescent="0.2">
      <c r="A44" s="50">
        <v>45638</v>
      </c>
      <c r="B44" s="4" t="s">
        <v>3</v>
      </c>
      <c r="C44" s="4">
        <v>1</v>
      </c>
      <c r="D44" s="4" t="s">
        <v>64</v>
      </c>
      <c r="E44" s="9">
        <f>C44/282</f>
        <v>3.5460992907801418E-3</v>
      </c>
    </row>
    <row r="45" spans="1:6" x14ac:dyDescent="0.2">
      <c r="A45" s="51"/>
      <c r="B45" s="4" t="s">
        <v>152</v>
      </c>
      <c r="C45" s="4">
        <v>1</v>
      </c>
      <c r="D45" s="4" t="s">
        <v>46</v>
      </c>
      <c r="E45" s="9">
        <f>C45/203</f>
        <v>4.9261083743842365E-3</v>
      </c>
      <c r="F45" s="4" t="s">
        <v>154</v>
      </c>
    </row>
    <row r="46" spans="1:6" x14ac:dyDescent="0.2">
      <c r="A46" s="54"/>
      <c r="B46" s="4" t="s">
        <v>153</v>
      </c>
      <c r="C46" s="4">
        <v>1</v>
      </c>
      <c r="D46" s="4" t="s">
        <v>64</v>
      </c>
      <c r="E46" s="9">
        <f>C46/203</f>
        <v>4.9261083743842365E-3</v>
      </c>
      <c r="F46" s="4" t="s">
        <v>155</v>
      </c>
    </row>
    <row r="47" spans="1:6" x14ac:dyDescent="0.2">
      <c r="A47" s="50">
        <v>45639</v>
      </c>
      <c r="B47" s="58">
        <v>900</v>
      </c>
      <c r="C47" s="4">
        <v>3</v>
      </c>
      <c r="D47" s="4" t="s">
        <v>46</v>
      </c>
      <c r="E47" s="9">
        <f>C47/192</f>
        <v>1.5625E-2</v>
      </c>
    </row>
    <row r="48" spans="1:6" x14ac:dyDescent="0.2">
      <c r="A48" s="51"/>
      <c r="B48" s="52"/>
      <c r="C48" s="4">
        <v>1</v>
      </c>
      <c r="D48" s="4" t="s">
        <v>48</v>
      </c>
      <c r="E48" s="9">
        <f>C48/192</f>
        <v>5.208333333333333E-3</v>
      </c>
    </row>
    <row r="49" spans="1:6" x14ac:dyDescent="0.2">
      <c r="A49" s="51"/>
      <c r="B49" s="52"/>
      <c r="C49" s="4">
        <v>1</v>
      </c>
      <c r="D49" s="4" t="s">
        <v>90</v>
      </c>
      <c r="E49" s="9">
        <f t="shared" ref="E49:E50" si="5">C49/192</f>
        <v>5.208333333333333E-3</v>
      </c>
    </row>
    <row r="50" spans="1:6" x14ac:dyDescent="0.2">
      <c r="A50" s="51"/>
      <c r="B50" s="53"/>
      <c r="C50" s="4">
        <v>1</v>
      </c>
      <c r="D50" s="4" t="s">
        <v>138</v>
      </c>
      <c r="E50" s="9">
        <f t="shared" si="5"/>
        <v>5.208333333333333E-3</v>
      </c>
    </row>
    <row r="51" spans="1:6" x14ac:dyDescent="0.2">
      <c r="A51" s="54"/>
      <c r="B51" s="4" t="s">
        <v>156</v>
      </c>
      <c r="C51" s="4">
        <v>1</v>
      </c>
      <c r="D51" s="4" t="s">
        <v>157</v>
      </c>
      <c r="E51" s="9">
        <f>C51/60</f>
        <v>1.6666666666666666E-2</v>
      </c>
      <c r="F51" s="4" t="s">
        <v>158</v>
      </c>
    </row>
    <row r="52" spans="1:6" x14ac:dyDescent="0.2">
      <c r="A52" s="3">
        <v>45642</v>
      </c>
      <c r="B52" s="4" t="s">
        <v>43</v>
      </c>
      <c r="C52" s="4">
        <v>1</v>
      </c>
      <c r="D52" s="4" t="s">
        <v>46</v>
      </c>
      <c r="E52" s="9">
        <f>C52/200</f>
        <v>5.0000000000000001E-3</v>
      </c>
    </row>
    <row r="53" spans="1:6" x14ac:dyDescent="0.2">
      <c r="A53" s="3">
        <v>45650</v>
      </c>
      <c r="B53" s="4" t="s">
        <v>51</v>
      </c>
      <c r="C53" s="4">
        <v>1</v>
      </c>
      <c r="D53" s="4" t="s">
        <v>46</v>
      </c>
      <c r="E53" s="9">
        <f>C53/612</f>
        <v>1.6339869281045752E-3</v>
      </c>
    </row>
    <row r="54" spans="1:6" x14ac:dyDescent="0.2">
      <c r="A54" s="50">
        <v>45651</v>
      </c>
      <c r="B54" s="4" t="s">
        <v>52</v>
      </c>
      <c r="C54" s="4">
        <v>18</v>
      </c>
      <c r="D54" s="4" t="s">
        <v>46</v>
      </c>
      <c r="E54" s="9">
        <f>C54/306</f>
        <v>5.8823529411764705E-2</v>
      </c>
    </row>
    <row r="55" spans="1:6" x14ac:dyDescent="0.2">
      <c r="A55" s="54"/>
      <c r="B55" s="4">
        <v>1000</v>
      </c>
      <c r="C55" s="4">
        <v>1</v>
      </c>
      <c r="D55" s="4" t="s">
        <v>46</v>
      </c>
      <c r="E55" s="9">
        <f>C55/472</f>
        <v>2.1186440677966102E-3</v>
      </c>
    </row>
    <row r="56" spans="1:6" x14ac:dyDescent="0.2">
      <c r="A56" s="3">
        <v>45652</v>
      </c>
      <c r="B56" s="4" t="s">
        <v>52</v>
      </c>
      <c r="C56" s="4">
        <v>1</v>
      </c>
      <c r="D56" s="4" t="s">
        <v>157</v>
      </c>
      <c r="E56" s="9">
        <f>C56/306</f>
        <v>3.2679738562091504E-3</v>
      </c>
    </row>
    <row r="57" spans="1:6" x14ac:dyDescent="0.2">
      <c r="A57" s="50">
        <v>45653</v>
      </c>
      <c r="B57" s="4" t="s">
        <v>14</v>
      </c>
      <c r="C57" s="4">
        <v>1</v>
      </c>
      <c r="D57" s="4" t="s">
        <v>139</v>
      </c>
      <c r="E57" s="9">
        <f>C57/306</f>
        <v>3.2679738562091504E-3</v>
      </c>
      <c r="F57" s="4" t="s">
        <v>140</v>
      </c>
    </row>
    <row r="58" spans="1:6" x14ac:dyDescent="0.2">
      <c r="A58" s="51"/>
      <c r="B58" s="4" t="s">
        <v>3</v>
      </c>
      <c r="C58" s="4">
        <v>1</v>
      </c>
      <c r="D58" s="4" t="s">
        <v>64</v>
      </c>
      <c r="E58" s="9">
        <f>C58/163</f>
        <v>6.1349693251533744E-3</v>
      </c>
    </row>
    <row r="59" spans="1:6" x14ac:dyDescent="0.2">
      <c r="A59" s="51"/>
      <c r="B59" s="58" t="s">
        <v>168</v>
      </c>
      <c r="C59" s="4">
        <v>1</v>
      </c>
      <c r="D59" s="4" t="s">
        <v>64</v>
      </c>
      <c r="E59" s="9">
        <f>C59/163</f>
        <v>6.1349693251533744E-3</v>
      </c>
    </row>
    <row r="60" spans="1:6" x14ac:dyDescent="0.2">
      <c r="A60" s="51"/>
      <c r="B60" s="52"/>
      <c r="C60" s="4">
        <v>1</v>
      </c>
      <c r="D60" s="4" t="s">
        <v>46</v>
      </c>
      <c r="E60" s="9">
        <f t="shared" ref="E60:E61" si="6">C60/163</f>
        <v>6.1349693251533744E-3</v>
      </c>
    </row>
    <row r="61" spans="1:6" x14ac:dyDescent="0.2">
      <c r="A61" s="51"/>
      <c r="B61" s="53"/>
      <c r="C61" s="4">
        <v>1</v>
      </c>
      <c r="D61" s="4" t="s">
        <v>48</v>
      </c>
      <c r="E61" s="9">
        <f t="shared" si="6"/>
        <v>6.1349693251533744E-3</v>
      </c>
    </row>
    <row r="62" spans="1:6" x14ac:dyDescent="0.2">
      <c r="A62" s="51"/>
      <c r="B62" s="58" t="s">
        <v>7</v>
      </c>
      <c r="C62" s="4">
        <v>7</v>
      </c>
      <c r="D62" s="4" t="s">
        <v>46</v>
      </c>
      <c r="E62" s="9">
        <f>C62/616</f>
        <v>1.1363636363636364E-2</v>
      </c>
    </row>
    <row r="63" spans="1:6" x14ac:dyDescent="0.2">
      <c r="A63" s="51"/>
      <c r="B63" s="52"/>
      <c r="C63" s="4">
        <v>2</v>
      </c>
      <c r="D63" s="4" t="s">
        <v>64</v>
      </c>
      <c r="E63" s="9">
        <f>C63/616</f>
        <v>3.246753246753247E-3</v>
      </c>
    </row>
    <row r="64" spans="1:6" x14ac:dyDescent="0.2">
      <c r="A64" s="54"/>
      <c r="B64" s="53"/>
      <c r="C64" s="4">
        <v>1</v>
      </c>
      <c r="D64" s="4" t="s">
        <v>139</v>
      </c>
      <c r="E64" s="9">
        <f>C64/616</f>
        <v>1.6233766233766235E-3</v>
      </c>
      <c r="F64" s="4" t="s">
        <v>169</v>
      </c>
    </row>
    <row r="65" spans="1:6" x14ac:dyDescent="0.2">
      <c r="A65" s="3">
        <v>45659</v>
      </c>
      <c r="B65" s="4" t="s">
        <v>73</v>
      </c>
      <c r="C65" s="4">
        <v>1</v>
      </c>
      <c r="D65" s="4" t="s">
        <v>48</v>
      </c>
      <c r="E65" s="9">
        <f>C65/212</f>
        <v>4.7169811320754715E-3</v>
      </c>
      <c r="F65" s="4" t="s">
        <v>170</v>
      </c>
    </row>
    <row r="66" spans="1:6" x14ac:dyDescent="0.2">
      <c r="A66" s="50">
        <v>45660</v>
      </c>
      <c r="B66" s="58" t="s">
        <v>49</v>
      </c>
      <c r="C66" s="4">
        <v>2</v>
      </c>
      <c r="D66" s="4" t="s">
        <v>46</v>
      </c>
      <c r="E66" s="9">
        <f>C66/902</f>
        <v>2.2172949002217295E-3</v>
      </c>
    </row>
    <row r="67" spans="1:6" x14ac:dyDescent="0.2">
      <c r="A67" s="51"/>
      <c r="B67" s="53"/>
      <c r="C67" s="4">
        <v>1</v>
      </c>
      <c r="D67" s="4" t="s">
        <v>90</v>
      </c>
      <c r="E67" s="9">
        <f>C67/902</f>
        <v>1.1086474501108647E-3</v>
      </c>
    </row>
    <row r="68" spans="1:6" x14ac:dyDescent="0.2">
      <c r="A68" s="51"/>
      <c r="B68" s="58" t="s">
        <v>50</v>
      </c>
      <c r="C68" s="4">
        <v>1</v>
      </c>
      <c r="D68" s="4" t="s">
        <v>46</v>
      </c>
      <c r="E68" s="9">
        <f>C68/451</f>
        <v>2.2172949002217295E-3</v>
      </c>
    </row>
    <row r="69" spans="1:6" x14ac:dyDescent="0.2">
      <c r="A69" s="51"/>
      <c r="B69" s="52"/>
      <c r="C69" s="4">
        <v>1</v>
      </c>
      <c r="D69" s="4" t="s">
        <v>138</v>
      </c>
      <c r="E69" s="9">
        <f>C69/451</f>
        <v>2.2172949002217295E-3</v>
      </c>
    </row>
    <row r="70" spans="1:6" x14ac:dyDescent="0.2">
      <c r="A70" s="51"/>
      <c r="B70" s="53"/>
      <c r="C70" s="4">
        <v>2</v>
      </c>
      <c r="D70" s="4" t="s">
        <v>64</v>
      </c>
      <c r="E70" s="9">
        <f>C70/451</f>
        <v>4.434589800443459E-3</v>
      </c>
    </row>
    <row r="71" spans="1:6" x14ac:dyDescent="0.2">
      <c r="A71" s="51"/>
      <c r="B71" s="58" t="s">
        <v>9</v>
      </c>
      <c r="C71" s="4">
        <v>1</v>
      </c>
      <c r="D71" s="4" t="s">
        <v>157</v>
      </c>
      <c r="E71" s="9">
        <f>C71/150</f>
        <v>6.6666666666666671E-3</v>
      </c>
    </row>
    <row r="72" spans="1:6" x14ac:dyDescent="0.2">
      <c r="A72" s="51"/>
      <c r="B72" s="52"/>
      <c r="C72" s="4">
        <v>1</v>
      </c>
      <c r="D72" s="4" t="s">
        <v>46</v>
      </c>
      <c r="E72" s="9">
        <f>C72/150</f>
        <v>6.6666666666666671E-3</v>
      </c>
    </row>
    <row r="73" spans="1:6" x14ac:dyDescent="0.2">
      <c r="A73" s="51"/>
      <c r="B73" s="53"/>
      <c r="C73" s="4">
        <v>1</v>
      </c>
      <c r="D73" s="4" t="s">
        <v>48</v>
      </c>
      <c r="E73" s="9">
        <f>C73/150</f>
        <v>6.6666666666666671E-3</v>
      </c>
    </row>
    <row r="74" spans="1:6" x14ac:dyDescent="0.2">
      <c r="A74" s="51"/>
      <c r="B74" s="4" t="s">
        <v>59</v>
      </c>
      <c r="C74" s="4">
        <v>1</v>
      </c>
      <c r="D74" s="4" t="s">
        <v>157</v>
      </c>
      <c r="E74" s="9">
        <f>C74/150</f>
        <v>6.6666666666666671E-3</v>
      </c>
    </row>
    <row r="75" spans="1:6" x14ac:dyDescent="0.2">
      <c r="A75" s="51"/>
      <c r="B75" s="58">
        <v>1000</v>
      </c>
      <c r="C75" s="4">
        <v>4</v>
      </c>
      <c r="D75" s="4" t="s">
        <v>172</v>
      </c>
      <c r="E75" s="9">
        <f>C75/592</f>
        <v>6.7567567567567571E-3</v>
      </c>
    </row>
    <row r="76" spans="1:6" x14ac:dyDescent="0.2">
      <c r="A76" s="54"/>
      <c r="B76" s="53"/>
      <c r="C76" s="4">
        <v>2</v>
      </c>
      <c r="D76" s="4" t="s">
        <v>46</v>
      </c>
      <c r="E76" s="9">
        <f>C76/592</f>
        <v>3.3783783783783786E-3</v>
      </c>
    </row>
    <row r="77" spans="1:6" x14ac:dyDescent="0.2">
      <c r="A77" s="50">
        <v>45663</v>
      </c>
      <c r="B77" s="4" t="s">
        <v>78</v>
      </c>
      <c r="C77" s="4">
        <v>2</v>
      </c>
      <c r="D77" s="4" t="s">
        <v>172</v>
      </c>
      <c r="E77" s="9">
        <f>C77/219</f>
        <v>9.1324200913242004E-3</v>
      </c>
    </row>
    <row r="78" spans="1:6" x14ac:dyDescent="0.2">
      <c r="A78" s="54"/>
      <c r="B78" s="4" t="s">
        <v>79</v>
      </c>
      <c r="C78" s="4">
        <v>2</v>
      </c>
      <c r="D78" s="4" t="s">
        <v>172</v>
      </c>
      <c r="E78" s="9">
        <f>C78/219</f>
        <v>9.1324200913242004E-3</v>
      </c>
    </row>
    <row r="79" spans="1:6" x14ac:dyDescent="0.2">
      <c r="A79" s="3">
        <v>45665</v>
      </c>
      <c r="B79" s="4" t="s">
        <v>7</v>
      </c>
      <c r="C79" s="4">
        <v>6</v>
      </c>
      <c r="D79" s="4" t="s">
        <v>172</v>
      </c>
      <c r="E79" s="9">
        <f>C79/312</f>
        <v>1.9230769230769232E-2</v>
      </c>
    </row>
    <row r="80" spans="1:6" x14ac:dyDescent="0.2">
      <c r="A80" s="50">
        <v>45666</v>
      </c>
      <c r="B80" s="4" t="s">
        <v>179</v>
      </c>
      <c r="C80" s="4">
        <v>9</v>
      </c>
      <c r="D80" s="4" t="s">
        <v>331</v>
      </c>
      <c r="E80" s="9">
        <f>C80/154</f>
        <v>5.844155844155844E-2</v>
      </c>
      <c r="F80" s="4" t="s">
        <v>183</v>
      </c>
    </row>
    <row r="81" spans="1:6" x14ac:dyDescent="0.2">
      <c r="A81" s="54"/>
      <c r="B81" s="4" t="s">
        <v>180</v>
      </c>
      <c r="C81" s="4">
        <v>1</v>
      </c>
      <c r="D81" s="4" t="s">
        <v>172</v>
      </c>
      <c r="E81" s="9">
        <f>C81/152</f>
        <v>6.5789473684210523E-3</v>
      </c>
    </row>
    <row r="82" spans="1:6" x14ac:dyDescent="0.2">
      <c r="A82" s="3">
        <v>45667</v>
      </c>
      <c r="B82" s="4" t="s">
        <v>43</v>
      </c>
      <c r="C82" s="4">
        <v>2</v>
      </c>
      <c r="D82" s="4" t="s">
        <v>184</v>
      </c>
      <c r="E82" s="9">
        <f>C82/152</f>
        <v>1.3157894736842105E-2</v>
      </c>
    </row>
    <row r="83" spans="1:6" x14ac:dyDescent="0.2">
      <c r="A83" s="50">
        <v>45670</v>
      </c>
      <c r="B83" s="58" t="s">
        <v>51</v>
      </c>
      <c r="C83" s="4">
        <v>1</v>
      </c>
      <c r="D83" s="4" t="s">
        <v>46</v>
      </c>
      <c r="E83" s="9">
        <f>C83/406</f>
        <v>2.4630541871921183E-3</v>
      </c>
    </row>
    <row r="84" spans="1:6" x14ac:dyDescent="0.2">
      <c r="A84" s="51"/>
      <c r="B84" s="53"/>
      <c r="C84" s="4">
        <v>2</v>
      </c>
      <c r="D84" s="4" t="s">
        <v>92</v>
      </c>
      <c r="E84" s="9">
        <f>C84/406</f>
        <v>4.9261083743842365E-3</v>
      </c>
      <c r="F84" s="4" t="s">
        <v>186</v>
      </c>
    </row>
    <row r="85" spans="1:6" x14ac:dyDescent="0.2">
      <c r="A85" s="51"/>
      <c r="B85" s="58" t="s">
        <v>52</v>
      </c>
      <c r="C85" s="4">
        <v>2</v>
      </c>
      <c r="D85" s="4" t="s">
        <v>46</v>
      </c>
      <c r="E85" s="9">
        <f>C85/203</f>
        <v>9.852216748768473E-3</v>
      </c>
    </row>
    <row r="86" spans="1:6" x14ac:dyDescent="0.2">
      <c r="A86" s="54"/>
      <c r="B86" s="53"/>
      <c r="C86" s="4">
        <v>1</v>
      </c>
      <c r="D86" s="4" t="s">
        <v>92</v>
      </c>
      <c r="E86" s="9">
        <f>C86/203</f>
        <v>4.9261083743842365E-3</v>
      </c>
      <c r="F86" s="4" t="s">
        <v>186</v>
      </c>
    </row>
    <row r="87" spans="1:6" x14ac:dyDescent="0.2">
      <c r="A87" s="50">
        <v>45672</v>
      </c>
      <c r="B87" s="4" t="s">
        <v>75</v>
      </c>
      <c r="C87" s="4">
        <v>1</v>
      </c>
      <c r="D87" s="4" t="s">
        <v>38</v>
      </c>
      <c r="E87" s="9">
        <f>C87/158</f>
        <v>6.3291139240506328E-3</v>
      </c>
    </row>
    <row r="88" spans="1:6" x14ac:dyDescent="0.2">
      <c r="A88" s="54"/>
      <c r="B88" s="4" t="s">
        <v>76</v>
      </c>
      <c r="C88" s="4">
        <v>1</v>
      </c>
      <c r="D88" s="4" t="s">
        <v>38</v>
      </c>
      <c r="E88" s="9">
        <f>C88/158</f>
        <v>6.3291139240506328E-3</v>
      </c>
    </row>
    <row r="89" spans="1:6" x14ac:dyDescent="0.2">
      <c r="A89" s="50">
        <v>45673</v>
      </c>
      <c r="B89" s="58" t="s">
        <v>51</v>
      </c>
      <c r="C89" s="4">
        <v>7</v>
      </c>
      <c r="D89" s="4" t="s">
        <v>46</v>
      </c>
      <c r="E89" s="9">
        <f>C89/404</f>
        <v>1.7326732673267328E-2</v>
      </c>
    </row>
    <row r="90" spans="1:6" x14ac:dyDescent="0.2">
      <c r="A90" s="51"/>
      <c r="B90" s="53"/>
      <c r="C90" s="4">
        <v>2</v>
      </c>
      <c r="D90" s="4" t="s">
        <v>184</v>
      </c>
      <c r="E90" s="9">
        <f>C90/404</f>
        <v>4.9504950495049506E-3</v>
      </c>
    </row>
    <row r="91" spans="1:6" x14ac:dyDescent="0.2">
      <c r="A91" s="54"/>
      <c r="B91" s="4" t="s">
        <v>52</v>
      </c>
      <c r="C91" s="4">
        <v>4</v>
      </c>
      <c r="D91" s="4" t="s">
        <v>46</v>
      </c>
      <c r="E91" s="9">
        <f>C91/202</f>
        <v>1.9801980198019802E-2</v>
      </c>
    </row>
    <row r="92" spans="1:6" x14ac:dyDescent="0.2">
      <c r="A92" s="50">
        <v>45677</v>
      </c>
      <c r="B92" s="4" t="s">
        <v>9</v>
      </c>
      <c r="C92" s="4">
        <v>2</v>
      </c>
      <c r="D92" s="4" t="s">
        <v>46</v>
      </c>
      <c r="E92" s="9">
        <f>C92/152</f>
        <v>1.3157894736842105E-2</v>
      </c>
    </row>
    <row r="93" spans="1:6" x14ac:dyDescent="0.2">
      <c r="A93" s="51"/>
      <c r="B93" s="58" t="s">
        <v>59</v>
      </c>
      <c r="C93" s="4">
        <v>3</v>
      </c>
      <c r="D93" s="4" t="s">
        <v>46</v>
      </c>
      <c r="E93" s="9">
        <f t="shared" ref="E93:E94" si="7">C93/152</f>
        <v>1.9736842105263157E-2</v>
      </c>
    </row>
    <row r="94" spans="1:6" x14ac:dyDescent="0.2">
      <c r="A94" s="54"/>
      <c r="B94" s="53"/>
      <c r="C94" s="4">
        <v>1</v>
      </c>
      <c r="D94" s="4" t="s">
        <v>194</v>
      </c>
      <c r="E94" s="9">
        <f t="shared" si="7"/>
        <v>6.5789473684210523E-3</v>
      </c>
    </row>
    <row r="95" spans="1:6" x14ac:dyDescent="0.2">
      <c r="A95" s="50">
        <v>45679</v>
      </c>
      <c r="B95" s="58">
        <v>1000</v>
      </c>
      <c r="C95" s="4">
        <v>3</v>
      </c>
      <c r="D95" s="4" t="s">
        <v>90</v>
      </c>
      <c r="E95" s="9">
        <f>C95/160</f>
        <v>1.8749999999999999E-2</v>
      </c>
    </row>
    <row r="96" spans="1:6" x14ac:dyDescent="0.2">
      <c r="A96" s="51"/>
      <c r="B96" s="53"/>
      <c r="C96" s="4">
        <v>1</v>
      </c>
      <c r="D96" s="4" t="s">
        <v>46</v>
      </c>
      <c r="E96" s="9">
        <f>C96/160</f>
        <v>6.2500000000000003E-3</v>
      </c>
    </row>
    <row r="97" spans="1:6" x14ac:dyDescent="0.2">
      <c r="A97" s="54"/>
      <c r="B97" s="4" t="s">
        <v>163</v>
      </c>
      <c r="C97" s="4">
        <v>1</v>
      </c>
      <c r="D97" s="4" t="s">
        <v>198</v>
      </c>
      <c r="E97" s="9">
        <f>C97/260</f>
        <v>3.8461538461538464E-3</v>
      </c>
    </row>
    <row r="98" spans="1:6" x14ac:dyDescent="0.2">
      <c r="A98" s="3">
        <v>45680</v>
      </c>
      <c r="B98" s="4">
        <v>2000</v>
      </c>
      <c r="C98" s="4">
        <v>2</v>
      </c>
      <c r="D98" s="4" t="s">
        <v>199</v>
      </c>
      <c r="E98" s="9">
        <f>C98/150</f>
        <v>1.3333333333333334E-2</v>
      </c>
      <c r="F98" s="4" t="s">
        <v>200</v>
      </c>
    </row>
    <row r="99" spans="1:6" x14ac:dyDescent="0.2">
      <c r="A99" s="50">
        <v>45691</v>
      </c>
      <c r="B99" s="58" t="s">
        <v>7</v>
      </c>
      <c r="C99" s="4">
        <v>1</v>
      </c>
      <c r="D99" s="4" t="s">
        <v>46</v>
      </c>
      <c r="E99" s="9">
        <f>C99/300</f>
        <v>3.3333333333333335E-3</v>
      </c>
    </row>
    <row r="100" spans="1:6" x14ac:dyDescent="0.2">
      <c r="A100" s="54"/>
      <c r="B100" s="53"/>
      <c r="C100" s="4">
        <v>2</v>
      </c>
      <c r="D100" s="4" t="s">
        <v>203</v>
      </c>
      <c r="E100" s="9">
        <f>C100/300</f>
        <v>6.6666666666666671E-3</v>
      </c>
    </row>
    <row r="101" spans="1:6" x14ac:dyDescent="0.2">
      <c r="A101" s="50">
        <v>45694</v>
      </c>
      <c r="B101" s="58" t="s">
        <v>204</v>
      </c>
      <c r="C101" s="4">
        <v>1</v>
      </c>
      <c r="D101" s="4" t="s">
        <v>46</v>
      </c>
      <c r="E101" s="9">
        <f>C101/52</f>
        <v>1.9230769230769232E-2</v>
      </c>
    </row>
    <row r="102" spans="1:6" x14ac:dyDescent="0.2">
      <c r="A102" s="54"/>
      <c r="B102" s="53"/>
      <c r="C102" s="4">
        <v>1</v>
      </c>
      <c r="D102" s="4" t="s">
        <v>147</v>
      </c>
      <c r="E102" s="9">
        <f>C102/52</f>
        <v>1.9230769230769232E-2</v>
      </c>
    </row>
    <row r="103" spans="1:6" x14ac:dyDescent="0.2">
      <c r="A103" s="50">
        <v>45695</v>
      </c>
      <c r="B103" s="58" t="s">
        <v>51</v>
      </c>
      <c r="C103" s="4">
        <v>5</v>
      </c>
      <c r="D103" s="4" t="s">
        <v>46</v>
      </c>
      <c r="E103" s="9">
        <f>C103/612</f>
        <v>8.1699346405228763E-3</v>
      </c>
    </row>
    <row r="104" spans="1:6" x14ac:dyDescent="0.2">
      <c r="A104" s="51"/>
      <c r="B104" s="52"/>
      <c r="C104" s="4">
        <v>4</v>
      </c>
      <c r="D104" s="4" t="s">
        <v>92</v>
      </c>
      <c r="E104" s="9">
        <f>C104/612</f>
        <v>6.5359477124183009E-3</v>
      </c>
    </row>
    <row r="105" spans="1:6" x14ac:dyDescent="0.2">
      <c r="A105" s="51"/>
      <c r="B105" s="53"/>
      <c r="C105" s="4">
        <v>1</v>
      </c>
      <c r="D105" s="4" t="s">
        <v>48</v>
      </c>
      <c r="E105" s="9">
        <f>C105/612</f>
        <v>1.6339869281045752E-3</v>
      </c>
    </row>
    <row r="106" spans="1:6" x14ac:dyDescent="0.2">
      <c r="A106" s="51"/>
      <c r="B106" s="58" t="s">
        <v>52</v>
      </c>
      <c r="C106" s="4">
        <v>1</v>
      </c>
      <c r="D106" s="4" t="s">
        <v>48</v>
      </c>
      <c r="E106" s="9">
        <f>C106/306</f>
        <v>3.2679738562091504E-3</v>
      </c>
    </row>
    <row r="107" spans="1:6" x14ac:dyDescent="0.2">
      <c r="A107" s="51"/>
      <c r="B107" s="52"/>
      <c r="C107" s="4">
        <v>2</v>
      </c>
      <c r="D107" s="4" t="s">
        <v>46</v>
      </c>
      <c r="E107" s="9">
        <f>C107/306</f>
        <v>6.5359477124183009E-3</v>
      </c>
    </row>
    <row r="108" spans="1:6" x14ac:dyDescent="0.2">
      <c r="A108" s="51"/>
      <c r="B108" s="53"/>
      <c r="C108" s="4">
        <v>2</v>
      </c>
      <c r="D108" s="4" t="s">
        <v>207</v>
      </c>
      <c r="E108" s="9">
        <f>C108/306</f>
        <v>6.5359477124183009E-3</v>
      </c>
    </row>
    <row r="109" spans="1:6" x14ac:dyDescent="0.2">
      <c r="A109" s="51"/>
      <c r="B109" s="58" t="s">
        <v>7</v>
      </c>
      <c r="C109" s="4">
        <v>2</v>
      </c>
      <c r="D109" s="4" t="s">
        <v>46</v>
      </c>
      <c r="E109" s="9">
        <f>C109/460</f>
        <v>4.3478260869565218E-3</v>
      </c>
    </row>
    <row r="110" spans="1:6" x14ac:dyDescent="0.2">
      <c r="A110" s="54"/>
      <c r="B110" s="53"/>
      <c r="C110" s="4">
        <v>3</v>
      </c>
      <c r="D110" s="4" t="s">
        <v>48</v>
      </c>
      <c r="E110" s="9">
        <f>C110/460</f>
        <v>6.5217391304347823E-3</v>
      </c>
    </row>
    <row r="111" spans="1:6" x14ac:dyDescent="0.2">
      <c r="A111" s="3">
        <v>45701</v>
      </c>
      <c r="B111" s="4" t="s">
        <v>79</v>
      </c>
      <c r="C111" s="4">
        <v>1</v>
      </c>
      <c r="D111" s="4" t="s">
        <v>48</v>
      </c>
      <c r="E111" s="9">
        <f>C111/154</f>
        <v>6.4935064935064939E-3</v>
      </c>
    </row>
    <row r="112" spans="1:6" x14ac:dyDescent="0.2">
      <c r="A112" s="50">
        <v>45705</v>
      </c>
      <c r="B112" s="58" t="s">
        <v>51</v>
      </c>
      <c r="C112" s="4">
        <v>6</v>
      </c>
      <c r="D112" s="4" t="s">
        <v>46</v>
      </c>
      <c r="E112" s="9">
        <f>C112/618</f>
        <v>9.7087378640776691E-3</v>
      </c>
    </row>
    <row r="113" spans="1:6" x14ac:dyDescent="0.2">
      <c r="A113" s="51"/>
      <c r="B113" s="53"/>
      <c r="C113" s="4">
        <v>5</v>
      </c>
      <c r="D113" s="4" t="s">
        <v>92</v>
      </c>
      <c r="E113" s="9">
        <f>C113/618</f>
        <v>8.0906148867313909E-3</v>
      </c>
    </row>
    <row r="114" spans="1:6" x14ac:dyDescent="0.2">
      <c r="A114" s="54"/>
      <c r="B114" s="4" t="s">
        <v>52</v>
      </c>
      <c r="C114" s="4">
        <v>5</v>
      </c>
      <c r="D114" s="4" t="s">
        <v>92</v>
      </c>
      <c r="E114" s="9">
        <f>C114/309</f>
        <v>1.6181229773462782E-2</v>
      </c>
    </row>
    <row r="115" spans="1:6" x14ac:dyDescent="0.2">
      <c r="A115" s="3">
        <v>45706</v>
      </c>
      <c r="B115" s="4" t="s">
        <v>211</v>
      </c>
      <c r="C115" s="4">
        <v>1</v>
      </c>
      <c r="D115" s="4" t="s">
        <v>157</v>
      </c>
      <c r="E115" s="9">
        <f>C115/150</f>
        <v>6.6666666666666671E-3</v>
      </c>
    </row>
    <row r="116" spans="1:6" x14ac:dyDescent="0.2">
      <c r="A116" s="50">
        <v>45707</v>
      </c>
      <c r="B116" s="58" t="s">
        <v>43</v>
      </c>
      <c r="C116" s="4">
        <v>3</v>
      </c>
      <c r="D116" s="4" t="s">
        <v>203</v>
      </c>
      <c r="E116" s="9">
        <f>C116/430</f>
        <v>6.9767441860465115E-3</v>
      </c>
    </row>
    <row r="117" spans="1:6" x14ac:dyDescent="0.2">
      <c r="A117" s="51"/>
      <c r="B117" s="52"/>
      <c r="C117" s="4">
        <v>1</v>
      </c>
      <c r="D117" s="4" t="s">
        <v>184</v>
      </c>
      <c r="E117" s="9">
        <f t="shared" ref="E117:E118" si="8">C117/430</f>
        <v>2.3255813953488372E-3</v>
      </c>
    </row>
    <row r="118" spans="1:6" x14ac:dyDescent="0.2">
      <c r="A118" s="54"/>
      <c r="B118" s="53"/>
      <c r="C118" s="4">
        <v>6</v>
      </c>
      <c r="D118" s="4" t="s">
        <v>48</v>
      </c>
      <c r="E118" s="9">
        <f t="shared" si="8"/>
        <v>1.3953488372093023E-2</v>
      </c>
    </row>
    <row r="119" spans="1:6" x14ac:dyDescent="0.2">
      <c r="A119" s="50">
        <v>45709</v>
      </c>
      <c r="B119" s="4" t="s">
        <v>45</v>
      </c>
      <c r="C119" s="4">
        <v>5</v>
      </c>
      <c r="D119" s="4" t="s">
        <v>46</v>
      </c>
      <c r="E119" s="9">
        <f>C119/101</f>
        <v>4.9504950495049507E-2</v>
      </c>
    </row>
    <row r="120" spans="1:6" x14ac:dyDescent="0.2">
      <c r="A120" s="51"/>
      <c r="B120" s="4" t="s">
        <v>179</v>
      </c>
      <c r="C120" s="4">
        <v>2</v>
      </c>
      <c r="D120" s="4" t="s">
        <v>92</v>
      </c>
      <c r="E120" s="9">
        <f>C120/154</f>
        <v>1.2987012987012988E-2</v>
      </c>
      <c r="F120" s="4" t="s">
        <v>143</v>
      </c>
    </row>
    <row r="121" spans="1:6" x14ac:dyDescent="0.2">
      <c r="A121" s="51"/>
      <c r="B121" s="58" t="s">
        <v>180</v>
      </c>
      <c r="C121" s="4">
        <v>2</v>
      </c>
      <c r="D121" s="4" t="s">
        <v>92</v>
      </c>
      <c r="E121" s="9">
        <f>C121/154</f>
        <v>1.2987012987012988E-2</v>
      </c>
      <c r="F121" s="4" t="s">
        <v>143</v>
      </c>
    </row>
    <row r="122" spans="1:6" x14ac:dyDescent="0.2">
      <c r="A122" s="51"/>
      <c r="B122" s="52"/>
      <c r="C122" s="4">
        <v>1</v>
      </c>
      <c r="D122" s="4" t="s">
        <v>38</v>
      </c>
      <c r="E122" s="9">
        <f>C122/154</f>
        <v>6.4935064935064939E-3</v>
      </c>
      <c r="F122" s="4" t="s">
        <v>170</v>
      </c>
    </row>
    <row r="123" spans="1:6" x14ac:dyDescent="0.2">
      <c r="A123" s="54"/>
      <c r="B123" s="53"/>
      <c r="C123" s="4">
        <v>1</v>
      </c>
      <c r="D123" s="4" t="s">
        <v>46</v>
      </c>
      <c r="E123" s="9">
        <f>C123/154</f>
        <v>6.4935064935064939E-3</v>
      </c>
      <c r="F123" s="4" t="s">
        <v>170</v>
      </c>
    </row>
    <row r="124" spans="1:6" x14ac:dyDescent="0.2">
      <c r="A124" s="50">
        <v>45713</v>
      </c>
      <c r="B124" s="58" t="s">
        <v>7</v>
      </c>
      <c r="C124" s="4">
        <v>11</v>
      </c>
      <c r="D124" s="4" t="s">
        <v>46</v>
      </c>
      <c r="E124" s="9">
        <f>C124/348</f>
        <v>3.1609195402298854E-2</v>
      </c>
    </row>
    <row r="125" spans="1:6" x14ac:dyDescent="0.2">
      <c r="A125" s="54"/>
      <c r="B125" s="53"/>
      <c r="C125" s="4">
        <v>2</v>
      </c>
      <c r="D125" s="4" t="s">
        <v>48</v>
      </c>
      <c r="E125" s="9">
        <f>C125/348</f>
        <v>5.7471264367816091E-3</v>
      </c>
    </row>
    <row r="126" spans="1:6" x14ac:dyDescent="0.2">
      <c r="A126" s="3">
        <v>45714</v>
      </c>
      <c r="B126" s="4" t="s">
        <v>74</v>
      </c>
      <c r="C126" s="4">
        <v>1</v>
      </c>
      <c r="D126" s="4" t="s">
        <v>48</v>
      </c>
      <c r="E126" s="9">
        <f>C126/203</f>
        <v>4.9261083743842365E-3</v>
      </c>
      <c r="F126" s="4" t="s">
        <v>170</v>
      </c>
    </row>
    <row r="127" spans="1:6" x14ac:dyDescent="0.2">
      <c r="A127" s="50">
        <v>45716</v>
      </c>
      <c r="B127" s="4" t="s">
        <v>51</v>
      </c>
      <c r="C127" s="4">
        <v>5</v>
      </c>
      <c r="D127" s="4" t="s">
        <v>46</v>
      </c>
      <c r="E127" s="9">
        <f>C127/616</f>
        <v>8.1168831168831161E-3</v>
      </c>
    </row>
    <row r="128" spans="1:6" x14ac:dyDescent="0.2">
      <c r="A128" s="54"/>
      <c r="B128" s="4" t="s">
        <v>52</v>
      </c>
      <c r="C128" s="4">
        <v>1</v>
      </c>
      <c r="D128" s="4" t="s">
        <v>46</v>
      </c>
      <c r="E128" s="9">
        <f>C128/308</f>
        <v>3.246753246753247E-3</v>
      </c>
    </row>
    <row r="129" spans="1:6" x14ac:dyDescent="0.2">
      <c r="A129" s="50">
        <v>45723</v>
      </c>
      <c r="B129" s="4" t="s">
        <v>78</v>
      </c>
      <c r="C129" s="4">
        <v>1</v>
      </c>
      <c r="D129" s="4" t="s">
        <v>38</v>
      </c>
      <c r="E129" s="9">
        <f>C129/200</f>
        <v>5.0000000000000001E-3</v>
      </c>
      <c r="F129" s="4" t="s">
        <v>170</v>
      </c>
    </row>
    <row r="130" spans="1:6" x14ac:dyDescent="0.2">
      <c r="A130" s="51"/>
      <c r="B130" s="4" t="s">
        <v>78</v>
      </c>
      <c r="C130" s="4">
        <v>1</v>
      </c>
      <c r="D130" s="4" t="s">
        <v>92</v>
      </c>
      <c r="E130" s="9">
        <f>C130/200</f>
        <v>5.0000000000000001E-3</v>
      </c>
      <c r="F130" s="4" t="s">
        <v>143</v>
      </c>
    </row>
    <row r="131" spans="1:6" x14ac:dyDescent="0.2">
      <c r="A131" s="54"/>
      <c r="B131" s="4" t="s">
        <v>79</v>
      </c>
      <c r="C131" s="4">
        <v>1</v>
      </c>
      <c r="D131" s="4" t="s">
        <v>92</v>
      </c>
      <c r="E131" s="9">
        <f>C131/200</f>
        <v>5.0000000000000001E-3</v>
      </c>
      <c r="F131" s="4" t="s">
        <v>143</v>
      </c>
    </row>
    <row r="132" spans="1:6" x14ac:dyDescent="0.2">
      <c r="A132" s="3">
        <v>45726</v>
      </c>
      <c r="B132" s="4" t="s">
        <v>45</v>
      </c>
      <c r="C132" s="4">
        <v>6</v>
      </c>
      <c r="D132" s="4" t="s">
        <v>46</v>
      </c>
      <c r="E132" s="9">
        <f>C132/(478+334)</f>
        <v>7.3891625615763543E-3</v>
      </c>
    </row>
    <row r="133" spans="1:6" x14ac:dyDescent="0.2">
      <c r="A133" s="50">
        <v>45744</v>
      </c>
      <c r="B133" s="58" t="s">
        <v>7</v>
      </c>
      <c r="C133" s="4">
        <v>6</v>
      </c>
      <c r="D133" s="4" t="s">
        <v>46</v>
      </c>
      <c r="E133" s="9">
        <f>C133/622</f>
        <v>9.6463022508038593E-3</v>
      </c>
    </row>
    <row r="134" spans="1:6" x14ac:dyDescent="0.2">
      <c r="A134" s="54"/>
      <c r="B134" s="53"/>
      <c r="C134" s="4">
        <v>2</v>
      </c>
      <c r="D134" s="4" t="s">
        <v>203</v>
      </c>
      <c r="E134" s="9">
        <f>C134/622</f>
        <v>3.2154340836012861E-3</v>
      </c>
    </row>
    <row r="135" spans="1:6" x14ac:dyDescent="0.2">
      <c r="A135" s="50">
        <v>45758</v>
      </c>
      <c r="B135" s="58" t="s">
        <v>7</v>
      </c>
      <c r="C135" s="4">
        <v>2</v>
      </c>
      <c r="D135" s="4" t="s">
        <v>203</v>
      </c>
      <c r="E135" s="9">
        <f>C135/178</f>
        <v>1.1235955056179775E-2</v>
      </c>
    </row>
    <row r="136" spans="1:6" x14ac:dyDescent="0.2">
      <c r="A136" s="54"/>
      <c r="B136" s="53"/>
      <c r="C136" s="4">
        <v>5</v>
      </c>
      <c r="D136" s="4" t="s">
        <v>46</v>
      </c>
      <c r="E136" s="9">
        <f>C136/178</f>
        <v>2.8089887640449437E-2</v>
      </c>
    </row>
    <row r="137" spans="1:6" x14ac:dyDescent="0.2">
      <c r="A137" s="50">
        <v>45764</v>
      </c>
      <c r="B137" s="58" t="s">
        <v>45</v>
      </c>
      <c r="C137" s="4">
        <v>16</v>
      </c>
      <c r="D137" s="4" t="s">
        <v>46</v>
      </c>
      <c r="E137" s="9">
        <f>C137/624</f>
        <v>2.564102564102564E-2</v>
      </c>
    </row>
    <row r="138" spans="1:6" x14ac:dyDescent="0.2">
      <c r="A138" s="51"/>
      <c r="B138" s="52"/>
      <c r="C138" s="4">
        <v>4</v>
      </c>
      <c r="D138" s="4" t="s">
        <v>203</v>
      </c>
      <c r="E138" s="9">
        <f>C138/624</f>
        <v>6.41025641025641E-3</v>
      </c>
    </row>
    <row r="139" spans="1:6" x14ac:dyDescent="0.2">
      <c r="A139" s="51"/>
      <c r="B139" s="52"/>
      <c r="C139" s="4">
        <v>2</v>
      </c>
      <c r="D139" s="4" t="s">
        <v>147</v>
      </c>
      <c r="E139" s="9">
        <f>C139/624</f>
        <v>3.205128205128205E-3</v>
      </c>
    </row>
    <row r="140" spans="1:6" x14ac:dyDescent="0.2">
      <c r="A140" s="54"/>
      <c r="B140" s="53"/>
      <c r="C140" s="4">
        <v>1</v>
      </c>
      <c r="D140" s="4" t="s">
        <v>258</v>
      </c>
      <c r="E140" s="9">
        <f>C140/624</f>
        <v>1.6025641025641025E-3</v>
      </c>
    </row>
    <row r="141" spans="1:6" x14ac:dyDescent="0.2">
      <c r="A141" s="50">
        <v>45772</v>
      </c>
      <c r="B141" s="58" t="s">
        <v>45</v>
      </c>
      <c r="C141" s="4">
        <v>1</v>
      </c>
      <c r="D141" s="4" t="s">
        <v>48</v>
      </c>
      <c r="E141" s="9">
        <f>C141/120</f>
        <v>8.3333333333333332E-3</v>
      </c>
    </row>
    <row r="142" spans="1:6" x14ac:dyDescent="0.2">
      <c r="A142" s="51"/>
      <c r="B142" s="52"/>
      <c r="C142" s="4">
        <v>6</v>
      </c>
      <c r="D142" s="4" t="s">
        <v>46</v>
      </c>
      <c r="E142" s="9">
        <f>C142/120</f>
        <v>0.05</v>
      </c>
    </row>
    <row r="143" spans="1:6" x14ac:dyDescent="0.2">
      <c r="A143" s="54"/>
      <c r="B143" s="53"/>
      <c r="C143" s="4">
        <v>6</v>
      </c>
      <c r="D143" s="4" t="s">
        <v>203</v>
      </c>
      <c r="E143" s="9">
        <f>C143/120</f>
        <v>0.05</v>
      </c>
    </row>
    <row r="144" spans="1:6" x14ac:dyDescent="0.2">
      <c r="A144" s="3">
        <v>45775</v>
      </c>
      <c r="B144" s="4" t="s">
        <v>14</v>
      </c>
      <c r="C144" s="4">
        <v>1</v>
      </c>
      <c r="D144" s="4" t="s">
        <v>46</v>
      </c>
      <c r="E144" s="9">
        <f>C144/128</f>
        <v>7.8125E-3</v>
      </c>
    </row>
    <row r="145" spans="1:5" x14ac:dyDescent="0.2">
      <c r="A145" s="50">
        <v>45786</v>
      </c>
      <c r="B145" s="58" t="s">
        <v>45</v>
      </c>
      <c r="C145" s="4">
        <v>1</v>
      </c>
      <c r="D145" s="4" t="s">
        <v>194</v>
      </c>
      <c r="E145" s="9">
        <f>C145/142</f>
        <v>7.0422535211267607E-3</v>
      </c>
    </row>
    <row r="146" spans="1:5" x14ac:dyDescent="0.2">
      <c r="A146" s="51"/>
      <c r="B146" s="52"/>
      <c r="C146" s="4">
        <v>2</v>
      </c>
      <c r="D146" s="4" t="s">
        <v>157</v>
      </c>
      <c r="E146" s="9">
        <f>C146/142</f>
        <v>1.4084507042253521E-2</v>
      </c>
    </row>
    <row r="147" spans="1:5" x14ac:dyDescent="0.2">
      <c r="A147" s="54"/>
      <c r="B147" s="53"/>
      <c r="C147" s="4">
        <v>6</v>
      </c>
      <c r="D147" s="4" t="s">
        <v>46</v>
      </c>
      <c r="E147" s="9">
        <f>C147/142</f>
        <v>4.2253521126760563E-2</v>
      </c>
    </row>
    <row r="148" spans="1:5" x14ac:dyDescent="0.2">
      <c r="A148" s="50">
        <v>45798</v>
      </c>
      <c r="B148" s="58" t="s">
        <v>45</v>
      </c>
      <c r="C148" s="4">
        <v>1</v>
      </c>
      <c r="D148" s="4" t="s">
        <v>46</v>
      </c>
      <c r="E148" s="9">
        <f>C148/422</f>
        <v>2.3696682464454978E-3</v>
      </c>
    </row>
    <row r="149" spans="1:5" x14ac:dyDescent="0.2">
      <c r="A149" s="51"/>
      <c r="B149" s="52"/>
      <c r="C149" s="4">
        <v>2</v>
      </c>
      <c r="D149" s="4" t="s">
        <v>147</v>
      </c>
      <c r="E149" s="9">
        <f>C149/422</f>
        <v>4.7393364928909956E-3</v>
      </c>
    </row>
    <row r="150" spans="1:5" x14ac:dyDescent="0.2">
      <c r="A150" s="54"/>
      <c r="B150" s="53"/>
      <c r="C150" s="4">
        <v>1</v>
      </c>
      <c r="D150" s="4" t="s">
        <v>48</v>
      </c>
      <c r="E150" s="9">
        <f>C150/422</f>
        <v>2.3696682464454978E-3</v>
      </c>
    </row>
    <row r="151" spans="1:5" x14ac:dyDescent="0.2">
      <c r="A151" s="50">
        <v>45805</v>
      </c>
      <c r="B151" s="58" t="s">
        <v>261</v>
      </c>
      <c r="C151" s="4">
        <v>1</v>
      </c>
      <c r="D151" s="4" t="s">
        <v>46</v>
      </c>
      <c r="E151" s="9">
        <f>C151/148</f>
        <v>6.7567567567567571E-3</v>
      </c>
    </row>
    <row r="152" spans="1:5" x14ac:dyDescent="0.2">
      <c r="A152" s="54"/>
      <c r="B152" s="53"/>
      <c r="C152" s="4">
        <v>1</v>
      </c>
      <c r="D152" s="4" t="s">
        <v>139</v>
      </c>
      <c r="E152" s="9">
        <f>C152/148</f>
        <v>6.7567567567567571E-3</v>
      </c>
    </row>
    <row r="153" spans="1:5" x14ac:dyDescent="0.2">
      <c r="A153" s="50">
        <v>45813</v>
      </c>
      <c r="B153" s="58" t="s">
        <v>59</v>
      </c>
      <c r="C153" s="4">
        <v>1</v>
      </c>
      <c r="D153" s="4" t="s">
        <v>139</v>
      </c>
      <c r="E153" s="9">
        <f>C153/200</f>
        <v>5.0000000000000001E-3</v>
      </c>
    </row>
    <row r="154" spans="1:5" x14ac:dyDescent="0.2">
      <c r="A154" s="51"/>
      <c r="B154" s="52"/>
      <c r="C154" s="4">
        <v>1</v>
      </c>
      <c r="D154" s="4" t="s">
        <v>46</v>
      </c>
      <c r="E154" s="9">
        <f t="shared" ref="E154:E155" si="9">C154/200</f>
        <v>5.0000000000000001E-3</v>
      </c>
    </row>
    <row r="155" spans="1:5" x14ac:dyDescent="0.2">
      <c r="A155" s="54"/>
      <c r="B155" s="53"/>
      <c r="C155" s="4">
        <v>3</v>
      </c>
      <c r="D155" s="4" t="s">
        <v>38</v>
      </c>
      <c r="E155" s="9">
        <f t="shared" si="9"/>
        <v>1.4999999999999999E-2</v>
      </c>
    </row>
    <row r="156" spans="1:5" x14ac:dyDescent="0.2">
      <c r="A156" s="3">
        <v>45817</v>
      </c>
      <c r="B156" s="4">
        <v>1000</v>
      </c>
      <c r="C156" s="4">
        <v>1</v>
      </c>
      <c r="D156" s="4" t="s">
        <v>139</v>
      </c>
      <c r="E156" s="9">
        <f>C156/208</f>
        <v>4.807692307692308E-3</v>
      </c>
    </row>
    <row r="157" spans="1:5" x14ac:dyDescent="0.2">
      <c r="A157" s="50">
        <v>45818</v>
      </c>
      <c r="B157" s="58" t="s">
        <v>14</v>
      </c>
      <c r="C157" s="4">
        <v>3</v>
      </c>
      <c r="D157" s="4" t="s">
        <v>139</v>
      </c>
      <c r="E157" s="9">
        <f>C157/408</f>
        <v>7.3529411764705881E-3</v>
      </c>
    </row>
    <row r="158" spans="1:5" x14ac:dyDescent="0.2">
      <c r="A158" s="54"/>
      <c r="B158" s="53"/>
      <c r="C158" s="4">
        <v>1</v>
      </c>
      <c r="D158" s="4" t="s">
        <v>64</v>
      </c>
      <c r="E158" s="9">
        <f>C158/408</f>
        <v>2.4509803921568627E-3</v>
      </c>
    </row>
    <row r="159" spans="1:5" x14ac:dyDescent="0.2">
      <c r="A159" s="14">
        <v>45823</v>
      </c>
      <c r="B159" s="15">
        <v>1000</v>
      </c>
      <c r="C159" s="4">
        <v>2</v>
      </c>
      <c r="D159" s="4" t="s">
        <v>303</v>
      </c>
      <c r="E159" s="9">
        <f>C159/300</f>
        <v>6.6666666666666671E-3</v>
      </c>
    </row>
    <row r="160" spans="1:5" x14ac:dyDescent="0.2">
      <c r="A160" s="50">
        <v>45826</v>
      </c>
      <c r="B160" s="4" t="s">
        <v>72</v>
      </c>
      <c r="C160" s="4">
        <v>1</v>
      </c>
      <c r="D160" s="4" t="s">
        <v>147</v>
      </c>
      <c r="E160" s="9">
        <f t="shared" ref="E160:E165" si="10">C160/198</f>
        <v>5.0505050505050509E-3</v>
      </c>
    </row>
    <row r="161" spans="1:5" x14ac:dyDescent="0.2">
      <c r="A161" s="51"/>
      <c r="B161" s="4" t="s">
        <v>73</v>
      </c>
      <c r="C161" s="4">
        <v>1</v>
      </c>
      <c r="D161" s="4" t="s">
        <v>147</v>
      </c>
      <c r="E161" s="9">
        <f t="shared" si="10"/>
        <v>5.0505050505050509E-3</v>
      </c>
    </row>
    <row r="162" spans="1:5" x14ac:dyDescent="0.2">
      <c r="A162" s="51"/>
      <c r="B162" s="4" t="s">
        <v>73</v>
      </c>
      <c r="C162" s="4">
        <v>2</v>
      </c>
      <c r="D162" s="4" t="s">
        <v>258</v>
      </c>
      <c r="E162" s="9">
        <f t="shared" si="10"/>
        <v>1.0101010101010102E-2</v>
      </c>
    </row>
    <row r="163" spans="1:5" x14ac:dyDescent="0.2">
      <c r="A163" s="51"/>
      <c r="B163" s="4" t="s">
        <v>73</v>
      </c>
      <c r="C163" s="4">
        <v>1</v>
      </c>
      <c r="D163" s="4" t="s">
        <v>46</v>
      </c>
      <c r="E163" s="9">
        <f t="shared" si="10"/>
        <v>5.0505050505050509E-3</v>
      </c>
    </row>
    <row r="164" spans="1:5" x14ac:dyDescent="0.2">
      <c r="A164" s="51"/>
      <c r="B164" s="4" t="s">
        <v>74</v>
      </c>
      <c r="C164" s="4">
        <v>1</v>
      </c>
      <c r="D164" s="4" t="s">
        <v>147</v>
      </c>
      <c r="E164" s="9">
        <f t="shared" si="10"/>
        <v>5.0505050505050509E-3</v>
      </c>
    </row>
    <row r="165" spans="1:5" x14ac:dyDescent="0.2">
      <c r="A165" s="51"/>
      <c r="B165" s="4" t="s">
        <v>74</v>
      </c>
      <c r="C165" s="4">
        <v>1</v>
      </c>
      <c r="D165" s="4" t="s">
        <v>46</v>
      </c>
      <c r="E165" s="9">
        <f t="shared" si="10"/>
        <v>5.0505050505050509E-3</v>
      </c>
    </row>
    <row r="166" spans="1:5" x14ac:dyDescent="0.2">
      <c r="A166" s="51"/>
      <c r="B166" s="4" t="s">
        <v>291</v>
      </c>
      <c r="C166" s="4">
        <v>1</v>
      </c>
      <c r="D166" s="4" t="s">
        <v>294</v>
      </c>
      <c r="E166" s="9">
        <f>C166/157</f>
        <v>6.369426751592357E-3</v>
      </c>
    </row>
    <row r="167" spans="1:5" x14ac:dyDescent="0.2">
      <c r="A167" s="51"/>
      <c r="B167" s="4" t="s">
        <v>292</v>
      </c>
      <c r="C167" s="4">
        <v>1</v>
      </c>
      <c r="D167" s="4" t="s">
        <v>294</v>
      </c>
      <c r="E167" s="9">
        <f>C167/157</f>
        <v>6.369426751592357E-3</v>
      </c>
    </row>
    <row r="168" spans="1:5" x14ac:dyDescent="0.2">
      <c r="A168" s="54"/>
      <c r="B168" s="4" t="s">
        <v>293</v>
      </c>
      <c r="C168" s="4">
        <v>1</v>
      </c>
      <c r="D168" s="4" t="s">
        <v>294</v>
      </c>
      <c r="E168" s="9">
        <f>C168/157</f>
        <v>6.369426751592357E-3</v>
      </c>
    </row>
    <row r="169" spans="1:5" x14ac:dyDescent="0.2">
      <c r="A169" s="50">
        <v>45827</v>
      </c>
      <c r="B169" s="58">
        <v>1000</v>
      </c>
      <c r="C169" s="4">
        <v>2</v>
      </c>
      <c r="D169" s="4" t="s">
        <v>46</v>
      </c>
      <c r="E169" s="9">
        <f>C169/302</f>
        <v>6.6225165562913907E-3</v>
      </c>
    </row>
    <row r="170" spans="1:5" x14ac:dyDescent="0.2">
      <c r="A170" s="51"/>
      <c r="B170" s="52"/>
      <c r="C170" s="4">
        <v>3</v>
      </c>
      <c r="D170" s="4" t="s">
        <v>203</v>
      </c>
      <c r="E170" s="9">
        <f>C170/302</f>
        <v>9.9337748344370865E-3</v>
      </c>
    </row>
    <row r="171" spans="1:5" x14ac:dyDescent="0.2">
      <c r="A171" s="54"/>
      <c r="B171" s="53"/>
      <c r="C171" s="4">
        <v>1</v>
      </c>
      <c r="D171" s="4" t="s">
        <v>305</v>
      </c>
      <c r="E171" s="9">
        <f>C171/302</f>
        <v>3.3112582781456954E-3</v>
      </c>
    </row>
    <row r="172" spans="1:5" x14ac:dyDescent="0.2">
      <c r="A172" s="5">
        <v>45833</v>
      </c>
      <c r="B172" s="21" t="s">
        <v>7</v>
      </c>
      <c r="C172" s="4">
        <v>2</v>
      </c>
      <c r="D172" s="4" t="s">
        <v>46</v>
      </c>
      <c r="E172" s="9">
        <f>C172/398</f>
        <v>5.0251256281407036E-3</v>
      </c>
    </row>
    <row r="173" spans="1:5" x14ac:dyDescent="0.2">
      <c r="A173" s="50">
        <v>45834</v>
      </c>
      <c r="B173" s="58" t="s">
        <v>49</v>
      </c>
      <c r="C173" s="4">
        <v>7</v>
      </c>
      <c r="D173" s="4" t="s">
        <v>46</v>
      </c>
      <c r="E173" s="9">
        <f>C173/630</f>
        <v>1.1111111111111112E-2</v>
      </c>
    </row>
    <row r="174" spans="1:5" x14ac:dyDescent="0.2">
      <c r="A174" s="51"/>
      <c r="B174" s="53"/>
      <c r="C174" s="4">
        <v>5</v>
      </c>
      <c r="D174" s="4" t="s">
        <v>64</v>
      </c>
      <c r="E174" s="9">
        <f>C174/630</f>
        <v>7.9365079365079361E-3</v>
      </c>
    </row>
    <row r="175" spans="1:5" x14ac:dyDescent="0.2">
      <c r="A175" s="51"/>
      <c r="B175" s="58" t="s">
        <v>50</v>
      </c>
      <c r="C175" s="4">
        <v>7</v>
      </c>
      <c r="D175" s="4" t="s">
        <v>46</v>
      </c>
      <c r="E175" s="9">
        <f>C175/315</f>
        <v>2.2222222222222223E-2</v>
      </c>
    </row>
    <row r="176" spans="1:5" x14ac:dyDescent="0.2">
      <c r="A176" s="51"/>
      <c r="B176" s="52"/>
      <c r="C176" s="4">
        <v>1</v>
      </c>
      <c r="D176" s="4" t="s">
        <v>64</v>
      </c>
      <c r="E176" s="9">
        <f>C176/315</f>
        <v>3.1746031746031746E-3</v>
      </c>
    </row>
    <row r="177" spans="1:5" x14ac:dyDescent="0.2">
      <c r="A177" s="51"/>
      <c r="B177" s="53"/>
      <c r="C177" s="4">
        <v>1</v>
      </c>
      <c r="D177" s="4" t="s">
        <v>207</v>
      </c>
      <c r="E177" s="9">
        <f>C177/315</f>
        <v>3.1746031746031746E-3</v>
      </c>
    </row>
    <row r="178" spans="1:5" x14ac:dyDescent="0.2">
      <c r="A178" s="51"/>
      <c r="B178" s="58" t="s">
        <v>180</v>
      </c>
      <c r="C178" s="4">
        <v>1</v>
      </c>
      <c r="D178" s="4" t="s">
        <v>64</v>
      </c>
      <c r="E178" s="9">
        <f>C178/206</f>
        <v>4.8543689320388345E-3</v>
      </c>
    </row>
    <row r="179" spans="1:5" x14ac:dyDescent="0.2">
      <c r="A179" s="51"/>
      <c r="B179" s="52"/>
      <c r="C179" s="4">
        <v>1</v>
      </c>
      <c r="D179" s="4" t="s">
        <v>305</v>
      </c>
      <c r="E179" s="9">
        <f>C179/206</f>
        <v>4.8543689320388345E-3</v>
      </c>
    </row>
    <row r="180" spans="1:5" x14ac:dyDescent="0.2">
      <c r="A180" s="51"/>
      <c r="B180" s="52"/>
      <c r="C180" s="4">
        <v>3</v>
      </c>
      <c r="D180" s="4" t="s">
        <v>203</v>
      </c>
      <c r="E180" s="9">
        <f>C180/206</f>
        <v>1.4563106796116505E-2</v>
      </c>
    </row>
    <row r="181" spans="1:5" x14ac:dyDescent="0.2">
      <c r="A181" s="51"/>
      <c r="B181" s="53"/>
      <c r="C181" s="4">
        <v>1</v>
      </c>
      <c r="D181" s="4" t="s">
        <v>46</v>
      </c>
      <c r="E181" s="9">
        <f>C181/206</f>
        <v>4.8543689320388345E-3</v>
      </c>
    </row>
    <row r="182" spans="1:5" x14ac:dyDescent="0.2">
      <c r="A182" s="54"/>
      <c r="B182" s="4" t="s">
        <v>179</v>
      </c>
      <c r="C182" s="4">
        <v>3</v>
      </c>
      <c r="D182" s="4" t="s">
        <v>203</v>
      </c>
      <c r="E182" s="9">
        <f>C182/206</f>
        <v>1.4563106796116505E-2</v>
      </c>
    </row>
    <row r="183" spans="1:5" x14ac:dyDescent="0.2">
      <c r="A183" s="50">
        <v>45838</v>
      </c>
      <c r="B183" s="58" t="s">
        <v>43</v>
      </c>
      <c r="C183" s="4">
        <v>4</v>
      </c>
      <c r="D183" s="4" t="s">
        <v>46</v>
      </c>
      <c r="E183" s="9">
        <f>C183/238</f>
        <v>1.680672268907563E-2</v>
      </c>
    </row>
    <row r="184" spans="1:5" x14ac:dyDescent="0.2">
      <c r="A184" s="54"/>
      <c r="B184" s="53"/>
      <c r="C184" s="4">
        <v>2</v>
      </c>
      <c r="D184" s="4" t="s">
        <v>203</v>
      </c>
      <c r="E184" s="9">
        <f>C184/238</f>
        <v>8.4033613445378148E-3</v>
      </c>
    </row>
    <row r="185" spans="1:5" x14ac:dyDescent="0.2">
      <c r="A185" s="50">
        <v>45847</v>
      </c>
      <c r="B185" s="4" t="s">
        <v>75</v>
      </c>
      <c r="C185" s="4">
        <v>1</v>
      </c>
      <c r="D185" s="4" t="s">
        <v>203</v>
      </c>
      <c r="E185" s="9">
        <f>C185/90</f>
        <v>1.1111111111111112E-2</v>
      </c>
    </row>
    <row r="186" spans="1:5" x14ac:dyDescent="0.2">
      <c r="A186" s="51"/>
      <c r="B186" s="4" t="s">
        <v>76</v>
      </c>
      <c r="C186" s="4">
        <v>1</v>
      </c>
      <c r="D186" s="4" t="s">
        <v>203</v>
      </c>
      <c r="E186" s="9">
        <f t="shared" ref="E186:E190" si="11">C186/90</f>
        <v>1.1111111111111112E-2</v>
      </c>
    </row>
    <row r="187" spans="1:5" x14ac:dyDescent="0.2">
      <c r="A187" s="51"/>
      <c r="B187" s="4" t="s">
        <v>77</v>
      </c>
      <c r="C187" s="4">
        <v>1</v>
      </c>
      <c r="D187" s="4" t="s">
        <v>203</v>
      </c>
      <c r="E187" s="9">
        <f t="shared" si="11"/>
        <v>1.1111111111111112E-2</v>
      </c>
    </row>
    <row r="188" spans="1:5" x14ac:dyDescent="0.2">
      <c r="A188" s="51"/>
      <c r="B188" s="4" t="s">
        <v>75</v>
      </c>
      <c r="C188" s="4">
        <v>1</v>
      </c>
      <c r="D188" s="4" t="s">
        <v>157</v>
      </c>
      <c r="E188" s="9">
        <f t="shared" si="11"/>
        <v>1.1111111111111112E-2</v>
      </c>
    </row>
    <row r="189" spans="1:5" x14ac:dyDescent="0.2">
      <c r="A189" s="51"/>
      <c r="B189" s="4" t="s">
        <v>76</v>
      </c>
      <c r="C189" s="4">
        <v>1</v>
      </c>
      <c r="D189" s="4" t="s">
        <v>157</v>
      </c>
      <c r="E189" s="9">
        <f t="shared" si="11"/>
        <v>1.1111111111111112E-2</v>
      </c>
    </row>
    <row r="190" spans="1:5" x14ac:dyDescent="0.2">
      <c r="A190" s="54"/>
      <c r="B190" s="4" t="s">
        <v>77</v>
      </c>
      <c r="C190" s="4">
        <v>1</v>
      </c>
      <c r="D190" s="4" t="s">
        <v>157</v>
      </c>
      <c r="E190" s="9">
        <f t="shared" si="11"/>
        <v>1.1111111111111112E-2</v>
      </c>
    </row>
    <row r="191" spans="1:5" x14ac:dyDescent="0.2">
      <c r="A191" s="50">
        <v>45852</v>
      </c>
      <c r="B191" s="58" t="s">
        <v>7</v>
      </c>
      <c r="C191" s="4">
        <v>1</v>
      </c>
      <c r="D191" s="4" t="s">
        <v>48</v>
      </c>
      <c r="E191" s="9">
        <f>C191/400</f>
        <v>2.5000000000000001E-3</v>
      </c>
    </row>
    <row r="192" spans="1:5" x14ac:dyDescent="0.2">
      <c r="A192" s="51"/>
      <c r="B192" s="52"/>
      <c r="C192" s="4">
        <v>20</v>
      </c>
      <c r="D192" s="4" t="s">
        <v>46</v>
      </c>
      <c r="E192" s="9">
        <f>C192/400</f>
        <v>0.05</v>
      </c>
    </row>
    <row r="193" spans="1:5" x14ac:dyDescent="0.2">
      <c r="A193" s="54"/>
      <c r="B193" s="53"/>
      <c r="C193" s="4">
        <v>1</v>
      </c>
      <c r="D193" s="4" t="s">
        <v>64</v>
      </c>
      <c r="E193" s="9">
        <f>C193/400</f>
        <v>2.5000000000000001E-3</v>
      </c>
    </row>
    <row r="194" spans="1:5" x14ac:dyDescent="0.2">
      <c r="A194" s="50">
        <v>45855</v>
      </c>
      <c r="B194" s="4" t="s">
        <v>179</v>
      </c>
      <c r="C194" s="4">
        <v>2</v>
      </c>
      <c r="D194" s="4" t="s">
        <v>207</v>
      </c>
      <c r="E194" s="9">
        <f>C194/206</f>
        <v>9.7087378640776691E-3</v>
      </c>
    </row>
    <row r="195" spans="1:5" x14ac:dyDescent="0.2">
      <c r="A195" s="54"/>
      <c r="B195" s="4" t="s">
        <v>180</v>
      </c>
      <c r="C195" s="4">
        <v>2</v>
      </c>
      <c r="D195" s="4" t="s">
        <v>207</v>
      </c>
      <c r="E195" s="9">
        <f>C195/206</f>
        <v>9.7087378640776691E-3</v>
      </c>
    </row>
    <row r="196" spans="1:5" x14ac:dyDescent="0.2">
      <c r="A196" s="50">
        <v>45856</v>
      </c>
      <c r="B196" s="58" t="s">
        <v>52</v>
      </c>
      <c r="C196" s="4">
        <v>10</v>
      </c>
      <c r="D196" s="4" t="s">
        <v>328</v>
      </c>
      <c r="E196" s="9">
        <f t="shared" ref="E196:E201" si="12">C196/519</f>
        <v>1.9267822736030827E-2</v>
      </c>
    </row>
    <row r="197" spans="1:5" x14ac:dyDescent="0.2">
      <c r="A197" s="51"/>
      <c r="B197" s="52"/>
      <c r="C197" s="4">
        <v>10</v>
      </c>
      <c r="D197" s="4" t="s">
        <v>46</v>
      </c>
      <c r="E197" s="9">
        <f t="shared" si="12"/>
        <v>1.9267822736030827E-2</v>
      </c>
    </row>
    <row r="198" spans="1:5" x14ac:dyDescent="0.2">
      <c r="A198" s="51"/>
      <c r="B198" s="52"/>
      <c r="C198" s="4">
        <v>18</v>
      </c>
      <c r="D198" s="4" t="s">
        <v>207</v>
      </c>
      <c r="E198" s="9">
        <f t="shared" si="12"/>
        <v>3.4682080924855488E-2</v>
      </c>
    </row>
    <row r="199" spans="1:5" x14ac:dyDescent="0.2">
      <c r="A199" s="51"/>
      <c r="B199" s="52"/>
      <c r="C199" s="4">
        <v>3</v>
      </c>
      <c r="D199" s="4" t="s">
        <v>64</v>
      </c>
      <c r="E199" s="9">
        <f t="shared" si="12"/>
        <v>5.7803468208092483E-3</v>
      </c>
    </row>
    <row r="200" spans="1:5" x14ac:dyDescent="0.2">
      <c r="A200" s="51"/>
      <c r="B200" s="52"/>
      <c r="C200" s="4">
        <v>20</v>
      </c>
      <c r="D200" s="4" t="s">
        <v>203</v>
      </c>
      <c r="E200" s="9">
        <f t="shared" si="12"/>
        <v>3.8535645472061654E-2</v>
      </c>
    </row>
    <row r="201" spans="1:5" x14ac:dyDescent="0.2">
      <c r="A201" s="51"/>
      <c r="B201" s="53"/>
      <c r="C201" s="4">
        <v>2</v>
      </c>
      <c r="D201" s="4" t="s">
        <v>139</v>
      </c>
      <c r="E201" s="9">
        <f t="shared" si="12"/>
        <v>3.8535645472061657E-3</v>
      </c>
    </row>
    <row r="202" spans="1:5" x14ac:dyDescent="0.2">
      <c r="A202" s="51"/>
      <c r="B202" s="4" t="s">
        <v>43</v>
      </c>
      <c r="C202" s="4">
        <v>6</v>
      </c>
      <c r="D202" s="4" t="s">
        <v>46</v>
      </c>
      <c r="E202" s="9">
        <f>C202/264</f>
        <v>2.2727272727272728E-2</v>
      </c>
    </row>
    <row r="203" spans="1:5" x14ac:dyDescent="0.2">
      <c r="A203" s="54"/>
      <c r="B203" s="4" t="s">
        <v>208</v>
      </c>
      <c r="C203" s="4">
        <v>12</v>
      </c>
      <c r="D203" s="4" t="s">
        <v>46</v>
      </c>
      <c r="E203" s="9">
        <f>C203/201</f>
        <v>5.9701492537313432E-2</v>
      </c>
    </row>
    <row r="204" spans="1:5" x14ac:dyDescent="0.2">
      <c r="A204" s="50">
        <v>45859</v>
      </c>
      <c r="B204" s="4" t="s">
        <v>78</v>
      </c>
      <c r="C204" s="4">
        <v>2</v>
      </c>
      <c r="D204" s="4" t="s">
        <v>203</v>
      </c>
      <c r="E204" s="9">
        <f t="shared" ref="E204:E209" si="13">C204/296</f>
        <v>6.7567567567567571E-3</v>
      </c>
    </row>
    <row r="205" spans="1:5" x14ac:dyDescent="0.2">
      <c r="A205" s="51"/>
      <c r="B205" s="4" t="s">
        <v>79</v>
      </c>
      <c r="C205" s="4">
        <v>2</v>
      </c>
      <c r="D205" s="4" t="s">
        <v>203</v>
      </c>
      <c r="E205" s="9">
        <f t="shared" si="13"/>
        <v>6.7567567567567571E-3</v>
      </c>
    </row>
    <row r="206" spans="1:5" x14ac:dyDescent="0.2">
      <c r="A206" s="51"/>
      <c r="B206" s="4" t="s">
        <v>78</v>
      </c>
      <c r="C206" s="4">
        <v>3</v>
      </c>
      <c r="D206" s="4" t="s">
        <v>207</v>
      </c>
      <c r="E206" s="9">
        <f t="shared" si="13"/>
        <v>1.0135135135135136E-2</v>
      </c>
    </row>
    <row r="207" spans="1:5" x14ac:dyDescent="0.2">
      <c r="A207" s="51"/>
      <c r="B207" s="4" t="s">
        <v>79</v>
      </c>
      <c r="C207" s="4">
        <v>3</v>
      </c>
      <c r="D207" s="4" t="s">
        <v>207</v>
      </c>
      <c r="E207" s="9">
        <f t="shared" si="13"/>
        <v>1.0135135135135136E-2</v>
      </c>
    </row>
    <row r="208" spans="1:5" x14ac:dyDescent="0.2">
      <c r="A208" s="51"/>
      <c r="B208" s="4" t="s">
        <v>78</v>
      </c>
      <c r="C208" s="4">
        <v>1</v>
      </c>
      <c r="D208" s="4" t="s">
        <v>64</v>
      </c>
      <c r="E208" s="9">
        <f t="shared" si="13"/>
        <v>3.3783783783783786E-3</v>
      </c>
    </row>
    <row r="209" spans="1:5" x14ac:dyDescent="0.2">
      <c r="A209" s="54"/>
      <c r="B209" s="4" t="s">
        <v>79</v>
      </c>
      <c r="C209" s="4">
        <v>1</v>
      </c>
      <c r="D209" s="4" t="s">
        <v>48</v>
      </c>
      <c r="E209" s="9">
        <f t="shared" si="13"/>
        <v>3.3783783783783786E-3</v>
      </c>
    </row>
    <row r="210" spans="1:5" x14ac:dyDescent="0.2">
      <c r="A210" s="50">
        <v>45860</v>
      </c>
      <c r="B210" s="58" t="s">
        <v>43</v>
      </c>
      <c r="C210" s="4">
        <v>1</v>
      </c>
      <c r="D210" s="4" t="s">
        <v>46</v>
      </c>
      <c r="E210" s="9">
        <f>C210/218</f>
        <v>4.5871559633027525E-3</v>
      </c>
    </row>
    <row r="211" spans="1:5" x14ac:dyDescent="0.2">
      <c r="A211" s="54"/>
      <c r="B211" s="53"/>
      <c r="C211" s="4">
        <v>2</v>
      </c>
      <c r="D211" s="4" t="s">
        <v>333</v>
      </c>
      <c r="E211" s="9">
        <f>C211/218</f>
        <v>9.1743119266055051E-3</v>
      </c>
    </row>
    <row r="212" spans="1:5" x14ac:dyDescent="0.2">
      <c r="A212" s="50">
        <v>45861</v>
      </c>
      <c r="B212" s="4" t="s">
        <v>72</v>
      </c>
      <c r="C212" s="4">
        <v>3</v>
      </c>
      <c r="D212" s="4" t="s">
        <v>92</v>
      </c>
      <c r="E212" s="9">
        <f t="shared" ref="E212:E225" si="14">C212/294</f>
        <v>1.020408163265306E-2</v>
      </c>
    </row>
    <row r="213" spans="1:5" x14ac:dyDescent="0.2">
      <c r="A213" s="51"/>
      <c r="B213" s="4" t="s">
        <v>73</v>
      </c>
      <c r="C213" s="4">
        <v>3</v>
      </c>
      <c r="D213" s="4" t="s">
        <v>92</v>
      </c>
      <c r="E213" s="9">
        <f t="shared" si="14"/>
        <v>1.020408163265306E-2</v>
      </c>
    </row>
    <row r="214" spans="1:5" x14ac:dyDescent="0.2">
      <c r="A214" s="51"/>
      <c r="B214" s="4" t="s">
        <v>74</v>
      </c>
      <c r="C214" s="4">
        <v>3</v>
      </c>
      <c r="D214" s="4" t="s">
        <v>92</v>
      </c>
      <c r="E214" s="9">
        <f t="shared" si="14"/>
        <v>1.020408163265306E-2</v>
      </c>
    </row>
    <row r="215" spans="1:5" x14ac:dyDescent="0.2">
      <c r="A215" s="51"/>
      <c r="B215" s="4" t="s">
        <v>72</v>
      </c>
      <c r="C215" s="4">
        <v>1</v>
      </c>
      <c r="D215" s="4" t="s">
        <v>157</v>
      </c>
      <c r="E215" s="9">
        <f t="shared" si="14"/>
        <v>3.4013605442176869E-3</v>
      </c>
    </row>
    <row r="216" spans="1:5" x14ac:dyDescent="0.2">
      <c r="A216" s="51"/>
      <c r="B216" s="4" t="s">
        <v>73</v>
      </c>
      <c r="C216" s="4">
        <v>1</v>
      </c>
      <c r="D216" s="4" t="s">
        <v>157</v>
      </c>
      <c r="E216" s="9">
        <f t="shared" si="14"/>
        <v>3.4013605442176869E-3</v>
      </c>
    </row>
    <row r="217" spans="1:5" x14ac:dyDescent="0.2">
      <c r="A217" s="54"/>
      <c r="B217" s="4" t="s">
        <v>74</v>
      </c>
      <c r="C217" s="4">
        <v>1</v>
      </c>
      <c r="D217" s="4" t="s">
        <v>157</v>
      </c>
      <c r="E217" s="9">
        <f t="shared" si="14"/>
        <v>3.4013605442176869E-3</v>
      </c>
    </row>
    <row r="218" spans="1:5" x14ac:dyDescent="0.2">
      <c r="A218" s="50">
        <v>45862</v>
      </c>
      <c r="B218" s="58" t="s">
        <v>52</v>
      </c>
      <c r="C218" s="4">
        <v>7</v>
      </c>
      <c r="D218" s="4" t="s">
        <v>92</v>
      </c>
      <c r="E218" s="9">
        <f t="shared" si="14"/>
        <v>2.3809523809523808E-2</v>
      </c>
    </row>
    <row r="219" spans="1:5" x14ac:dyDescent="0.2">
      <c r="A219" s="51"/>
      <c r="B219" s="52"/>
      <c r="C219" s="4">
        <v>9</v>
      </c>
      <c r="D219" s="4" t="s">
        <v>46</v>
      </c>
      <c r="E219" s="9">
        <f t="shared" si="14"/>
        <v>3.0612244897959183E-2</v>
      </c>
    </row>
    <row r="220" spans="1:5" x14ac:dyDescent="0.2">
      <c r="A220" s="51"/>
      <c r="B220" s="52"/>
      <c r="C220" s="4">
        <v>2</v>
      </c>
      <c r="D220" s="4" t="s">
        <v>90</v>
      </c>
      <c r="E220" s="9">
        <f t="shared" si="14"/>
        <v>6.8027210884353739E-3</v>
      </c>
    </row>
    <row r="221" spans="1:5" x14ac:dyDescent="0.2">
      <c r="A221" s="51"/>
      <c r="B221" s="52"/>
      <c r="C221" s="4">
        <v>1</v>
      </c>
      <c r="D221" s="4" t="s">
        <v>64</v>
      </c>
      <c r="E221" s="9">
        <f t="shared" si="14"/>
        <v>3.4013605442176869E-3</v>
      </c>
    </row>
    <row r="222" spans="1:5" x14ac:dyDescent="0.2">
      <c r="A222" s="51"/>
      <c r="B222" s="53"/>
      <c r="C222" s="4">
        <v>1</v>
      </c>
      <c r="D222" s="4" t="s">
        <v>48</v>
      </c>
      <c r="E222" s="9">
        <f t="shared" si="14"/>
        <v>3.4013605442176869E-3</v>
      </c>
    </row>
    <row r="223" spans="1:5" x14ac:dyDescent="0.2">
      <c r="A223" s="51"/>
      <c r="B223" s="4" t="s">
        <v>59</v>
      </c>
      <c r="C223" s="4">
        <v>1</v>
      </c>
      <c r="D223" s="4" t="s">
        <v>48</v>
      </c>
      <c r="E223" s="9">
        <f t="shared" si="14"/>
        <v>3.4013605442176869E-3</v>
      </c>
    </row>
    <row r="224" spans="1:5" x14ac:dyDescent="0.2">
      <c r="A224" s="51"/>
      <c r="B224" s="4" t="s">
        <v>59</v>
      </c>
      <c r="C224" s="4">
        <v>3</v>
      </c>
      <c r="D224" s="4" t="s">
        <v>46</v>
      </c>
      <c r="E224" s="9">
        <f t="shared" si="14"/>
        <v>1.020408163265306E-2</v>
      </c>
    </row>
    <row r="225" spans="1:5" x14ac:dyDescent="0.2">
      <c r="A225" s="54"/>
      <c r="B225" s="4" t="s">
        <v>59</v>
      </c>
      <c r="C225" s="4">
        <v>2</v>
      </c>
      <c r="D225" s="4" t="s">
        <v>345</v>
      </c>
      <c r="E225" s="9">
        <f t="shared" si="14"/>
        <v>6.8027210884353739E-3</v>
      </c>
    </row>
    <row r="226" spans="1:5" x14ac:dyDescent="0.2">
      <c r="A226" s="50">
        <v>45863</v>
      </c>
      <c r="B226" s="4" t="s">
        <v>75</v>
      </c>
      <c r="C226" s="4">
        <v>1</v>
      </c>
      <c r="D226" s="4" t="s">
        <v>46</v>
      </c>
      <c r="E226" s="9">
        <f>C226/110</f>
        <v>9.0909090909090905E-3</v>
      </c>
    </row>
    <row r="227" spans="1:5" x14ac:dyDescent="0.2">
      <c r="A227" s="51"/>
      <c r="B227" s="4" t="s">
        <v>76</v>
      </c>
      <c r="C227" s="4">
        <v>1</v>
      </c>
      <c r="D227" s="4" t="s">
        <v>46</v>
      </c>
      <c r="E227" s="9">
        <f>C227/110</f>
        <v>9.0909090909090905E-3</v>
      </c>
    </row>
    <row r="228" spans="1:5" x14ac:dyDescent="0.2">
      <c r="A228" s="54"/>
      <c r="B228" s="4" t="s">
        <v>77</v>
      </c>
      <c r="C228" s="4">
        <v>1</v>
      </c>
      <c r="D228" s="4" t="s">
        <v>46</v>
      </c>
      <c r="E228" s="9">
        <f>C228/110</f>
        <v>9.0909090909090905E-3</v>
      </c>
    </row>
    <row r="229" spans="1:5" x14ac:dyDescent="0.2">
      <c r="A229" s="50">
        <v>45866</v>
      </c>
      <c r="B229" s="4" t="s">
        <v>180</v>
      </c>
      <c r="C229" s="4">
        <v>3</v>
      </c>
      <c r="D229" s="4" t="s">
        <v>46</v>
      </c>
      <c r="E229" s="9">
        <f>C229/128</f>
        <v>2.34375E-2</v>
      </c>
    </row>
    <row r="230" spans="1:5" x14ac:dyDescent="0.2">
      <c r="A230" s="51"/>
      <c r="B230" s="58" t="s">
        <v>7</v>
      </c>
      <c r="C230" s="4">
        <v>8</v>
      </c>
      <c r="D230" s="4" t="s">
        <v>46</v>
      </c>
      <c r="E230" s="9">
        <f>C230/400</f>
        <v>0.02</v>
      </c>
    </row>
    <row r="231" spans="1:5" x14ac:dyDescent="0.2">
      <c r="A231" s="51"/>
      <c r="B231" s="52"/>
      <c r="C231" s="4">
        <v>1</v>
      </c>
      <c r="D231" s="4" t="s">
        <v>64</v>
      </c>
      <c r="E231" s="9">
        <f>C231/400</f>
        <v>2.5000000000000001E-3</v>
      </c>
    </row>
    <row r="232" spans="1:5" x14ac:dyDescent="0.2">
      <c r="A232" s="51"/>
      <c r="B232" s="52"/>
      <c r="C232" s="4">
        <v>2</v>
      </c>
      <c r="D232" s="4" t="s">
        <v>90</v>
      </c>
      <c r="E232" s="9">
        <f>C232/400</f>
        <v>5.0000000000000001E-3</v>
      </c>
    </row>
    <row r="233" spans="1:5" x14ac:dyDescent="0.2">
      <c r="A233" s="54"/>
      <c r="B233" s="53"/>
      <c r="C233" s="4">
        <v>2</v>
      </c>
      <c r="D233" s="4" t="s">
        <v>157</v>
      </c>
      <c r="E233" s="9">
        <f>C233/400</f>
        <v>5.0000000000000001E-3</v>
      </c>
    </row>
    <row r="234" spans="1:5" x14ac:dyDescent="0.2">
      <c r="A234" s="50">
        <v>45867</v>
      </c>
      <c r="B234" s="58" t="s">
        <v>3</v>
      </c>
      <c r="C234" s="4">
        <v>2</v>
      </c>
      <c r="D234" s="4" t="s">
        <v>92</v>
      </c>
      <c r="E234" s="9">
        <f>C234/364</f>
        <v>5.4945054945054949E-3</v>
      </c>
    </row>
    <row r="235" spans="1:5" x14ac:dyDescent="0.2">
      <c r="A235" s="51"/>
      <c r="B235" s="52"/>
      <c r="C235" s="4">
        <v>1</v>
      </c>
      <c r="D235" s="4" t="s">
        <v>64</v>
      </c>
      <c r="E235" s="9">
        <f t="shared" ref="E235:E236" si="15">C235/364</f>
        <v>2.7472527472527475E-3</v>
      </c>
    </row>
    <row r="236" spans="1:5" x14ac:dyDescent="0.2">
      <c r="A236" s="51"/>
      <c r="B236" s="52"/>
      <c r="C236" s="4">
        <v>2</v>
      </c>
      <c r="D236" s="4" t="s">
        <v>139</v>
      </c>
      <c r="E236" s="9">
        <f t="shared" si="15"/>
        <v>5.4945054945054949E-3</v>
      </c>
    </row>
    <row r="237" spans="1:5" x14ac:dyDescent="0.2">
      <c r="A237" s="51"/>
      <c r="B237" s="53"/>
      <c r="C237" s="4">
        <v>1</v>
      </c>
      <c r="D237" s="4" t="s">
        <v>46</v>
      </c>
      <c r="E237" s="9">
        <f>C237/156</f>
        <v>6.41025641025641E-3</v>
      </c>
    </row>
    <row r="238" spans="1:5" x14ac:dyDescent="0.2">
      <c r="A238" s="54"/>
      <c r="B238" s="4">
        <v>500</v>
      </c>
      <c r="C238" s="4">
        <v>3</v>
      </c>
      <c r="D238" s="4" t="s">
        <v>46</v>
      </c>
      <c r="E238" s="9">
        <f>C238/156</f>
        <v>1.9230769230769232E-2</v>
      </c>
    </row>
    <row r="239" spans="1:5" x14ac:dyDescent="0.2">
      <c r="A239" s="50">
        <v>45868</v>
      </c>
      <c r="B239" s="58" t="s">
        <v>49</v>
      </c>
      <c r="C239" s="4">
        <v>4</v>
      </c>
      <c r="D239" s="4" t="s">
        <v>46</v>
      </c>
      <c r="E239" s="9">
        <f>C239/402</f>
        <v>9.9502487562189053E-3</v>
      </c>
    </row>
    <row r="240" spans="1:5" x14ac:dyDescent="0.2">
      <c r="A240" s="51"/>
      <c r="B240" s="52"/>
      <c r="C240" s="4">
        <v>1</v>
      </c>
      <c r="D240" s="4" t="s">
        <v>64</v>
      </c>
      <c r="E240" s="9">
        <f t="shared" ref="E240:E242" si="16">C240/402</f>
        <v>2.4875621890547263E-3</v>
      </c>
    </row>
    <row r="241" spans="1:5" x14ac:dyDescent="0.2">
      <c r="A241" s="51"/>
      <c r="B241" s="52"/>
      <c r="C241" s="4">
        <v>6</v>
      </c>
      <c r="D241" s="4" t="s">
        <v>345</v>
      </c>
      <c r="E241" s="9">
        <f t="shared" si="16"/>
        <v>1.4925373134328358E-2</v>
      </c>
    </row>
    <row r="242" spans="1:5" x14ac:dyDescent="0.2">
      <c r="A242" s="51"/>
      <c r="B242" s="53"/>
      <c r="C242" s="4">
        <v>1</v>
      </c>
      <c r="D242" s="4" t="s">
        <v>203</v>
      </c>
      <c r="E242" s="9">
        <f t="shared" si="16"/>
        <v>2.4875621890547263E-3</v>
      </c>
    </row>
    <row r="243" spans="1:5" x14ac:dyDescent="0.2">
      <c r="A243" s="51"/>
      <c r="B243" s="58" t="s">
        <v>50</v>
      </c>
      <c r="C243" s="4">
        <v>2</v>
      </c>
      <c r="D243" s="4" t="s">
        <v>345</v>
      </c>
      <c r="E243" s="9">
        <f>C243/201</f>
        <v>9.9502487562189053E-3</v>
      </c>
    </row>
    <row r="244" spans="1:5" x14ac:dyDescent="0.2">
      <c r="A244" s="51"/>
      <c r="B244" s="52"/>
      <c r="C244" s="4">
        <v>3</v>
      </c>
      <c r="D244" s="4" t="s">
        <v>64</v>
      </c>
      <c r="E244" s="9">
        <f t="shared" ref="E244:E245" si="17">C244/201</f>
        <v>1.4925373134328358E-2</v>
      </c>
    </row>
    <row r="245" spans="1:5" x14ac:dyDescent="0.2">
      <c r="A245" s="54"/>
      <c r="B245" s="53"/>
      <c r="C245" s="4">
        <v>2</v>
      </c>
      <c r="D245" s="4" t="s">
        <v>46</v>
      </c>
      <c r="E245" s="9">
        <f t="shared" si="17"/>
        <v>9.9502487562189053E-3</v>
      </c>
    </row>
    <row r="246" spans="1:5" x14ac:dyDescent="0.2">
      <c r="A246" s="50">
        <v>45869</v>
      </c>
      <c r="B246" s="4" t="s">
        <v>78</v>
      </c>
      <c r="C246" s="4">
        <v>2</v>
      </c>
      <c r="D246" s="4" t="s">
        <v>92</v>
      </c>
      <c r="E246" s="9">
        <f>C246/200</f>
        <v>0.01</v>
      </c>
    </row>
    <row r="247" spans="1:5" x14ac:dyDescent="0.2">
      <c r="A247" s="51"/>
      <c r="B247" s="4" t="s">
        <v>79</v>
      </c>
      <c r="C247" s="4">
        <v>2</v>
      </c>
      <c r="D247" s="4" t="s">
        <v>92</v>
      </c>
      <c r="E247" s="9">
        <f>C247/200</f>
        <v>0.01</v>
      </c>
    </row>
    <row r="248" spans="1:5" x14ac:dyDescent="0.2">
      <c r="A248" s="54"/>
      <c r="B248" s="4" t="s">
        <v>79</v>
      </c>
      <c r="C248" s="4">
        <v>1</v>
      </c>
      <c r="D248" s="4" t="s">
        <v>38</v>
      </c>
      <c r="E248" s="9">
        <f>C248/200</f>
        <v>5.0000000000000001E-3</v>
      </c>
    </row>
    <row r="249" spans="1:5" x14ac:dyDescent="0.2">
      <c r="A249" s="50">
        <v>45870</v>
      </c>
      <c r="B249" s="4" t="s">
        <v>72</v>
      </c>
      <c r="C249" s="4">
        <v>2</v>
      </c>
      <c r="D249" s="4" t="s">
        <v>92</v>
      </c>
      <c r="E249" s="9">
        <f t="shared" ref="E249:E255" si="18">C249/132</f>
        <v>1.5151515151515152E-2</v>
      </c>
    </row>
    <row r="250" spans="1:5" x14ac:dyDescent="0.2">
      <c r="A250" s="51"/>
      <c r="B250" s="4" t="s">
        <v>73</v>
      </c>
      <c r="C250" s="4">
        <v>2</v>
      </c>
      <c r="D250" s="4" t="s">
        <v>92</v>
      </c>
      <c r="E250" s="9">
        <f t="shared" si="18"/>
        <v>1.5151515151515152E-2</v>
      </c>
    </row>
    <row r="251" spans="1:5" x14ac:dyDescent="0.2">
      <c r="A251" s="51"/>
      <c r="B251" s="4" t="s">
        <v>74</v>
      </c>
      <c r="C251" s="4">
        <v>2</v>
      </c>
      <c r="D251" s="4" t="s">
        <v>92</v>
      </c>
      <c r="E251" s="9">
        <f t="shared" si="18"/>
        <v>1.5151515151515152E-2</v>
      </c>
    </row>
    <row r="252" spans="1:5" x14ac:dyDescent="0.2">
      <c r="A252" s="51"/>
      <c r="B252" s="4" t="s">
        <v>72</v>
      </c>
      <c r="C252" s="4">
        <v>1</v>
      </c>
      <c r="D252" s="4" t="s">
        <v>64</v>
      </c>
      <c r="E252" s="9">
        <f t="shared" si="18"/>
        <v>7.575757575757576E-3</v>
      </c>
    </row>
    <row r="253" spans="1:5" x14ac:dyDescent="0.2">
      <c r="A253" s="51"/>
      <c r="B253" s="4" t="s">
        <v>73</v>
      </c>
      <c r="C253" s="4">
        <v>1</v>
      </c>
      <c r="D253" s="4" t="s">
        <v>203</v>
      </c>
      <c r="E253" s="9">
        <f t="shared" si="18"/>
        <v>7.575757575757576E-3</v>
      </c>
    </row>
    <row r="254" spans="1:5" x14ac:dyDescent="0.2">
      <c r="A254" s="51"/>
      <c r="B254" s="4" t="s">
        <v>72</v>
      </c>
      <c r="C254" s="4">
        <v>1</v>
      </c>
      <c r="D254" s="4" t="s">
        <v>46</v>
      </c>
      <c r="E254" s="9">
        <f t="shared" si="18"/>
        <v>7.575757575757576E-3</v>
      </c>
    </row>
    <row r="255" spans="1:5" x14ac:dyDescent="0.2">
      <c r="A255" s="54"/>
      <c r="B255" s="4" t="s">
        <v>73</v>
      </c>
      <c r="C255" s="4">
        <v>1</v>
      </c>
      <c r="D255" s="4" t="s">
        <v>46</v>
      </c>
      <c r="E255" s="9">
        <f t="shared" si="18"/>
        <v>7.575757575757576E-3</v>
      </c>
    </row>
    <row r="256" spans="1:5" x14ac:dyDescent="0.2">
      <c r="A256" s="50">
        <v>45873</v>
      </c>
      <c r="B256" s="58" t="s">
        <v>45</v>
      </c>
      <c r="C256" s="4">
        <v>1</v>
      </c>
      <c r="D256" s="4" t="s">
        <v>38</v>
      </c>
      <c r="E256" s="9">
        <f>C256/300</f>
        <v>3.3333333333333335E-3</v>
      </c>
    </row>
    <row r="257" spans="1:5" x14ac:dyDescent="0.2">
      <c r="A257" s="51"/>
      <c r="B257" s="52"/>
      <c r="C257" s="4">
        <v>2</v>
      </c>
      <c r="D257" s="4" t="s">
        <v>139</v>
      </c>
      <c r="E257" s="9">
        <f>C257/300</f>
        <v>6.6666666666666671E-3</v>
      </c>
    </row>
    <row r="258" spans="1:5" x14ac:dyDescent="0.2">
      <c r="A258" s="54"/>
      <c r="B258" s="53"/>
      <c r="C258" s="4">
        <v>2</v>
      </c>
      <c r="D258" s="4" t="s">
        <v>203</v>
      </c>
      <c r="E258" s="9">
        <f>C258/300</f>
        <v>6.6666666666666671E-3</v>
      </c>
    </row>
    <row r="259" spans="1:5" x14ac:dyDescent="0.2">
      <c r="A259" s="50">
        <v>45874</v>
      </c>
      <c r="B259" s="58" t="s">
        <v>362</v>
      </c>
      <c r="C259" s="4">
        <v>1</v>
      </c>
      <c r="D259" s="4" t="s">
        <v>48</v>
      </c>
      <c r="E259" s="9">
        <f>C259/288</f>
        <v>3.472222222222222E-3</v>
      </c>
    </row>
    <row r="260" spans="1:5" x14ac:dyDescent="0.2">
      <c r="A260" s="51"/>
      <c r="B260" s="52"/>
      <c r="C260" s="4">
        <v>1</v>
      </c>
      <c r="D260" s="4" t="s">
        <v>90</v>
      </c>
      <c r="E260" s="9">
        <f t="shared" ref="E260:E261" si="19">C260/288</f>
        <v>3.472222222222222E-3</v>
      </c>
    </row>
    <row r="261" spans="1:5" x14ac:dyDescent="0.2">
      <c r="A261" s="51"/>
      <c r="B261" s="53"/>
      <c r="C261" s="4">
        <v>2</v>
      </c>
      <c r="D261" s="4" t="s">
        <v>363</v>
      </c>
      <c r="E261" s="9">
        <f t="shared" si="19"/>
        <v>6.9444444444444441E-3</v>
      </c>
    </row>
    <row r="262" spans="1:5" x14ac:dyDescent="0.2">
      <c r="A262" s="51"/>
      <c r="B262" s="58" t="s">
        <v>190</v>
      </c>
      <c r="C262" s="4">
        <v>3</v>
      </c>
      <c r="D262" s="4" t="s">
        <v>64</v>
      </c>
      <c r="E262" s="9">
        <f>C262/314</f>
        <v>9.5541401273885346E-3</v>
      </c>
    </row>
    <row r="263" spans="1:5" x14ac:dyDescent="0.2">
      <c r="A263" s="51"/>
      <c r="B263" s="52"/>
      <c r="C263" s="4">
        <v>7</v>
      </c>
      <c r="D263" s="4" t="s">
        <v>46</v>
      </c>
      <c r="E263" s="9">
        <f t="shared" ref="E263:E264" si="20">C263/314</f>
        <v>2.2292993630573247E-2</v>
      </c>
    </row>
    <row r="264" spans="1:5" x14ac:dyDescent="0.2">
      <c r="A264" s="54"/>
      <c r="B264" s="53"/>
      <c r="C264" s="4">
        <v>1</v>
      </c>
      <c r="D264" s="4" t="s">
        <v>203</v>
      </c>
      <c r="E264" s="9">
        <f t="shared" si="20"/>
        <v>3.1847133757961785E-3</v>
      </c>
    </row>
    <row r="265" spans="1:5" x14ac:dyDescent="0.2">
      <c r="A265" s="50">
        <v>45877</v>
      </c>
      <c r="B265" s="58" t="s">
        <v>355</v>
      </c>
      <c r="C265" s="4">
        <v>3</v>
      </c>
      <c r="D265" s="4" t="s">
        <v>46</v>
      </c>
      <c r="E265" s="9">
        <f>C265/288</f>
        <v>1.0416666666666666E-2</v>
      </c>
    </row>
    <row r="266" spans="1:5" x14ac:dyDescent="0.2">
      <c r="A266" s="51"/>
      <c r="B266" s="52"/>
      <c r="C266" s="4">
        <v>6</v>
      </c>
      <c r="D266" s="4" t="s">
        <v>139</v>
      </c>
      <c r="E266" s="9">
        <f t="shared" ref="E266:E267" si="21">C266/288</f>
        <v>2.0833333333333332E-2</v>
      </c>
    </row>
    <row r="267" spans="1:5" x14ac:dyDescent="0.2">
      <c r="A267" s="54"/>
      <c r="B267" s="53"/>
      <c r="C267" s="4">
        <v>1</v>
      </c>
      <c r="D267" s="4" t="s">
        <v>38</v>
      </c>
      <c r="E267" s="9">
        <f t="shared" si="21"/>
        <v>3.472222222222222E-3</v>
      </c>
    </row>
    <row r="268" spans="1:5" x14ac:dyDescent="0.2">
      <c r="A268" s="50">
        <v>45882</v>
      </c>
      <c r="B268" s="4" t="s">
        <v>75</v>
      </c>
      <c r="C268" s="4">
        <v>1</v>
      </c>
      <c r="D268" s="4" t="s">
        <v>157</v>
      </c>
      <c r="E268" s="9">
        <f>C268/200</f>
        <v>5.0000000000000001E-3</v>
      </c>
    </row>
    <row r="269" spans="1:5" x14ac:dyDescent="0.2">
      <c r="A269" s="51"/>
      <c r="B269" s="4" t="s">
        <v>76</v>
      </c>
      <c r="C269" s="4">
        <v>1</v>
      </c>
      <c r="D269" s="4" t="s">
        <v>157</v>
      </c>
      <c r="E269" s="9">
        <f t="shared" ref="E269:E270" si="22">C269/200</f>
        <v>5.0000000000000001E-3</v>
      </c>
    </row>
    <row r="270" spans="1:5" x14ac:dyDescent="0.2">
      <c r="A270" s="51"/>
      <c r="B270" s="4" t="s">
        <v>77</v>
      </c>
      <c r="C270" s="4">
        <v>1</v>
      </c>
      <c r="D270" s="4" t="s">
        <v>157</v>
      </c>
      <c r="E270" s="9">
        <f t="shared" si="22"/>
        <v>5.0000000000000001E-3</v>
      </c>
    </row>
    <row r="271" spans="1:5" x14ac:dyDescent="0.2">
      <c r="A271" s="51"/>
      <c r="B271" s="4" t="s">
        <v>75</v>
      </c>
      <c r="C271" s="4">
        <v>1</v>
      </c>
      <c r="D271" s="4" t="s">
        <v>46</v>
      </c>
      <c r="E271" s="9">
        <f>C271/200</f>
        <v>5.0000000000000001E-3</v>
      </c>
    </row>
    <row r="272" spans="1:5" x14ac:dyDescent="0.2">
      <c r="A272" s="51"/>
      <c r="B272" s="4" t="s">
        <v>76</v>
      </c>
      <c r="C272" s="4">
        <v>2</v>
      </c>
      <c r="D272" s="4" t="s">
        <v>46</v>
      </c>
      <c r="E272" s="9">
        <f t="shared" ref="E272:E273" si="23">C272/200</f>
        <v>0.01</v>
      </c>
    </row>
    <row r="273" spans="1:5" x14ac:dyDescent="0.2">
      <c r="A273" s="51"/>
      <c r="B273" s="4" t="s">
        <v>77</v>
      </c>
      <c r="C273" s="4">
        <v>1</v>
      </c>
      <c r="D273" s="4" t="s">
        <v>64</v>
      </c>
      <c r="E273" s="9">
        <f t="shared" si="23"/>
        <v>5.0000000000000001E-3</v>
      </c>
    </row>
    <row r="274" spans="1:5" x14ac:dyDescent="0.2">
      <c r="A274" s="51"/>
      <c r="B274" s="4" t="s">
        <v>179</v>
      </c>
      <c r="C274" s="4">
        <v>1</v>
      </c>
      <c r="D274" s="4" t="s">
        <v>203</v>
      </c>
      <c r="E274" s="9">
        <f>C274/72</f>
        <v>1.3888888888888888E-2</v>
      </c>
    </row>
    <row r="275" spans="1:5" x14ac:dyDescent="0.2">
      <c r="A275" s="51"/>
      <c r="B275" s="4" t="s">
        <v>180</v>
      </c>
      <c r="C275" s="4">
        <v>1</v>
      </c>
      <c r="D275" s="4" t="s">
        <v>203</v>
      </c>
      <c r="E275" s="9">
        <f t="shared" ref="E275:E276" si="24">C275/72</f>
        <v>1.3888888888888888E-2</v>
      </c>
    </row>
    <row r="276" spans="1:5" x14ac:dyDescent="0.2">
      <c r="A276" s="51"/>
      <c r="B276" s="4" t="s">
        <v>180</v>
      </c>
      <c r="C276" s="4">
        <v>1</v>
      </c>
      <c r="D276" s="4" t="s">
        <v>90</v>
      </c>
      <c r="E276" s="9">
        <f t="shared" si="24"/>
        <v>1.3888888888888888E-2</v>
      </c>
    </row>
    <row r="277" spans="1:5" x14ac:dyDescent="0.2">
      <c r="A277" s="51"/>
      <c r="B277" s="58" t="s">
        <v>357</v>
      </c>
      <c r="C277" s="4">
        <v>1</v>
      </c>
      <c r="D277" s="4" t="s">
        <v>48</v>
      </c>
      <c r="E277" s="9">
        <f>C277/400</f>
        <v>2.5000000000000001E-3</v>
      </c>
    </row>
    <row r="278" spans="1:5" x14ac:dyDescent="0.2">
      <c r="A278" s="51"/>
      <c r="B278" s="52"/>
      <c r="C278" s="4">
        <v>10</v>
      </c>
      <c r="D278" s="4" t="s">
        <v>92</v>
      </c>
      <c r="E278" s="9">
        <f t="shared" ref="E278:E280" si="25">C278/400</f>
        <v>2.5000000000000001E-2</v>
      </c>
    </row>
    <row r="279" spans="1:5" x14ac:dyDescent="0.2">
      <c r="A279" s="51"/>
      <c r="B279" s="52"/>
      <c r="C279" s="4">
        <v>2</v>
      </c>
      <c r="D279" s="4" t="s">
        <v>46</v>
      </c>
      <c r="E279" s="9">
        <f t="shared" si="25"/>
        <v>5.0000000000000001E-3</v>
      </c>
    </row>
    <row r="280" spans="1:5" x14ac:dyDescent="0.2">
      <c r="A280" s="51"/>
      <c r="B280" s="53"/>
      <c r="C280" s="4">
        <v>1</v>
      </c>
      <c r="D280" s="4" t="s">
        <v>64</v>
      </c>
      <c r="E280" s="9">
        <f t="shared" si="25"/>
        <v>2.5000000000000001E-3</v>
      </c>
    </row>
    <row r="281" spans="1:5" x14ac:dyDescent="0.2">
      <c r="A281" s="51"/>
      <c r="B281" s="58" t="s">
        <v>358</v>
      </c>
      <c r="C281" s="4">
        <v>6</v>
      </c>
      <c r="D281" s="4" t="s">
        <v>92</v>
      </c>
      <c r="E281" s="9">
        <f>C281/200</f>
        <v>0.03</v>
      </c>
    </row>
    <row r="282" spans="1:5" x14ac:dyDescent="0.2">
      <c r="A282" s="51"/>
      <c r="B282" s="53"/>
      <c r="C282" s="4">
        <v>3</v>
      </c>
      <c r="D282" s="4" t="s">
        <v>46</v>
      </c>
      <c r="E282" s="9">
        <f>C282/200</f>
        <v>1.4999999999999999E-2</v>
      </c>
    </row>
    <row r="283" spans="1:5" x14ac:dyDescent="0.2">
      <c r="A283" s="51"/>
      <c r="B283" s="58" t="s">
        <v>45</v>
      </c>
      <c r="C283" s="4">
        <v>1</v>
      </c>
      <c r="D283" s="4" t="s">
        <v>139</v>
      </c>
      <c r="E283" s="9">
        <f>C283/396</f>
        <v>2.5252525252525255E-3</v>
      </c>
    </row>
    <row r="284" spans="1:5" x14ac:dyDescent="0.2">
      <c r="A284" s="51"/>
      <c r="B284" s="52"/>
      <c r="C284" s="4">
        <v>2</v>
      </c>
      <c r="D284" s="4" t="s">
        <v>46</v>
      </c>
      <c r="E284" s="9">
        <f>C284/396</f>
        <v>5.0505050505050509E-3</v>
      </c>
    </row>
    <row r="285" spans="1:5" x14ac:dyDescent="0.2">
      <c r="A285" s="51"/>
      <c r="B285" s="52"/>
      <c r="C285" s="4">
        <v>1</v>
      </c>
      <c r="D285" s="4" t="s">
        <v>64</v>
      </c>
      <c r="E285" s="9">
        <f>C285/396</f>
        <v>2.5252525252525255E-3</v>
      </c>
    </row>
    <row r="286" spans="1:5" x14ac:dyDescent="0.2">
      <c r="A286" s="51"/>
      <c r="B286" s="53"/>
      <c r="C286" s="4">
        <v>2</v>
      </c>
      <c r="D286" s="4" t="s">
        <v>90</v>
      </c>
      <c r="E286" s="9">
        <f>C286/396</f>
        <v>5.0505050505050509E-3</v>
      </c>
    </row>
    <row r="287" spans="1:5" x14ac:dyDescent="0.2">
      <c r="A287" s="51"/>
      <c r="B287" s="58" t="s">
        <v>273</v>
      </c>
      <c r="C287" s="4">
        <v>1</v>
      </c>
      <c r="D287" s="4" t="s">
        <v>139</v>
      </c>
      <c r="E287" s="9">
        <f>C287/54</f>
        <v>1.8518518518518517E-2</v>
      </c>
    </row>
    <row r="288" spans="1:5" x14ac:dyDescent="0.2">
      <c r="A288" s="51"/>
      <c r="B288" s="53"/>
      <c r="C288" s="4">
        <v>6</v>
      </c>
      <c r="D288" s="4" t="s">
        <v>46</v>
      </c>
      <c r="E288" s="9">
        <f>C288/54</f>
        <v>0.1111111111111111</v>
      </c>
    </row>
    <row r="289" spans="1:5" x14ac:dyDescent="0.2">
      <c r="A289" s="54"/>
      <c r="B289" s="4" t="s">
        <v>14</v>
      </c>
      <c r="C289" s="4">
        <v>1</v>
      </c>
      <c r="D289" s="4" t="s">
        <v>46</v>
      </c>
      <c r="E289" s="9">
        <f>C289/212</f>
        <v>4.7169811320754715E-3</v>
      </c>
    </row>
    <row r="290" spans="1:5" x14ac:dyDescent="0.2">
      <c r="A290" s="50">
        <v>45887</v>
      </c>
      <c r="B290" s="58" t="s">
        <v>362</v>
      </c>
      <c r="C290" s="4">
        <v>2</v>
      </c>
      <c r="D290" s="4" t="s">
        <v>92</v>
      </c>
      <c r="E290" s="9">
        <f>C290/208</f>
        <v>9.6153846153846159E-3</v>
      </c>
    </row>
    <row r="291" spans="1:5" x14ac:dyDescent="0.2">
      <c r="A291" s="51"/>
      <c r="B291" s="52"/>
      <c r="C291" s="4">
        <v>2</v>
      </c>
      <c r="D291" s="4" t="s">
        <v>363</v>
      </c>
      <c r="E291" s="9">
        <f t="shared" ref="E291:E292" si="26">C291/208</f>
        <v>9.6153846153846159E-3</v>
      </c>
    </row>
    <row r="292" spans="1:5" x14ac:dyDescent="0.2">
      <c r="A292" s="54"/>
      <c r="B292" s="53"/>
      <c r="C292" s="4">
        <v>1</v>
      </c>
      <c r="D292" s="4" t="s">
        <v>46</v>
      </c>
      <c r="E292" s="9">
        <f t="shared" si="26"/>
        <v>4.807692307692308E-3</v>
      </c>
    </row>
    <row r="293" spans="1:5" x14ac:dyDescent="0.2">
      <c r="A293" s="50">
        <v>45891</v>
      </c>
      <c r="B293" s="4" t="s">
        <v>355</v>
      </c>
      <c r="C293" s="4">
        <v>1</v>
      </c>
      <c r="D293" s="4" t="s">
        <v>138</v>
      </c>
      <c r="E293" s="9">
        <f>C293/400</f>
        <v>2.5000000000000001E-3</v>
      </c>
    </row>
    <row r="294" spans="1:5" x14ac:dyDescent="0.2">
      <c r="A294" s="54"/>
      <c r="B294" s="4" t="s">
        <v>355</v>
      </c>
      <c r="C294" s="4">
        <v>4</v>
      </c>
      <c r="D294" s="4" t="s">
        <v>46</v>
      </c>
      <c r="E294" s="9">
        <f>C294/400</f>
        <v>0.01</v>
      </c>
    </row>
    <row r="295" spans="1:5" x14ac:dyDescent="0.2">
      <c r="A295" s="50">
        <v>45894</v>
      </c>
      <c r="B295" s="58" t="s">
        <v>357</v>
      </c>
      <c r="C295" s="4">
        <v>14</v>
      </c>
      <c r="D295" s="4" t="s">
        <v>92</v>
      </c>
      <c r="E295" s="9">
        <f>C295/404</f>
        <v>3.4653465346534656E-2</v>
      </c>
    </row>
    <row r="296" spans="1:5" x14ac:dyDescent="0.2">
      <c r="A296" s="51"/>
      <c r="B296" s="52"/>
      <c r="C296" s="4">
        <v>2</v>
      </c>
      <c r="D296" s="4" t="s">
        <v>46</v>
      </c>
      <c r="E296" s="9">
        <f t="shared" ref="E296:E297" si="27">C296/404</f>
        <v>4.9504950495049506E-3</v>
      </c>
    </row>
    <row r="297" spans="1:5" x14ac:dyDescent="0.2">
      <c r="A297" s="51"/>
      <c r="B297" s="53"/>
      <c r="C297" s="4">
        <v>2</v>
      </c>
      <c r="D297" s="4" t="s">
        <v>258</v>
      </c>
      <c r="E297" s="9">
        <f t="shared" si="27"/>
        <v>4.9504950495049506E-3</v>
      </c>
    </row>
    <row r="298" spans="1:5" x14ac:dyDescent="0.2">
      <c r="A298" s="51"/>
      <c r="B298" s="58" t="s">
        <v>358</v>
      </c>
      <c r="C298" s="4">
        <v>7</v>
      </c>
      <c r="D298" s="4" t="s">
        <v>92</v>
      </c>
      <c r="E298" s="9">
        <f>C298/202</f>
        <v>3.4653465346534656E-2</v>
      </c>
    </row>
    <row r="299" spans="1:5" x14ac:dyDescent="0.2">
      <c r="A299" s="51"/>
      <c r="B299" s="52"/>
      <c r="C299" s="4">
        <v>1</v>
      </c>
      <c r="D299" s="4" t="s">
        <v>46</v>
      </c>
      <c r="E299" s="9">
        <f t="shared" ref="E299:E300" si="28">C299/202</f>
        <v>4.9504950495049506E-3</v>
      </c>
    </row>
    <row r="300" spans="1:5" x14ac:dyDescent="0.2">
      <c r="A300" s="54"/>
      <c r="B300" s="53"/>
      <c r="C300" s="4">
        <v>1</v>
      </c>
      <c r="D300" s="4" t="s">
        <v>258</v>
      </c>
      <c r="E300" s="9">
        <f t="shared" si="28"/>
        <v>4.9504950495049506E-3</v>
      </c>
    </row>
    <row r="301" spans="1:5" x14ac:dyDescent="0.2">
      <c r="A301" s="50">
        <v>45895</v>
      </c>
      <c r="B301" s="4" t="s">
        <v>72</v>
      </c>
      <c r="C301" s="4">
        <v>1</v>
      </c>
      <c r="D301" s="4" t="s">
        <v>375</v>
      </c>
      <c r="E301" s="9">
        <f>C301/132</f>
        <v>7.575757575757576E-3</v>
      </c>
    </row>
    <row r="302" spans="1:5" x14ac:dyDescent="0.2">
      <c r="A302" s="51"/>
      <c r="B302" s="4" t="s">
        <v>73</v>
      </c>
      <c r="C302" s="4">
        <v>1</v>
      </c>
      <c r="D302" s="4" t="s">
        <v>375</v>
      </c>
      <c r="E302" s="9">
        <f t="shared" ref="E302:E303" si="29">C302/132</f>
        <v>7.575757575757576E-3</v>
      </c>
    </row>
    <row r="303" spans="1:5" x14ac:dyDescent="0.2">
      <c r="A303" s="54"/>
      <c r="B303" s="4" t="s">
        <v>74</v>
      </c>
      <c r="C303" s="4">
        <v>1</v>
      </c>
      <c r="D303" s="4" t="s">
        <v>375</v>
      </c>
      <c r="E303" s="9">
        <f t="shared" si="29"/>
        <v>7.575757575757576E-3</v>
      </c>
    </row>
    <row r="304" spans="1:5" x14ac:dyDescent="0.2">
      <c r="A304" s="50">
        <v>45896</v>
      </c>
      <c r="B304" s="58" t="s">
        <v>208</v>
      </c>
      <c r="C304" s="4">
        <v>5</v>
      </c>
      <c r="D304" s="4" t="s">
        <v>46</v>
      </c>
      <c r="E304" s="9">
        <f>C304/224</f>
        <v>2.2321428571428572E-2</v>
      </c>
    </row>
    <row r="305" spans="1:5" x14ac:dyDescent="0.2">
      <c r="A305" s="51"/>
      <c r="B305" s="52"/>
      <c r="C305" s="4">
        <v>2</v>
      </c>
      <c r="D305" s="4" t="s">
        <v>157</v>
      </c>
      <c r="E305" s="9">
        <f t="shared" ref="E305:E306" si="30">C305/224</f>
        <v>8.9285714285714281E-3</v>
      </c>
    </row>
    <row r="306" spans="1:5" x14ac:dyDescent="0.2">
      <c r="A306" s="54"/>
      <c r="B306" s="53"/>
      <c r="C306" s="4">
        <v>1</v>
      </c>
      <c r="D306" s="4" t="s">
        <v>139</v>
      </c>
      <c r="E306" s="9">
        <f t="shared" si="30"/>
        <v>4.464285714285714E-3</v>
      </c>
    </row>
    <row r="307" spans="1:5" x14ac:dyDescent="0.2">
      <c r="A307" s="50">
        <v>45897</v>
      </c>
      <c r="B307" s="58" t="s">
        <v>78</v>
      </c>
      <c r="C307" s="4">
        <v>1</v>
      </c>
      <c r="D307" s="4" t="s">
        <v>92</v>
      </c>
      <c r="E307" s="9">
        <f>C307/140</f>
        <v>7.1428571428571426E-3</v>
      </c>
    </row>
    <row r="308" spans="1:5" x14ac:dyDescent="0.2">
      <c r="A308" s="51"/>
      <c r="B308" s="52"/>
      <c r="C308" s="4">
        <v>1</v>
      </c>
      <c r="D308" s="4" t="s">
        <v>157</v>
      </c>
      <c r="E308" s="9">
        <f t="shared" ref="E308:E312" si="31">C308/140</f>
        <v>7.1428571428571426E-3</v>
      </c>
    </row>
    <row r="309" spans="1:5" x14ac:dyDescent="0.2">
      <c r="A309" s="51"/>
      <c r="B309" s="53"/>
      <c r="C309" s="4">
        <v>1</v>
      </c>
      <c r="D309" s="4" t="s">
        <v>377</v>
      </c>
      <c r="E309" s="9">
        <f t="shared" si="31"/>
        <v>7.1428571428571426E-3</v>
      </c>
    </row>
    <row r="310" spans="1:5" x14ac:dyDescent="0.2">
      <c r="A310" s="51"/>
      <c r="B310" s="58" t="s">
        <v>79</v>
      </c>
      <c r="C310" s="4">
        <v>1</v>
      </c>
      <c r="D310" s="4" t="s">
        <v>92</v>
      </c>
      <c r="E310" s="9">
        <f t="shared" si="31"/>
        <v>7.1428571428571426E-3</v>
      </c>
    </row>
    <row r="311" spans="1:5" x14ac:dyDescent="0.2">
      <c r="A311" s="51"/>
      <c r="B311" s="52"/>
      <c r="C311" s="4">
        <v>1</v>
      </c>
      <c r="D311" s="4" t="s">
        <v>157</v>
      </c>
      <c r="E311" s="9">
        <f t="shared" si="31"/>
        <v>7.1428571428571426E-3</v>
      </c>
    </row>
    <row r="312" spans="1:5" x14ac:dyDescent="0.2">
      <c r="A312" s="51"/>
      <c r="B312" s="53"/>
      <c r="C312" s="4">
        <v>1</v>
      </c>
      <c r="D312" s="4" t="s">
        <v>377</v>
      </c>
      <c r="E312" s="9">
        <f t="shared" si="31"/>
        <v>7.1428571428571426E-3</v>
      </c>
    </row>
    <row r="313" spans="1:5" x14ac:dyDescent="0.2">
      <c r="A313" s="51"/>
      <c r="B313" s="4" t="s">
        <v>14</v>
      </c>
      <c r="C313" s="4">
        <v>2</v>
      </c>
      <c r="D313" s="4" t="s">
        <v>139</v>
      </c>
      <c r="E313" s="9">
        <f>C313/146</f>
        <v>1.3698630136986301E-2</v>
      </c>
    </row>
    <row r="314" spans="1:5" x14ac:dyDescent="0.2">
      <c r="A314" s="3">
        <v>45901</v>
      </c>
      <c r="B314" s="4" t="s">
        <v>355</v>
      </c>
      <c r="C314" s="4">
        <v>4</v>
      </c>
      <c r="D314" s="4" t="s">
        <v>46</v>
      </c>
      <c r="E314" s="9">
        <f>C314/298</f>
        <v>1.3422818791946308E-2</v>
      </c>
    </row>
    <row r="315" spans="1:5" x14ac:dyDescent="0.2">
      <c r="A315" s="50">
        <v>45902</v>
      </c>
      <c r="B315" s="58" t="s">
        <v>190</v>
      </c>
      <c r="C315" s="4">
        <v>1</v>
      </c>
      <c r="D315" s="4" t="s">
        <v>64</v>
      </c>
      <c r="E315" s="9">
        <f>C315/75</f>
        <v>1.3333333333333334E-2</v>
      </c>
    </row>
    <row r="316" spans="1:5" x14ac:dyDescent="0.2">
      <c r="A316" s="54"/>
      <c r="B316" s="53"/>
      <c r="C316" s="4">
        <v>1</v>
      </c>
      <c r="D316" s="4" t="s">
        <v>92</v>
      </c>
      <c r="E316" s="9">
        <f>C316/75</f>
        <v>1.3333333333333334E-2</v>
      </c>
    </row>
    <row r="317" spans="1:5" x14ac:dyDescent="0.2">
      <c r="A317" s="50">
        <v>45904</v>
      </c>
      <c r="B317" s="4" t="s">
        <v>211</v>
      </c>
      <c r="C317" s="4">
        <v>2</v>
      </c>
      <c r="D317" s="4" t="s">
        <v>384</v>
      </c>
      <c r="E317" s="9">
        <f>C317/185</f>
        <v>1.0810810810810811E-2</v>
      </c>
    </row>
    <row r="318" spans="1:5" x14ac:dyDescent="0.2">
      <c r="A318" s="54"/>
      <c r="B318" s="4" t="s">
        <v>45</v>
      </c>
      <c r="C318" s="4">
        <v>7</v>
      </c>
      <c r="D318" s="4" t="s">
        <v>385</v>
      </c>
      <c r="E318" s="9">
        <f>C318/400</f>
        <v>1.7500000000000002E-2</v>
      </c>
    </row>
    <row r="319" spans="1:5" x14ac:dyDescent="0.2">
      <c r="A319" s="50">
        <v>45908</v>
      </c>
      <c r="B319" s="4" t="s">
        <v>389</v>
      </c>
      <c r="C319" s="4">
        <v>2</v>
      </c>
      <c r="D319" s="4" t="s">
        <v>46</v>
      </c>
      <c r="E319" s="9">
        <f>C319/150</f>
        <v>1.3333333333333334E-2</v>
      </c>
    </row>
    <row r="320" spans="1:5" x14ac:dyDescent="0.2">
      <c r="A320" s="51"/>
      <c r="B320" s="21" t="s">
        <v>394</v>
      </c>
      <c r="C320" s="4">
        <v>2</v>
      </c>
      <c r="D320" s="4" t="s">
        <v>375</v>
      </c>
      <c r="E320" s="9">
        <f>C320/150</f>
        <v>1.3333333333333334E-2</v>
      </c>
    </row>
    <row r="321" spans="1:5" x14ac:dyDescent="0.2">
      <c r="A321" s="51"/>
      <c r="B321" s="21" t="s">
        <v>395</v>
      </c>
      <c r="C321" s="4">
        <v>2</v>
      </c>
      <c r="D321" s="4" t="s">
        <v>375</v>
      </c>
      <c r="E321" s="9">
        <f>C321/150</f>
        <v>1.3333333333333334E-2</v>
      </c>
    </row>
    <row r="322" spans="1:5" x14ac:dyDescent="0.2">
      <c r="A322" s="51"/>
      <c r="B322" s="58" t="s">
        <v>386</v>
      </c>
      <c r="C322" s="4">
        <v>7</v>
      </c>
      <c r="D322" s="4" t="s">
        <v>375</v>
      </c>
      <c r="E322" s="9">
        <f>C322/200</f>
        <v>3.5000000000000003E-2</v>
      </c>
    </row>
    <row r="323" spans="1:5" x14ac:dyDescent="0.2">
      <c r="A323" s="51"/>
      <c r="B323" s="52"/>
      <c r="C323" s="4">
        <v>2</v>
      </c>
      <c r="D323" s="4" t="s">
        <v>294</v>
      </c>
      <c r="E323" s="9">
        <f>C323/200</f>
        <v>0.01</v>
      </c>
    </row>
    <row r="324" spans="1:5" x14ac:dyDescent="0.2">
      <c r="A324" s="54"/>
      <c r="B324" s="53"/>
      <c r="C324" s="4">
        <v>1</v>
      </c>
      <c r="D324" s="4" t="s">
        <v>396</v>
      </c>
      <c r="E324" s="9">
        <f>C324/200</f>
        <v>5.0000000000000001E-3</v>
      </c>
    </row>
    <row r="325" spans="1:5" x14ac:dyDescent="0.2">
      <c r="A325" s="50">
        <v>45912</v>
      </c>
      <c r="B325" s="4" t="s">
        <v>357</v>
      </c>
      <c r="C325" s="4">
        <v>15</v>
      </c>
      <c r="D325" s="4" t="s">
        <v>396</v>
      </c>
      <c r="E325" s="9">
        <f>C325/322</f>
        <v>4.6583850931677016E-2</v>
      </c>
    </row>
    <row r="326" spans="1:5" x14ac:dyDescent="0.2">
      <c r="A326" s="51"/>
      <c r="B326" s="4" t="s">
        <v>358</v>
      </c>
      <c r="C326" s="4">
        <v>10</v>
      </c>
      <c r="D326" s="4" t="s">
        <v>396</v>
      </c>
      <c r="E326" s="9">
        <f>C326/161</f>
        <v>6.2111801242236024E-2</v>
      </c>
    </row>
    <row r="327" spans="1:5" x14ac:dyDescent="0.2">
      <c r="A327" s="51"/>
      <c r="B327" s="58" t="s">
        <v>411</v>
      </c>
      <c r="C327" s="4">
        <v>1</v>
      </c>
      <c r="D327" s="4" t="s">
        <v>396</v>
      </c>
      <c r="E327" s="9">
        <f>C327/71</f>
        <v>1.4084507042253521E-2</v>
      </c>
    </row>
    <row r="328" spans="1:5" x14ac:dyDescent="0.2">
      <c r="A328" s="51"/>
      <c r="B328" s="52"/>
      <c r="C328" s="4">
        <v>1</v>
      </c>
      <c r="D328" s="4" t="s">
        <v>157</v>
      </c>
      <c r="E328" s="9">
        <f>C328/71</f>
        <v>1.4084507042253521E-2</v>
      </c>
    </row>
    <row r="329" spans="1:5" x14ac:dyDescent="0.2">
      <c r="A329" s="51"/>
      <c r="B329" s="53"/>
      <c r="C329" s="4">
        <v>3</v>
      </c>
      <c r="D329" s="4" t="s">
        <v>92</v>
      </c>
      <c r="E329" s="9">
        <f>C329/71</f>
        <v>4.2253521126760563E-2</v>
      </c>
    </row>
    <row r="330" spans="1:5" x14ac:dyDescent="0.2">
      <c r="A330" s="51"/>
      <c r="B330" s="58" t="s">
        <v>413</v>
      </c>
      <c r="C330" s="4">
        <v>2</v>
      </c>
      <c r="D330" s="4" t="s">
        <v>157</v>
      </c>
      <c r="E330" s="9">
        <f>C330/142</f>
        <v>1.4084507042253521E-2</v>
      </c>
    </row>
    <row r="331" spans="1:5" x14ac:dyDescent="0.2">
      <c r="A331" s="51"/>
      <c r="B331" s="53"/>
      <c r="C331" s="4">
        <v>6</v>
      </c>
      <c r="D331" s="4" t="s">
        <v>92</v>
      </c>
      <c r="E331" s="9">
        <f>C331/142</f>
        <v>4.2253521126760563E-2</v>
      </c>
    </row>
    <row r="332" spans="1:5" x14ac:dyDescent="0.2">
      <c r="A332" s="51"/>
      <c r="B332" s="58" t="s">
        <v>355</v>
      </c>
      <c r="C332" s="4">
        <v>10</v>
      </c>
      <c r="D332" s="4" t="s">
        <v>46</v>
      </c>
      <c r="E332" s="9">
        <f>C332/484</f>
        <v>2.0661157024793389E-2</v>
      </c>
    </row>
    <row r="333" spans="1:5" x14ac:dyDescent="0.2">
      <c r="A333" s="51"/>
      <c r="B333" s="52"/>
      <c r="C333" s="4">
        <v>6</v>
      </c>
      <c r="D333" s="4" t="s">
        <v>157</v>
      </c>
      <c r="E333" s="9">
        <f t="shared" ref="E333:E334" si="32">C333/484</f>
        <v>1.2396694214876033E-2</v>
      </c>
    </row>
    <row r="334" spans="1:5" x14ac:dyDescent="0.2">
      <c r="A334" s="51"/>
      <c r="B334" s="53"/>
      <c r="C334" s="4">
        <v>4</v>
      </c>
      <c r="D334" s="4" t="s">
        <v>92</v>
      </c>
      <c r="E334" s="9">
        <f t="shared" si="32"/>
        <v>8.2644628099173556E-3</v>
      </c>
    </row>
    <row r="335" spans="1:5" x14ac:dyDescent="0.2">
      <c r="A335" s="54"/>
      <c r="B335" s="4" t="s">
        <v>191</v>
      </c>
      <c r="C335" s="4">
        <v>3</v>
      </c>
      <c r="D335" s="4" t="s">
        <v>92</v>
      </c>
      <c r="E335" s="9">
        <f>C335/96</f>
        <v>3.125E-2</v>
      </c>
    </row>
    <row r="336" spans="1:5" x14ac:dyDescent="0.2">
      <c r="A336" s="3">
        <v>45915</v>
      </c>
      <c r="B336" s="4" t="s">
        <v>190</v>
      </c>
      <c r="C336" s="4">
        <v>1</v>
      </c>
      <c r="D336" s="4" t="s">
        <v>46</v>
      </c>
      <c r="E336" s="9">
        <f>C336/133</f>
        <v>7.5187969924812026E-3</v>
      </c>
    </row>
    <row r="337" spans="1:5" x14ac:dyDescent="0.2">
      <c r="A337" s="50">
        <v>45916</v>
      </c>
      <c r="B337" s="58" t="s">
        <v>358</v>
      </c>
      <c r="C337" s="4">
        <v>3</v>
      </c>
      <c r="D337" s="4" t="s">
        <v>46</v>
      </c>
      <c r="E337" s="9">
        <f>C337/201</f>
        <v>1.4925373134328358E-2</v>
      </c>
    </row>
    <row r="338" spans="1:5" x14ac:dyDescent="0.2">
      <c r="A338" s="51"/>
      <c r="B338" s="52"/>
      <c r="C338" s="4">
        <v>2</v>
      </c>
      <c r="D338" s="4" t="s">
        <v>92</v>
      </c>
      <c r="E338" s="9">
        <f t="shared" ref="E338:E346" si="33">C338/201</f>
        <v>9.9502487562189053E-3</v>
      </c>
    </row>
    <row r="339" spans="1:5" x14ac:dyDescent="0.2">
      <c r="A339" s="51"/>
      <c r="B339" s="53"/>
      <c r="C339" s="4">
        <v>2</v>
      </c>
      <c r="D339" s="4" t="s">
        <v>294</v>
      </c>
      <c r="E339" s="9">
        <f t="shared" si="33"/>
        <v>9.9502487562189053E-3</v>
      </c>
    </row>
    <row r="340" spans="1:5" x14ac:dyDescent="0.2">
      <c r="A340" s="51"/>
      <c r="B340" s="4" t="s">
        <v>75</v>
      </c>
      <c r="C340" s="4">
        <v>6</v>
      </c>
      <c r="D340" s="4" t="s">
        <v>294</v>
      </c>
      <c r="E340" s="9">
        <f t="shared" si="33"/>
        <v>2.9850746268656716E-2</v>
      </c>
    </row>
    <row r="341" spans="1:5" x14ac:dyDescent="0.2">
      <c r="A341" s="51"/>
      <c r="B341" s="4" t="s">
        <v>75</v>
      </c>
      <c r="C341" s="4">
        <v>1</v>
      </c>
      <c r="D341" s="4" t="s">
        <v>92</v>
      </c>
      <c r="E341" s="9">
        <f t="shared" si="33"/>
        <v>4.9751243781094526E-3</v>
      </c>
    </row>
    <row r="342" spans="1:5" x14ac:dyDescent="0.2">
      <c r="A342" s="51"/>
      <c r="B342" s="4" t="s">
        <v>76</v>
      </c>
      <c r="C342" s="4">
        <v>6</v>
      </c>
      <c r="D342" s="4" t="s">
        <v>294</v>
      </c>
      <c r="E342" s="9">
        <f t="shared" si="33"/>
        <v>2.9850746268656716E-2</v>
      </c>
    </row>
    <row r="343" spans="1:5" x14ac:dyDescent="0.2">
      <c r="A343" s="51"/>
      <c r="B343" s="4" t="s">
        <v>76</v>
      </c>
      <c r="C343" s="4">
        <v>1</v>
      </c>
      <c r="D343" s="4" t="s">
        <v>92</v>
      </c>
      <c r="E343" s="9">
        <f t="shared" si="33"/>
        <v>4.9751243781094526E-3</v>
      </c>
    </row>
    <row r="344" spans="1:5" x14ac:dyDescent="0.2">
      <c r="A344" s="51"/>
      <c r="B344" s="4" t="s">
        <v>76</v>
      </c>
      <c r="C344" s="4">
        <v>1</v>
      </c>
      <c r="D344" s="4" t="s">
        <v>418</v>
      </c>
      <c r="E344" s="9">
        <f t="shared" si="33"/>
        <v>4.9751243781094526E-3</v>
      </c>
    </row>
    <row r="345" spans="1:5" x14ac:dyDescent="0.2">
      <c r="A345" s="51"/>
      <c r="B345" s="4" t="s">
        <v>77</v>
      </c>
      <c r="C345" s="4">
        <v>6</v>
      </c>
      <c r="D345" s="4" t="s">
        <v>294</v>
      </c>
      <c r="E345" s="9">
        <f t="shared" si="33"/>
        <v>2.9850746268656716E-2</v>
      </c>
    </row>
    <row r="346" spans="1:5" x14ac:dyDescent="0.2">
      <c r="A346" s="54"/>
      <c r="B346" s="4" t="s">
        <v>77</v>
      </c>
      <c r="C346" s="4">
        <v>1</v>
      </c>
      <c r="D346" s="4" t="s">
        <v>92</v>
      </c>
      <c r="E346" s="9">
        <f t="shared" si="33"/>
        <v>4.9751243781094526E-3</v>
      </c>
    </row>
    <row r="347" spans="1:5" x14ac:dyDescent="0.2">
      <c r="A347" s="50">
        <v>45917</v>
      </c>
      <c r="B347" s="58" t="s">
        <v>411</v>
      </c>
      <c r="C347" s="4">
        <v>26</v>
      </c>
      <c r="D347" s="4" t="s">
        <v>92</v>
      </c>
      <c r="E347" s="9">
        <f>C347/101</f>
        <v>0.25742574257425743</v>
      </c>
    </row>
    <row r="348" spans="1:5" x14ac:dyDescent="0.2">
      <c r="A348" s="51"/>
      <c r="B348" s="52"/>
      <c r="C348" s="4">
        <v>1</v>
      </c>
      <c r="D348" s="4" t="s">
        <v>46</v>
      </c>
      <c r="E348" s="9">
        <f>C348/101</f>
        <v>9.9009900990099011E-3</v>
      </c>
    </row>
    <row r="349" spans="1:5" x14ac:dyDescent="0.2">
      <c r="A349" s="54"/>
      <c r="B349" s="53"/>
      <c r="C349" s="4">
        <v>1</v>
      </c>
      <c r="D349" s="4" t="s">
        <v>157</v>
      </c>
      <c r="E349" s="9">
        <f>C349/101</f>
        <v>9.9009900990099011E-3</v>
      </c>
    </row>
    <row r="350" spans="1:5" x14ac:dyDescent="0.2">
      <c r="A350" s="3">
        <v>45918</v>
      </c>
      <c r="B350" s="4" t="s">
        <v>362</v>
      </c>
      <c r="C350" s="4">
        <v>1</v>
      </c>
      <c r="D350" s="4" t="s">
        <v>46</v>
      </c>
      <c r="E350" s="9">
        <f>C350/400</f>
        <v>2.5000000000000001E-3</v>
      </c>
    </row>
    <row r="351" spans="1:5" x14ac:dyDescent="0.2">
      <c r="A351" s="50">
        <v>45919</v>
      </c>
      <c r="B351" s="4" t="s">
        <v>417</v>
      </c>
      <c r="C351" s="4">
        <v>2</v>
      </c>
      <c r="D351" s="4" t="s">
        <v>396</v>
      </c>
      <c r="E351" s="9">
        <f>C351/210</f>
        <v>9.5238095238095247E-3</v>
      </c>
    </row>
    <row r="352" spans="1:5" x14ac:dyDescent="0.2">
      <c r="A352" s="51"/>
      <c r="B352" s="4" t="s">
        <v>417</v>
      </c>
      <c r="C352" s="4">
        <v>3</v>
      </c>
      <c r="D352" s="4" t="s">
        <v>92</v>
      </c>
      <c r="E352" s="9">
        <f>C352/210</f>
        <v>1.4285714285714285E-2</v>
      </c>
    </row>
    <row r="353" spans="1:5" x14ac:dyDescent="0.2">
      <c r="A353" s="54"/>
      <c r="B353" s="4" t="s">
        <v>78</v>
      </c>
      <c r="C353" s="4">
        <v>3</v>
      </c>
      <c r="D353" s="4" t="s">
        <v>92</v>
      </c>
      <c r="E353" s="9">
        <f>C353/210</f>
        <v>1.4285714285714285E-2</v>
      </c>
    </row>
    <row r="354" spans="1:5" x14ac:dyDescent="0.2">
      <c r="A354" s="50">
        <v>45924</v>
      </c>
      <c r="B354" s="58" t="s">
        <v>191</v>
      </c>
      <c r="C354" s="4">
        <v>4</v>
      </c>
      <c r="D354" s="4" t="s">
        <v>46</v>
      </c>
      <c r="E354" s="9">
        <f>C354/156</f>
        <v>2.564102564102564E-2</v>
      </c>
    </row>
    <row r="355" spans="1:5" x14ac:dyDescent="0.2">
      <c r="A355" s="51"/>
      <c r="B355" s="53"/>
      <c r="C355" s="4">
        <v>1</v>
      </c>
      <c r="D355" s="4" t="s">
        <v>440</v>
      </c>
      <c r="E355" s="9">
        <f>C355/156</f>
        <v>6.41025641025641E-3</v>
      </c>
    </row>
    <row r="356" spans="1:5" x14ac:dyDescent="0.2">
      <c r="A356" s="51"/>
      <c r="B356" s="58" t="s">
        <v>411</v>
      </c>
      <c r="C356" s="4">
        <v>1</v>
      </c>
      <c r="D356" s="4" t="s">
        <v>46</v>
      </c>
      <c r="E356" s="9">
        <f>C356/158</f>
        <v>6.3291139240506328E-3</v>
      </c>
    </row>
    <row r="357" spans="1:5" x14ac:dyDescent="0.2">
      <c r="A357" s="51"/>
      <c r="B357" s="52"/>
      <c r="C357" s="4">
        <v>3</v>
      </c>
      <c r="D357" s="4" t="s">
        <v>92</v>
      </c>
      <c r="E357" s="9">
        <f>C357/158</f>
        <v>1.8987341772151899E-2</v>
      </c>
    </row>
    <row r="358" spans="1:5" x14ac:dyDescent="0.2">
      <c r="A358" s="51"/>
      <c r="B358" s="53"/>
      <c r="C358" s="4">
        <v>8</v>
      </c>
      <c r="D358" s="4" t="s">
        <v>157</v>
      </c>
      <c r="E358" s="9">
        <f>C358/158</f>
        <v>5.0632911392405063E-2</v>
      </c>
    </row>
    <row r="359" spans="1:5" x14ac:dyDescent="0.2">
      <c r="A359" s="51"/>
      <c r="B359" s="58" t="s">
        <v>355</v>
      </c>
      <c r="C359" s="4">
        <v>7</v>
      </c>
      <c r="D359" s="4" t="s">
        <v>46</v>
      </c>
      <c r="E359" s="9">
        <f>C359/408</f>
        <v>1.7156862745098041E-2</v>
      </c>
    </row>
    <row r="360" spans="1:5" x14ac:dyDescent="0.2">
      <c r="A360" s="54"/>
      <c r="B360" s="53"/>
      <c r="C360" s="4">
        <v>2</v>
      </c>
      <c r="D360" s="4" t="s">
        <v>157</v>
      </c>
      <c r="E360" s="9">
        <f>C360/408</f>
        <v>4.9019607843137254E-3</v>
      </c>
    </row>
    <row r="361" spans="1:5" x14ac:dyDescent="0.2">
      <c r="A361" s="50">
        <v>45930</v>
      </c>
      <c r="B361" s="4" t="s">
        <v>3</v>
      </c>
      <c r="C361" s="4">
        <v>1</v>
      </c>
      <c r="D361" s="4" t="s">
        <v>46</v>
      </c>
      <c r="E361" s="9">
        <f>C361/304</f>
        <v>3.2894736842105261E-3</v>
      </c>
    </row>
    <row r="362" spans="1:5" x14ac:dyDescent="0.2">
      <c r="A362" s="54"/>
      <c r="B362" s="4" t="s">
        <v>14</v>
      </c>
      <c r="C362" s="4">
        <v>1</v>
      </c>
      <c r="D362" s="4" t="s">
        <v>48</v>
      </c>
      <c r="E362" s="9">
        <f>'불량 사유'!C362/124</f>
        <v>8.0645161290322578E-3</v>
      </c>
    </row>
  </sheetData>
  <mergeCells count="155">
    <mergeCell ref="A361:A362"/>
    <mergeCell ref="A191:A193"/>
    <mergeCell ref="B173:B174"/>
    <mergeCell ref="B230:B233"/>
    <mergeCell ref="A229:A233"/>
    <mergeCell ref="B265:B267"/>
    <mergeCell ref="A35:A37"/>
    <mergeCell ref="A39:A41"/>
    <mergeCell ref="B75:B76"/>
    <mergeCell ref="A66:A76"/>
    <mergeCell ref="A57:A64"/>
    <mergeCell ref="B66:B67"/>
    <mergeCell ref="B47:B50"/>
    <mergeCell ref="A47:A51"/>
    <mergeCell ref="B42:B43"/>
    <mergeCell ref="A42:A43"/>
    <mergeCell ref="A44:A46"/>
    <mergeCell ref="B39:B41"/>
    <mergeCell ref="A54:A55"/>
    <mergeCell ref="B59:B61"/>
    <mergeCell ref="B62:B64"/>
    <mergeCell ref="B68:B70"/>
    <mergeCell ref="B71:B73"/>
    <mergeCell ref="B137:B140"/>
    <mergeCell ref="A151:A152"/>
    <mergeCell ref="B259:B261"/>
    <mergeCell ref="B262:B264"/>
    <mergeCell ref="A259:A264"/>
    <mergeCell ref="B256:B258"/>
    <mergeCell ref="B315:B316"/>
    <mergeCell ref="A315:A316"/>
    <mergeCell ref="B295:B297"/>
    <mergeCell ref="A295:A300"/>
    <mergeCell ref="A304:A306"/>
    <mergeCell ref="B304:B306"/>
    <mergeCell ref="A194:A195"/>
    <mergeCell ref="B196:B201"/>
    <mergeCell ref="A153:A155"/>
    <mergeCell ref="A160:A168"/>
    <mergeCell ref="A301:A303"/>
    <mergeCell ref="A204:A209"/>
    <mergeCell ref="A234:A238"/>
    <mergeCell ref="B239:B242"/>
    <mergeCell ref="B243:B245"/>
    <mergeCell ref="A239:A245"/>
    <mergeCell ref="A218:A225"/>
    <mergeCell ref="B191:B193"/>
    <mergeCell ref="A249:A255"/>
    <mergeCell ref="B218:B222"/>
    <mergeCell ref="A210:A211"/>
    <mergeCell ref="A212:A217"/>
    <mergeCell ref="B210:B211"/>
    <mergeCell ref="A268:A289"/>
    <mergeCell ref="A256:A258"/>
    <mergeCell ref="B290:B292"/>
    <mergeCell ref="A290:A292"/>
    <mergeCell ref="B277:B280"/>
    <mergeCell ref="A265:A267"/>
    <mergeCell ref="B287:B288"/>
    <mergeCell ref="A29:A34"/>
    <mergeCell ref="B30:B33"/>
    <mergeCell ref="B3:B5"/>
    <mergeCell ref="B6:B9"/>
    <mergeCell ref="B11:B12"/>
    <mergeCell ref="B13:B14"/>
    <mergeCell ref="A3:A5"/>
    <mergeCell ref="A6:A9"/>
    <mergeCell ref="A11:A12"/>
    <mergeCell ref="A13:A14"/>
    <mergeCell ref="B17:B18"/>
    <mergeCell ref="A15:A18"/>
    <mergeCell ref="B15:B16"/>
    <mergeCell ref="B20:B21"/>
    <mergeCell ref="A20:A21"/>
    <mergeCell ref="A22:A28"/>
    <mergeCell ref="B145:B147"/>
    <mergeCell ref="B141:B143"/>
    <mergeCell ref="A141:A143"/>
    <mergeCell ref="B298:B300"/>
    <mergeCell ref="B109:B110"/>
    <mergeCell ref="A103:A110"/>
    <mergeCell ref="B103:B105"/>
    <mergeCell ref="B106:B108"/>
    <mergeCell ref="A137:A140"/>
    <mergeCell ref="B151:B152"/>
    <mergeCell ref="A226:A228"/>
    <mergeCell ref="B281:B282"/>
    <mergeCell ref="B283:B286"/>
    <mergeCell ref="A183:A184"/>
    <mergeCell ref="B175:B177"/>
    <mergeCell ref="A173:A182"/>
    <mergeCell ref="B178:B181"/>
    <mergeCell ref="B157:B158"/>
    <mergeCell ref="A157:A158"/>
    <mergeCell ref="A196:A203"/>
    <mergeCell ref="B234:B237"/>
    <mergeCell ref="A145:A147"/>
    <mergeCell ref="B153:B155"/>
    <mergeCell ref="A293:A294"/>
    <mergeCell ref="A99:A100"/>
    <mergeCell ref="A116:A118"/>
    <mergeCell ref="B116:B118"/>
    <mergeCell ref="A112:A114"/>
    <mergeCell ref="B112:B113"/>
    <mergeCell ref="B135:B136"/>
    <mergeCell ref="A135:A136"/>
    <mergeCell ref="B133:B134"/>
    <mergeCell ref="A133:A134"/>
    <mergeCell ref="A127:A128"/>
    <mergeCell ref="A124:A125"/>
    <mergeCell ref="B124:B125"/>
    <mergeCell ref="A129:A131"/>
    <mergeCell ref="A80:A81"/>
    <mergeCell ref="A77:A78"/>
    <mergeCell ref="B95:B96"/>
    <mergeCell ref="A95:A97"/>
    <mergeCell ref="B121:B123"/>
    <mergeCell ref="A119:A123"/>
    <mergeCell ref="A246:A248"/>
    <mergeCell ref="B83:B84"/>
    <mergeCell ref="B85:B86"/>
    <mergeCell ref="A83:A86"/>
    <mergeCell ref="A92:A94"/>
    <mergeCell ref="B93:B94"/>
    <mergeCell ref="B89:B90"/>
    <mergeCell ref="A89:A91"/>
    <mergeCell ref="A87:A88"/>
    <mergeCell ref="B148:B150"/>
    <mergeCell ref="A148:A150"/>
    <mergeCell ref="B169:B171"/>
    <mergeCell ref="A169:A171"/>
    <mergeCell ref="A185:A190"/>
    <mergeCell ref="B183:B184"/>
    <mergeCell ref="A101:A102"/>
    <mergeCell ref="B101:B102"/>
    <mergeCell ref="B99:B100"/>
    <mergeCell ref="B330:B331"/>
    <mergeCell ref="B327:B329"/>
    <mergeCell ref="A325:A335"/>
    <mergeCell ref="B322:B324"/>
    <mergeCell ref="A319:A324"/>
    <mergeCell ref="A317:A318"/>
    <mergeCell ref="B307:B309"/>
    <mergeCell ref="B310:B312"/>
    <mergeCell ref="A307:A313"/>
    <mergeCell ref="B356:B358"/>
    <mergeCell ref="B359:B360"/>
    <mergeCell ref="A354:A360"/>
    <mergeCell ref="A351:A353"/>
    <mergeCell ref="B347:B349"/>
    <mergeCell ref="A347:A349"/>
    <mergeCell ref="B337:B339"/>
    <mergeCell ref="A337:A346"/>
    <mergeCell ref="B332:B334"/>
    <mergeCell ref="B354:B35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4241-0005-47D8-A9E0-5762C39C0479}">
  <dimension ref="A2:I37"/>
  <sheetViews>
    <sheetView zoomScale="85" zoomScaleNormal="85" workbookViewId="0">
      <selection activeCell="D5" sqref="D5"/>
    </sheetView>
  </sheetViews>
  <sheetFormatPr defaultRowHeight="15" x14ac:dyDescent="0.2"/>
  <cols>
    <col min="1" max="1" width="8.875" style="7" customWidth="1"/>
    <col min="2" max="2" width="10.4921875" style="7" customWidth="1"/>
    <col min="3" max="3" width="16.27734375" style="7" customWidth="1"/>
    <col min="4" max="4" width="16.8125" style="7" customWidth="1"/>
    <col min="5" max="5" width="2.82421875" style="7" customWidth="1"/>
    <col min="6" max="6" width="15.87109375" style="7" bestFit="1" customWidth="1"/>
    <col min="7" max="7" width="4.4375" bestFit="1" customWidth="1"/>
    <col min="8" max="9" width="4.83984375" bestFit="1" customWidth="1"/>
  </cols>
  <sheetData>
    <row r="2" spans="1:4" x14ac:dyDescent="0.2">
      <c r="A2" s="1" t="s">
        <v>12</v>
      </c>
      <c r="B2" s="1" t="s">
        <v>1</v>
      </c>
      <c r="C2" s="4" t="s">
        <v>107</v>
      </c>
      <c r="D2" s="4" t="s">
        <v>11</v>
      </c>
    </row>
    <row r="3" spans="1:4" x14ac:dyDescent="0.2">
      <c r="A3" s="60" t="s">
        <v>13</v>
      </c>
      <c r="B3" s="1" t="s">
        <v>231</v>
      </c>
      <c r="C3" s="4" t="s">
        <v>108</v>
      </c>
      <c r="D3" s="4">
        <v>0</v>
      </c>
    </row>
    <row r="4" spans="1:4" x14ac:dyDescent="0.2">
      <c r="A4" s="60"/>
      <c r="B4" s="1" t="s">
        <v>232</v>
      </c>
      <c r="C4" s="4" t="s">
        <v>109</v>
      </c>
      <c r="D4" s="4">
        <v>150</v>
      </c>
    </row>
    <row r="5" spans="1:4" x14ac:dyDescent="0.2">
      <c r="A5" s="60"/>
      <c r="B5" s="1" t="s">
        <v>230</v>
      </c>
      <c r="C5" s="4" t="s">
        <v>15</v>
      </c>
      <c r="D5" s="4">
        <v>150</v>
      </c>
    </row>
    <row r="6" spans="1:4" x14ac:dyDescent="0.2">
      <c r="A6" s="60"/>
      <c r="B6" s="1" t="s">
        <v>378</v>
      </c>
      <c r="C6" s="4" t="s">
        <v>110</v>
      </c>
      <c r="D6" s="4">
        <v>0</v>
      </c>
    </row>
    <row r="7" spans="1:4" x14ac:dyDescent="0.2">
      <c r="A7" s="60"/>
      <c r="B7" s="1" t="s">
        <v>111</v>
      </c>
      <c r="C7" s="4" t="s">
        <v>18</v>
      </c>
      <c r="D7" s="4">
        <v>0</v>
      </c>
    </row>
    <row r="8" spans="1:4" x14ac:dyDescent="0.2">
      <c r="A8" s="60"/>
      <c r="B8" s="1" t="s">
        <v>112</v>
      </c>
      <c r="C8" s="4">
        <v>2000</v>
      </c>
      <c r="D8" s="4">
        <v>100</v>
      </c>
    </row>
    <row r="9" spans="1:4" x14ac:dyDescent="0.2">
      <c r="A9" s="60"/>
      <c r="B9" s="1" t="s">
        <v>113</v>
      </c>
      <c r="C9" s="4">
        <v>1300</v>
      </c>
      <c r="D9" s="4">
        <v>0</v>
      </c>
    </row>
    <row r="10" spans="1:4" x14ac:dyDescent="0.2">
      <c r="A10" s="60"/>
      <c r="B10" s="1" t="s">
        <v>114</v>
      </c>
      <c r="C10" s="4">
        <v>900</v>
      </c>
      <c r="D10" s="4">
        <v>0</v>
      </c>
    </row>
    <row r="11" spans="1:4" x14ac:dyDescent="0.2">
      <c r="A11" s="2"/>
      <c r="B11" s="2"/>
    </row>
    <row r="12" spans="1:4" x14ac:dyDescent="0.2">
      <c r="A12" s="60" t="s">
        <v>19</v>
      </c>
      <c r="B12" s="1" t="s">
        <v>115</v>
      </c>
      <c r="C12" s="4" t="s">
        <v>120</v>
      </c>
      <c r="D12" s="4">
        <v>150</v>
      </c>
    </row>
    <row r="13" spans="1:4" x14ac:dyDescent="0.2">
      <c r="A13" s="60"/>
      <c r="B13" s="1" t="s">
        <v>116</v>
      </c>
      <c r="C13" s="4" t="s">
        <v>41</v>
      </c>
      <c r="D13" s="4">
        <v>300</v>
      </c>
    </row>
    <row r="14" spans="1:4" x14ac:dyDescent="0.2">
      <c r="A14" s="60"/>
      <c r="B14" s="1" t="s">
        <v>119</v>
      </c>
      <c r="C14" s="4" t="s">
        <v>121</v>
      </c>
      <c r="D14" s="4">
        <v>0</v>
      </c>
    </row>
    <row r="15" spans="1:4" x14ac:dyDescent="0.2">
      <c r="A15" s="60"/>
      <c r="B15" s="1" t="s">
        <v>123</v>
      </c>
      <c r="C15" s="4" t="s">
        <v>122</v>
      </c>
      <c r="D15" s="4">
        <v>200</v>
      </c>
    </row>
    <row r="16" spans="1:4" x14ac:dyDescent="0.2">
      <c r="A16" s="60"/>
      <c r="B16" s="1" t="s">
        <v>117</v>
      </c>
      <c r="C16" s="4" t="s">
        <v>7</v>
      </c>
      <c r="D16" s="4">
        <v>200</v>
      </c>
    </row>
    <row r="17" spans="1:9" x14ac:dyDescent="0.2">
      <c r="A17" s="60"/>
      <c r="B17" s="1" t="s">
        <v>124</v>
      </c>
      <c r="C17" s="4" t="s">
        <v>43</v>
      </c>
      <c r="D17" s="4">
        <v>0</v>
      </c>
    </row>
    <row r="18" spans="1:9" x14ac:dyDescent="0.2">
      <c r="A18" s="60"/>
      <c r="B18" s="1" t="s">
        <v>118</v>
      </c>
      <c r="C18" s="4" t="s">
        <v>80</v>
      </c>
      <c r="D18" s="4">
        <v>0</v>
      </c>
    </row>
    <row r="19" spans="1:9" x14ac:dyDescent="0.2">
      <c r="A19" s="60"/>
      <c r="B19" s="4" t="s">
        <v>287</v>
      </c>
      <c r="C19" s="4" t="s">
        <v>52</v>
      </c>
      <c r="D19" s="4">
        <v>0</v>
      </c>
    </row>
    <row r="20" spans="1:9" x14ac:dyDescent="0.2">
      <c r="A20" s="60"/>
      <c r="B20" s="1" t="s">
        <v>125</v>
      </c>
      <c r="C20" s="4" t="s">
        <v>126</v>
      </c>
      <c r="D20" s="4">
        <v>0</v>
      </c>
    </row>
    <row r="21" spans="1:9" x14ac:dyDescent="0.2">
      <c r="A21" s="60"/>
      <c r="B21" s="1" t="s">
        <v>127</v>
      </c>
      <c r="C21" s="4" t="s">
        <v>9</v>
      </c>
      <c r="D21" s="4">
        <v>150</v>
      </c>
    </row>
    <row r="22" spans="1:9" x14ac:dyDescent="0.2">
      <c r="A22" s="60"/>
      <c r="B22" s="1" t="s">
        <v>229</v>
      </c>
      <c r="C22" s="4" t="s">
        <v>59</v>
      </c>
      <c r="D22" s="4">
        <v>0</v>
      </c>
    </row>
    <row r="23" spans="1:9" x14ac:dyDescent="0.2">
      <c r="A23" s="60"/>
      <c r="B23" s="1" t="s">
        <v>128</v>
      </c>
      <c r="C23" s="4" t="s">
        <v>129</v>
      </c>
      <c r="D23" s="4">
        <v>0</v>
      </c>
    </row>
    <row r="24" spans="1:9" x14ac:dyDescent="0.2">
      <c r="A24" s="1"/>
      <c r="B24" s="1" t="s">
        <v>265</v>
      </c>
      <c r="C24" s="4"/>
      <c r="D24" s="4">
        <v>0</v>
      </c>
    </row>
    <row r="25" spans="1:9" x14ac:dyDescent="0.2">
      <c r="A25" s="2"/>
      <c r="B25" s="2"/>
    </row>
    <row r="26" spans="1:9" x14ac:dyDescent="0.2">
      <c r="A26" s="60" t="s">
        <v>22</v>
      </c>
      <c r="B26" s="1" t="s">
        <v>130</v>
      </c>
      <c r="C26" s="4" t="s">
        <v>131</v>
      </c>
      <c r="D26" s="4">
        <v>150</v>
      </c>
    </row>
    <row r="27" spans="1:9" x14ac:dyDescent="0.2">
      <c r="A27" s="60"/>
      <c r="B27" s="1" t="s">
        <v>132</v>
      </c>
      <c r="C27" s="4" t="s">
        <v>133</v>
      </c>
      <c r="D27" s="4">
        <v>300</v>
      </c>
    </row>
    <row r="28" spans="1:9" x14ac:dyDescent="0.2">
      <c r="A28" s="60"/>
      <c r="B28" s="1" t="s">
        <v>134</v>
      </c>
      <c r="C28" s="4" t="s">
        <v>24</v>
      </c>
      <c r="D28" s="4">
        <v>150</v>
      </c>
    </row>
    <row r="29" spans="1:9" x14ac:dyDescent="0.2">
      <c r="A29" s="60"/>
      <c r="B29" s="1" t="s">
        <v>135</v>
      </c>
      <c r="C29" s="4">
        <v>900</v>
      </c>
      <c r="D29" s="4">
        <v>0</v>
      </c>
    </row>
    <row r="30" spans="1:9" x14ac:dyDescent="0.2">
      <c r="A30" s="60"/>
      <c r="B30" s="1" t="s">
        <v>136</v>
      </c>
      <c r="C30" s="4" t="s">
        <v>137</v>
      </c>
      <c r="D30" s="4">
        <v>600</v>
      </c>
    </row>
    <row r="31" spans="1:9" x14ac:dyDescent="0.2">
      <c r="F31" s="59" t="s">
        <v>302</v>
      </c>
      <c r="G31" s="59" t="s">
        <v>301</v>
      </c>
      <c r="H31" s="59"/>
      <c r="I31" s="59"/>
    </row>
    <row r="32" spans="1:9" x14ac:dyDescent="0.2">
      <c r="A32" s="59" t="s">
        <v>255</v>
      </c>
      <c r="B32" s="4" t="s">
        <v>256</v>
      </c>
      <c r="C32" s="4" t="s">
        <v>262</v>
      </c>
      <c r="D32" s="4">
        <v>0</v>
      </c>
      <c r="F32" s="59"/>
      <c r="G32" s="4" t="s">
        <v>299</v>
      </c>
      <c r="H32" s="4" t="s">
        <v>300</v>
      </c>
      <c r="I32" s="4" t="s">
        <v>277</v>
      </c>
    </row>
    <row r="33" spans="1:9" x14ac:dyDescent="0.2">
      <c r="A33" s="59"/>
      <c r="B33" s="4" t="s">
        <v>279</v>
      </c>
      <c r="C33" s="4" t="s">
        <v>269</v>
      </c>
      <c r="D33" s="4">
        <f>SUM(G33:I33)</f>
        <v>88</v>
      </c>
      <c r="F33" s="4" t="s">
        <v>269</v>
      </c>
      <c r="G33" s="4">
        <v>0</v>
      </c>
      <c r="H33" s="4">
        <v>88</v>
      </c>
      <c r="I33" s="4">
        <v>0</v>
      </c>
    </row>
    <row r="34" spans="1:9" x14ac:dyDescent="0.2">
      <c r="A34" s="59"/>
      <c r="B34" s="4" t="s">
        <v>280</v>
      </c>
      <c r="C34" s="4" t="s">
        <v>270</v>
      </c>
      <c r="D34" s="4">
        <f>SUM(G34:I34)</f>
        <v>39</v>
      </c>
      <c r="F34" s="4" t="s">
        <v>270</v>
      </c>
      <c r="G34" s="4">
        <v>0</v>
      </c>
      <c r="H34" s="4">
        <v>39</v>
      </c>
      <c r="I34" s="4">
        <v>0</v>
      </c>
    </row>
    <row r="35" spans="1:9" x14ac:dyDescent="0.2">
      <c r="A35" s="59"/>
      <c r="B35" s="4" t="s">
        <v>281</v>
      </c>
      <c r="C35" s="4" t="s">
        <v>282</v>
      </c>
      <c r="D35" s="4">
        <f>SUM(G35:I35)</f>
        <v>0</v>
      </c>
      <c r="F35" s="4" t="s">
        <v>282</v>
      </c>
      <c r="G35" s="4">
        <v>0</v>
      </c>
      <c r="H35" s="4">
        <v>0</v>
      </c>
      <c r="I35" s="4">
        <v>0</v>
      </c>
    </row>
    <row r="36" spans="1:9" x14ac:dyDescent="0.2">
      <c r="A36" s="59"/>
      <c r="B36" s="4" t="s">
        <v>365</v>
      </c>
      <c r="C36" s="4" t="s">
        <v>273</v>
      </c>
      <c r="D36" s="4">
        <v>0</v>
      </c>
    </row>
    <row r="37" spans="1:9" x14ac:dyDescent="0.2">
      <c r="A37" s="59"/>
      <c r="B37" s="4" t="s">
        <v>366</v>
      </c>
      <c r="C37" s="4" t="s">
        <v>272</v>
      </c>
      <c r="D37" s="4">
        <v>0</v>
      </c>
    </row>
  </sheetData>
  <mergeCells count="6">
    <mergeCell ref="G31:I31"/>
    <mergeCell ref="F31:F32"/>
    <mergeCell ref="A3:A10"/>
    <mergeCell ref="A26:A30"/>
    <mergeCell ref="A12:A23"/>
    <mergeCell ref="A32:A3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A7FD-1DC1-4E6D-8E59-FD57C3E3D288}">
  <dimension ref="A1:K710"/>
  <sheetViews>
    <sheetView topLeftCell="A683" zoomScaleNormal="100" workbookViewId="0">
      <selection activeCell="B701" sqref="B701"/>
    </sheetView>
  </sheetViews>
  <sheetFormatPr defaultRowHeight="15" x14ac:dyDescent="0.2"/>
  <cols>
    <col min="1" max="1" width="10.4921875" style="4" bestFit="1" customWidth="1"/>
    <col min="2" max="2" width="13.1796875" style="4" customWidth="1"/>
    <col min="3" max="3" width="12.23828125" style="4" customWidth="1"/>
    <col min="4" max="4" width="12.5078125" style="4" customWidth="1"/>
    <col min="5" max="5" width="38.60546875" style="4" customWidth="1"/>
  </cols>
  <sheetData>
    <row r="1" spans="1:5" x14ac:dyDescent="0.2">
      <c r="A1" s="4" t="s">
        <v>0</v>
      </c>
      <c r="B1" s="4" t="s">
        <v>1</v>
      </c>
      <c r="C1" s="4" t="s">
        <v>11</v>
      </c>
      <c r="D1" s="4" t="s">
        <v>31</v>
      </c>
      <c r="E1" s="4" t="s">
        <v>103</v>
      </c>
    </row>
    <row r="2" spans="1:5" x14ac:dyDescent="0.2">
      <c r="A2" s="55">
        <v>45621</v>
      </c>
      <c r="B2" s="4">
        <v>1000</v>
      </c>
      <c r="C2" s="4">
        <v>50</v>
      </c>
      <c r="D2" s="59" t="s">
        <v>61</v>
      </c>
      <c r="E2" s="58"/>
    </row>
    <row r="3" spans="1:5" x14ac:dyDescent="0.2">
      <c r="A3" s="55"/>
      <c r="B3" s="4" t="s">
        <v>3</v>
      </c>
      <c r="C3" s="4">
        <v>80</v>
      </c>
      <c r="D3" s="59"/>
      <c r="E3" s="52"/>
    </row>
    <row r="4" spans="1:5" x14ac:dyDescent="0.2">
      <c r="A4" s="55"/>
      <c r="B4" s="4" t="s">
        <v>18</v>
      </c>
      <c r="C4" s="4">
        <v>20</v>
      </c>
      <c r="D4" s="59"/>
      <c r="E4" s="53"/>
    </row>
    <row r="5" spans="1:5" x14ac:dyDescent="0.2">
      <c r="A5" s="50">
        <v>45622</v>
      </c>
      <c r="B5" s="4">
        <v>1000</v>
      </c>
      <c r="C5" s="4">
        <v>120</v>
      </c>
      <c r="D5" s="58" t="s">
        <v>65</v>
      </c>
      <c r="E5" s="58"/>
    </row>
    <row r="6" spans="1:5" x14ac:dyDescent="0.2">
      <c r="A6" s="51"/>
      <c r="B6" s="4" t="s">
        <v>14</v>
      </c>
      <c r="C6" s="4">
        <v>40</v>
      </c>
      <c r="D6" s="52"/>
      <c r="E6" s="52"/>
    </row>
    <row r="7" spans="1:5" x14ac:dyDescent="0.2">
      <c r="A7" s="51"/>
      <c r="B7" s="4" t="s">
        <v>3</v>
      </c>
      <c r="C7" s="4">
        <v>80</v>
      </c>
      <c r="D7" s="52"/>
      <c r="E7" s="52"/>
    </row>
    <row r="8" spans="1:5" x14ac:dyDescent="0.2">
      <c r="A8" s="51"/>
      <c r="B8" s="4" t="s">
        <v>15</v>
      </c>
      <c r="C8" s="4">
        <v>40</v>
      </c>
      <c r="D8" s="52"/>
      <c r="E8" s="52"/>
    </row>
    <row r="9" spans="1:5" x14ac:dyDescent="0.2">
      <c r="A9" s="51"/>
      <c r="B9" s="4" t="s">
        <v>16</v>
      </c>
      <c r="C9" s="4">
        <v>20</v>
      </c>
      <c r="D9" s="52"/>
      <c r="E9" s="52"/>
    </row>
    <row r="10" spans="1:5" x14ac:dyDescent="0.2">
      <c r="A10" s="51"/>
      <c r="B10" s="4">
        <v>1300</v>
      </c>
      <c r="C10" s="4">
        <v>15</v>
      </c>
      <c r="D10" s="52"/>
      <c r="E10" s="52"/>
    </row>
    <row r="11" spans="1:5" x14ac:dyDescent="0.2">
      <c r="A11" s="54"/>
      <c r="B11" s="4">
        <v>2000</v>
      </c>
      <c r="C11" s="4">
        <v>6</v>
      </c>
      <c r="D11" s="53"/>
      <c r="E11" s="53"/>
    </row>
    <row r="12" spans="1:5" x14ac:dyDescent="0.2">
      <c r="A12" s="55">
        <v>45624</v>
      </c>
      <c r="B12" s="4">
        <v>1000</v>
      </c>
      <c r="C12" s="4">
        <v>100</v>
      </c>
      <c r="D12" s="59" t="s">
        <v>66</v>
      </c>
      <c r="E12" s="59"/>
    </row>
    <row r="13" spans="1:5" x14ac:dyDescent="0.2">
      <c r="A13" s="55"/>
      <c r="B13" s="4" t="s">
        <v>14</v>
      </c>
      <c r="C13" s="4">
        <v>60</v>
      </c>
      <c r="D13" s="59"/>
      <c r="E13" s="59"/>
    </row>
    <row r="14" spans="1:5" x14ac:dyDescent="0.2">
      <c r="A14" s="55"/>
      <c r="B14" s="4" t="s">
        <v>3</v>
      </c>
      <c r="C14" s="4">
        <v>100</v>
      </c>
      <c r="D14" s="59"/>
      <c r="E14" s="59"/>
    </row>
    <row r="15" spans="1:5" x14ac:dyDescent="0.2">
      <c r="A15" s="55"/>
      <c r="B15" s="4" t="s">
        <v>15</v>
      </c>
      <c r="C15" s="4">
        <v>40</v>
      </c>
      <c r="D15" s="59"/>
      <c r="E15" s="59"/>
    </row>
    <row r="16" spans="1:5" x14ac:dyDescent="0.2">
      <c r="A16" s="55"/>
      <c r="B16" s="4" t="s">
        <v>16</v>
      </c>
      <c r="C16" s="4">
        <v>30</v>
      </c>
      <c r="D16" s="59"/>
      <c r="E16" s="59"/>
    </row>
    <row r="17" spans="1:5" x14ac:dyDescent="0.2">
      <c r="A17" s="55"/>
      <c r="B17" s="4" t="s">
        <v>16</v>
      </c>
      <c r="C17" s="4">
        <v>10</v>
      </c>
      <c r="D17" s="4" t="s">
        <v>61</v>
      </c>
    </row>
    <row r="18" spans="1:5" x14ac:dyDescent="0.2">
      <c r="A18" s="50">
        <v>45625</v>
      </c>
      <c r="B18" s="4">
        <v>1000</v>
      </c>
      <c r="C18" s="4">
        <v>20</v>
      </c>
      <c r="D18" s="58" t="s">
        <v>71</v>
      </c>
      <c r="E18" s="58"/>
    </row>
    <row r="19" spans="1:5" x14ac:dyDescent="0.2">
      <c r="A19" s="51"/>
      <c r="B19" s="4" t="s">
        <v>14</v>
      </c>
      <c r="C19" s="4">
        <v>20</v>
      </c>
      <c r="D19" s="52"/>
      <c r="E19" s="52"/>
    </row>
    <row r="20" spans="1:5" x14ac:dyDescent="0.2">
      <c r="A20" s="51"/>
      <c r="B20" s="4" t="s">
        <v>3</v>
      </c>
      <c r="C20" s="4">
        <v>20</v>
      </c>
      <c r="D20" s="52"/>
      <c r="E20" s="52"/>
    </row>
    <row r="21" spans="1:5" x14ac:dyDescent="0.2">
      <c r="A21" s="51"/>
      <c r="B21" s="4" t="s">
        <v>15</v>
      </c>
      <c r="C21" s="4">
        <v>40</v>
      </c>
      <c r="D21" s="52"/>
      <c r="E21" s="52"/>
    </row>
    <row r="22" spans="1:5" x14ac:dyDescent="0.2">
      <c r="A22" s="51"/>
      <c r="B22" s="4" t="s">
        <v>16</v>
      </c>
      <c r="C22" s="4">
        <v>30</v>
      </c>
      <c r="D22" s="52"/>
      <c r="E22" s="52"/>
    </row>
    <row r="23" spans="1:5" x14ac:dyDescent="0.2">
      <c r="A23" s="51"/>
      <c r="B23" s="4" t="s">
        <v>67</v>
      </c>
      <c r="C23" s="4">
        <v>10</v>
      </c>
      <c r="D23" s="52"/>
      <c r="E23" s="52"/>
    </row>
    <row r="24" spans="1:5" x14ac:dyDescent="0.2">
      <c r="A24" s="51"/>
      <c r="B24" s="4" t="s">
        <v>68</v>
      </c>
      <c r="C24" s="4">
        <v>12</v>
      </c>
      <c r="D24" s="52"/>
      <c r="E24" s="52"/>
    </row>
    <row r="25" spans="1:5" x14ac:dyDescent="0.2">
      <c r="A25" s="51"/>
      <c r="B25" s="4" t="s">
        <v>69</v>
      </c>
      <c r="C25" s="4">
        <v>100</v>
      </c>
      <c r="D25" s="52"/>
      <c r="E25" s="52"/>
    </row>
    <row r="26" spans="1:5" x14ac:dyDescent="0.2">
      <c r="A26" s="54"/>
      <c r="B26" s="4" t="s">
        <v>70</v>
      </c>
      <c r="C26" s="4">
        <v>20</v>
      </c>
      <c r="D26" s="53"/>
      <c r="E26" s="53"/>
    </row>
    <row r="27" spans="1:5" x14ac:dyDescent="0.2">
      <c r="A27" s="50">
        <v>45628</v>
      </c>
      <c r="B27" s="4" t="s">
        <v>83</v>
      </c>
      <c r="C27" s="4">
        <v>50</v>
      </c>
      <c r="D27" s="58" t="s">
        <v>65</v>
      </c>
      <c r="E27" s="58"/>
    </row>
    <row r="28" spans="1:5" x14ac:dyDescent="0.2">
      <c r="A28" s="51"/>
      <c r="B28" s="4" t="s">
        <v>82</v>
      </c>
      <c r="C28" s="4">
        <v>200</v>
      </c>
      <c r="D28" s="52"/>
      <c r="E28" s="52"/>
    </row>
    <row r="29" spans="1:5" x14ac:dyDescent="0.2">
      <c r="A29" s="51"/>
      <c r="B29" s="4" t="s">
        <v>84</v>
      </c>
      <c r="C29" s="4">
        <v>120</v>
      </c>
      <c r="D29" s="52"/>
      <c r="E29" s="52"/>
    </row>
    <row r="30" spans="1:5" x14ac:dyDescent="0.2">
      <c r="A30" s="51"/>
      <c r="B30" s="4" t="s">
        <v>68</v>
      </c>
      <c r="C30" s="4">
        <v>24</v>
      </c>
      <c r="D30" s="52"/>
      <c r="E30" s="52"/>
    </row>
    <row r="31" spans="1:5" x14ac:dyDescent="0.2">
      <c r="A31" s="51"/>
      <c r="B31" s="4" t="s">
        <v>69</v>
      </c>
      <c r="C31" s="4">
        <v>100</v>
      </c>
      <c r="D31" s="52"/>
      <c r="E31" s="52"/>
    </row>
    <row r="32" spans="1:5" x14ac:dyDescent="0.2">
      <c r="A32" s="54"/>
      <c r="B32" s="4" t="s">
        <v>70</v>
      </c>
      <c r="C32" s="4">
        <v>60</v>
      </c>
      <c r="D32" s="53"/>
      <c r="E32" s="53"/>
    </row>
    <row r="33" spans="1:5" x14ac:dyDescent="0.2">
      <c r="A33" s="50">
        <v>45629</v>
      </c>
      <c r="B33" s="4" t="s">
        <v>100</v>
      </c>
      <c r="C33" s="4">
        <v>14</v>
      </c>
      <c r="D33" s="58" t="s">
        <v>61</v>
      </c>
      <c r="E33" s="58"/>
    </row>
    <row r="34" spans="1:5" x14ac:dyDescent="0.2">
      <c r="A34" s="51"/>
      <c r="B34" s="4">
        <v>600</v>
      </c>
      <c r="C34" s="4">
        <v>28</v>
      </c>
      <c r="D34" s="52"/>
      <c r="E34" s="52"/>
    </row>
    <row r="35" spans="1:5" x14ac:dyDescent="0.2">
      <c r="A35" s="51"/>
      <c r="B35" s="4" t="s">
        <v>83</v>
      </c>
      <c r="C35" s="4">
        <v>30</v>
      </c>
      <c r="D35" s="52"/>
      <c r="E35" s="52"/>
    </row>
    <row r="36" spans="1:5" x14ac:dyDescent="0.2">
      <c r="A36" s="51"/>
      <c r="B36" s="4" t="s">
        <v>82</v>
      </c>
      <c r="C36" s="4">
        <v>150</v>
      </c>
      <c r="D36" s="52"/>
      <c r="E36" s="52"/>
    </row>
    <row r="37" spans="1:5" x14ac:dyDescent="0.2">
      <c r="A37" s="51"/>
      <c r="B37" s="4" t="s">
        <v>84</v>
      </c>
      <c r="C37" s="4">
        <v>40</v>
      </c>
      <c r="D37" s="52"/>
      <c r="E37" s="52"/>
    </row>
    <row r="38" spans="1:5" x14ac:dyDescent="0.2">
      <c r="A38" s="51"/>
      <c r="B38" s="4" t="s">
        <v>68</v>
      </c>
      <c r="C38" s="4">
        <v>24</v>
      </c>
      <c r="D38" s="52"/>
      <c r="E38" s="52"/>
    </row>
    <row r="39" spans="1:5" x14ac:dyDescent="0.2">
      <c r="A39" s="51"/>
      <c r="B39" s="4" t="s">
        <v>70</v>
      </c>
      <c r="C39" s="4">
        <v>24</v>
      </c>
      <c r="D39" s="53"/>
      <c r="E39" s="53"/>
    </row>
    <row r="40" spans="1:5" x14ac:dyDescent="0.2">
      <c r="A40" s="51"/>
      <c r="B40" s="4">
        <v>2000</v>
      </c>
      <c r="C40" s="4">
        <v>20</v>
      </c>
      <c r="D40" s="58" t="s">
        <v>101</v>
      </c>
      <c r="E40" s="58"/>
    </row>
    <row r="41" spans="1:5" x14ac:dyDescent="0.2">
      <c r="A41" s="51"/>
      <c r="B41" s="4">
        <v>1300</v>
      </c>
      <c r="C41" s="4">
        <v>10</v>
      </c>
      <c r="D41" s="52"/>
      <c r="E41" s="52"/>
    </row>
    <row r="42" spans="1:5" x14ac:dyDescent="0.2">
      <c r="A42" s="54"/>
      <c r="B42" s="4">
        <v>900</v>
      </c>
      <c r="C42" s="4">
        <v>10</v>
      </c>
      <c r="D42" s="53"/>
      <c r="E42" s="53"/>
    </row>
    <row r="43" spans="1:5" x14ac:dyDescent="0.2">
      <c r="A43" s="50">
        <v>45630</v>
      </c>
      <c r="B43" s="4">
        <v>1000</v>
      </c>
      <c r="C43" s="4">
        <v>180</v>
      </c>
      <c r="D43" s="58" t="s">
        <v>66</v>
      </c>
      <c r="E43" s="58"/>
    </row>
    <row r="44" spans="1:5" x14ac:dyDescent="0.2">
      <c r="A44" s="51"/>
      <c r="B44" s="4" t="s">
        <v>14</v>
      </c>
      <c r="C44" s="4">
        <v>30</v>
      </c>
      <c r="D44" s="52"/>
      <c r="E44" s="52"/>
    </row>
    <row r="45" spans="1:5" x14ac:dyDescent="0.2">
      <c r="A45" s="51"/>
      <c r="B45" s="4" t="s">
        <v>3</v>
      </c>
      <c r="C45" s="4">
        <v>80</v>
      </c>
      <c r="D45" s="52"/>
      <c r="E45" s="52"/>
    </row>
    <row r="46" spans="1:5" x14ac:dyDescent="0.2">
      <c r="A46" s="51"/>
      <c r="B46" s="4">
        <v>500</v>
      </c>
      <c r="C46" s="4">
        <v>20</v>
      </c>
      <c r="D46" s="52"/>
      <c r="E46" s="52"/>
    </row>
    <row r="47" spans="1:5" x14ac:dyDescent="0.2">
      <c r="A47" s="51"/>
      <c r="B47" s="4" t="s">
        <v>15</v>
      </c>
      <c r="C47" s="4">
        <v>40</v>
      </c>
      <c r="D47" s="52"/>
      <c r="E47" s="52"/>
    </row>
    <row r="48" spans="1:5" x14ac:dyDescent="0.2">
      <c r="A48" s="51"/>
      <c r="B48" s="4" t="s">
        <v>16</v>
      </c>
      <c r="C48" s="4">
        <v>14</v>
      </c>
      <c r="D48" s="52"/>
      <c r="E48" s="52"/>
    </row>
    <row r="49" spans="1:5" x14ac:dyDescent="0.2">
      <c r="A49" s="51"/>
      <c r="B49" s="4" t="s">
        <v>18</v>
      </c>
      <c r="C49" s="4">
        <v>20</v>
      </c>
      <c r="D49" s="53"/>
      <c r="E49" s="53"/>
    </row>
    <row r="50" spans="1:5" x14ac:dyDescent="0.2">
      <c r="A50" s="54"/>
      <c r="B50" s="4" t="s">
        <v>102</v>
      </c>
      <c r="C50" s="4">
        <v>300</v>
      </c>
      <c r="D50" s="4" t="s">
        <v>104</v>
      </c>
      <c r="E50" s="4" t="s">
        <v>105</v>
      </c>
    </row>
    <row r="51" spans="1:5" x14ac:dyDescent="0.2">
      <c r="A51" s="50">
        <v>45631</v>
      </c>
      <c r="B51" s="4" t="s">
        <v>24</v>
      </c>
      <c r="C51" s="4">
        <v>24</v>
      </c>
      <c r="D51" s="58" t="s">
        <v>61</v>
      </c>
      <c r="E51" s="58"/>
    </row>
    <row r="52" spans="1:5" x14ac:dyDescent="0.2">
      <c r="A52" s="51"/>
      <c r="B52" s="4" t="s">
        <v>25</v>
      </c>
      <c r="C52" s="4">
        <v>35</v>
      </c>
      <c r="D52" s="52"/>
      <c r="E52" s="52"/>
    </row>
    <row r="53" spans="1:5" x14ac:dyDescent="0.2">
      <c r="A53" s="51"/>
      <c r="B53" s="4" t="s">
        <v>27</v>
      </c>
      <c r="C53" s="4">
        <v>39</v>
      </c>
      <c r="D53" s="52"/>
      <c r="E53" s="52"/>
    </row>
    <row r="54" spans="1:5" x14ac:dyDescent="0.2">
      <c r="A54" s="51"/>
      <c r="B54" s="4">
        <v>4</v>
      </c>
      <c r="C54" s="4">
        <v>24</v>
      </c>
      <c r="D54" s="52"/>
      <c r="E54" s="52"/>
    </row>
    <row r="55" spans="1:5" x14ac:dyDescent="0.2">
      <c r="A55" s="51"/>
      <c r="B55" s="4">
        <v>900</v>
      </c>
      <c r="C55" s="4">
        <v>70</v>
      </c>
      <c r="D55" s="52"/>
      <c r="E55" s="52"/>
    </row>
    <row r="56" spans="1:5" x14ac:dyDescent="0.2">
      <c r="A56" s="51"/>
      <c r="B56" s="4" t="s">
        <v>83</v>
      </c>
      <c r="C56" s="4">
        <v>10</v>
      </c>
      <c r="D56" s="52"/>
      <c r="E56" s="52"/>
    </row>
    <row r="57" spans="1:5" x14ac:dyDescent="0.2">
      <c r="A57" s="51"/>
      <c r="B57" s="4" t="s">
        <v>69</v>
      </c>
      <c r="C57" s="4">
        <v>36</v>
      </c>
      <c r="D57" s="53"/>
      <c r="E57" s="53"/>
    </row>
    <row r="58" spans="1:5" x14ac:dyDescent="0.2">
      <c r="A58" s="51"/>
      <c r="B58" s="4" t="s">
        <v>83</v>
      </c>
      <c r="C58" s="4">
        <v>20</v>
      </c>
      <c r="D58" s="58" t="s">
        <v>106</v>
      </c>
      <c r="E58" s="58"/>
    </row>
    <row r="59" spans="1:5" x14ac:dyDescent="0.2">
      <c r="A59" s="51"/>
      <c r="B59" s="4" t="s">
        <v>82</v>
      </c>
      <c r="C59" s="4">
        <v>50</v>
      </c>
      <c r="D59" s="52"/>
      <c r="E59" s="52"/>
    </row>
    <row r="60" spans="1:5" x14ac:dyDescent="0.2">
      <c r="A60" s="51"/>
      <c r="B60" s="4" t="s">
        <v>84</v>
      </c>
      <c r="C60" s="4">
        <v>20</v>
      </c>
      <c r="D60" s="52"/>
      <c r="E60" s="52"/>
    </row>
    <row r="61" spans="1:5" x14ac:dyDescent="0.2">
      <c r="A61" s="51"/>
      <c r="B61" s="4" t="s">
        <v>68</v>
      </c>
      <c r="C61" s="4">
        <v>36</v>
      </c>
      <c r="D61" s="52"/>
      <c r="E61" s="52"/>
    </row>
    <row r="62" spans="1:5" x14ac:dyDescent="0.2">
      <c r="A62" s="51"/>
      <c r="B62" s="4" t="s">
        <v>69</v>
      </c>
      <c r="C62" s="4">
        <v>96</v>
      </c>
      <c r="D62" s="52"/>
      <c r="E62" s="52"/>
    </row>
    <row r="63" spans="1:5" x14ac:dyDescent="0.2">
      <c r="A63" s="54"/>
      <c r="B63" s="4" t="s">
        <v>70</v>
      </c>
      <c r="C63" s="4">
        <v>24</v>
      </c>
      <c r="D63" s="53"/>
      <c r="E63" s="53"/>
    </row>
    <row r="64" spans="1:5" x14ac:dyDescent="0.2">
      <c r="A64" s="50">
        <v>45632</v>
      </c>
      <c r="B64" s="4">
        <v>900</v>
      </c>
      <c r="C64" s="4">
        <v>336</v>
      </c>
      <c r="D64" s="58" t="s">
        <v>61</v>
      </c>
      <c r="E64" s="58"/>
    </row>
    <row r="65" spans="1:5" x14ac:dyDescent="0.2">
      <c r="A65" s="51"/>
      <c r="B65" s="4">
        <v>1000</v>
      </c>
      <c r="C65" s="4">
        <v>10</v>
      </c>
      <c r="D65" s="52"/>
      <c r="E65" s="52"/>
    </row>
    <row r="66" spans="1:5" x14ac:dyDescent="0.2">
      <c r="A66" s="51"/>
      <c r="B66" s="4" t="s">
        <v>18</v>
      </c>
      <c r="C66" s="4">
        <v>50</v>
      </c>
      <c r="D66" s="52"/>
      <c r="E66" s="52"/>
    </row>
    <row r="67" spans="1:5" x14ac:dyDescent="0.2">
      <c r="A67" s="54"/>
      <c r="B67" s="4" t="s">
        <v>69</v>
      </c>
      <c r="C67" s="4">
        <v>72</v>
      </c>
      <c r="D67" s="53"/>
      <c r="E67" s="53"/>
    </row>
    <row r="68" spans="1:5" x14ac:dyDescent="0.2">
      <c r="A68" s="50">
        <v>45635</v>
      </c>
      <c r="B68" s="4" t="s">
        <v>144</v>
      </c>
      <c r="C68" s="4">
        <v>48</v>
      </c>
      <c r="D68" s="58" t="s">
        <v>61</v>
      </c>
      <c r="E68" s="58"/>
    </row>
    <row r="69" spans="1:5" x14ac:dyDescent="0.2">
      <c r="A69" s="51"/>
      <c r="B69" s="4" t="s">
        <v>145</v>
      </c>
      <c r="C69" s="4">
        <v>144</v>
      </c>
      <c r="D69" s="52"/>
      <c r="E69" s="52"/>
    </row>
    <row r="70" spans="1:5" x14ac:dyDescent="0.2">
      <c r="A70" s="51"/>
      <c r="B70" s="4">
        <v>2</v>
      </c>
      <c r="C70" s="4">
        <v>24</v>
      </c>
      <c r="D70" s="52"/>
      <c r="E70" s="52"/>
    </row>
    <row r="71" spans="1:5" x14ac:dyDescent="0.2">
      <c r="A71" s="51"/>
      <c r="B71" s="4">
        <v>4</v>
      </c>
      <c r="C71" s="4">
        <v>24</v>
      </c>
      <c r="D71" s="52"/>
      <c r="E71" s="52"/>
    </row>
    <row r="72" spans="1:5" x14ac:dyDescent="0.2">
      <c r="A72" s="51"/>
      <c r="B72" s="4">
        <v>900</v>
      </c>
      <c r="C72" s="4">
        <v>252</v>
      </c>
      <c r="D72" s="52"/>
      <c r="E72" s="52"/>
    </row>
    <row r="73" spans="1:5" x14ac:dyDescent="0.2">
      <c r="A73" s="51"/>
      <c r="B73" s="4" t="s">
        <v>100</v>
      </c>
      <c r="C73" s="4">
        <v>28</v>
      </c>
      <c r="D73" s="52"/>
      <c r="E73" s="52"/>
    </row>
    <row r="74" spans="1:5" x14ac:dyDescent="0.2">
      <c r="A74" s="51"/>
      <c r="B74" s="4">
        <v>600</v>
      </c>
      <c r="C74" s="4">
        <v>70</v>
      </c>
      <c r="D74" s="52"/>
      <c r="E74" s="52"/>
    </row>
    <row r="75" spans="1:5" x14ac:dyDescent="0.2">
      <c r="A75" s="54"/>
      <c r="B75" s="4">
        <v>450</v>
      </c>
      <c r="C75" s="4">
        <v>140</v>
      </c>
      <c r="D75" s="53"/>
      <c r="E75" s="53"/>
    </row>
    <row r="76" spans="1:5" x14ac:dyDescent="0.2">
      <c r="A76" s="50">
        <v>45637</v>
      </c>
      <c r="B76" s="4" t="s">
        <v>144</v>
      </c>
      <c r="C76" s="4">
        <v>96</v>
      </c>
      <c r="D76" s="58" t="s">
        <v>151</v>
      </c>
      <c r="E76" s="58"/>
    </row>
    <row r="77" spans="1:5" x14ac:dyDescent="0.2">
      <c r="A77" s="51"/>
      <c r="B77" s="4">
        <v>2</v>
      </c>
      <c r="C77" s="4">
        <v>96</v>
      </c>
      <c r="D77" s="52"/>
      <c r="E77" s="52"/>
    </row>
    <row r="78" spans="1:5" x14ac:dyDescent="0.2">
      <c r="A78" s="51"/>
      <c r="B78" s="4">
        <v>4</v>
      </c>
      <c r="C78" s="4">
        <v>96</v>
      </c>
      <c r="D78" s="52"/>
      <c r="E78" s="52"/>
    </row>
    <row r="79" spans="1:5" x14ac:dyDescent="0.2">
      <c r="A79" s="54"/>
      <c r="B79" s="4">
        <v>900</v>
      </c>
      <c r="C79" s="4">
        <v>336</v>
      </c>
      <c r="D79" s="53"/>
      <c r="E79" s="53"/>
    </row>
    <row r="80" spans="1:5" x14ac:dyDescent="0.2">
      <c r="A80" s="50">
        <v>45638</v>
      </c>
      <c r="B80" s="4">
        <v>1000</v>
      </c>
      <c r="C80" s="4">
        <v>100</v>
      </c>
      <c r="D80" s="58" t="s">
        <v>151</v>
      </c>
      <c r="E80" s="58"/>
    </row>
    <row r="81" spans="1:5" x14ac:dyDescent="0.2">
      <c r="A81" s="51"/>
      <c r="B81" s="4" t="s">
        <v>14</v>
      </c>
      <c r="C81" s="4">
        <v>20</v>
      </c>
      <c r="D81" s="52"/>
      <c r="E81" s="52"/>
    </row>
    <row r="82" spans="1:5" x14ac:dyDescent="0.2">
      <c r="A82" s="51"/>
      <c r="B82" s="4" t="s">
        <v>3</v>
      </c>
      <c r="C82" s="4">
        <v>60</v>
      </c>
      <c r="D82" s="52"/>
      <c r="E82" s="52"/>
    </row>
    <row r="83" spans="1:5" x14ac:dyDescent="0.2">
      <c r="A83" s="51"/>
      <c r="B83" s="4">
        <v>500</v>
      </c>
      <c r="C83" s="4">
        <v>20</v>
      </c>
      <c r="D83" s="52"/>
      <c r="E83" s="52"/>
    </row>
    <row r="84" spans="1:5" x14ac:dyDescent="0.2">
      <c r="A84" s="51"/>
      <c r="B84" s="4" t="s">
        <v>15</v>
      </c>
      <c r="C84" s="4">
        <v>20</v>
      </c>
      <c r="D84" s="52"/>
      <c r="E84" s="52"/>
    </row>
    <row r="85" spans="1:5" x14ac:dyDescent="0.2">
      <c r="A85" s="51"/>
      <c r="B85" s="4" t="s">
        <v>16</v>
      </c>
      <c r="C85" s="4">
        <v>10</v>
      </c>
      <c r="D85" s="52"/>
      <c r="E85" s="52"/>
    </row>
    <row r="86" spans="1:5" x14ac:dyDescent="0.2">
      <c r="A86" s="51"/>
      <c r="B86" s="4" t="s">
        <v>144</v>
      </c>
      <c r="C86" s="4">
        <v>48</v>
      </c>
      <c r="D86" s="52"/>
      <c r="E86" s="52"/>
    </row>
    <row r="87" spans="1:5" x14ac:dyDescent="0.2">
      <c r="A87" s="51"/>
      <c r="B87" s="4">
        <v>2</v>
      </c>
      <c r="C87" s="4">
        <v>48</v>
      </c>
      <c r="D87" s="52"/>
      <c r="E87" s="52"/>
    </row>
    <row r="88" spans="1:5" x14ac:dyDescent="0.2">
      <c r="A88" s="51"/>
      <c r="B88" s="4">
        <v>4</v>
      </c>
      <c r="C88" s="4">
        <v>48</v>
      </c>
      <c r="D88" s="52"/>
      <c r="E88" s="52"/>
    </row>
    <row r="89" spans="1:5" x14ac:dyDescent="0.2">
      <c r="A89" s="54"/>
      <c r="B89" s="4">
        <v>900</v>
      </c>
      <c r="C89" s="4">
        <f>14*12</f>
        <v>168</v>
      </c>
      <c r="D89" s="53"/>
      <c r="E89" s="53"/>
    </row>
    <row r="90" spans="1:5" x14ac:dyDescent="0.2">
      <c r="A90" s="51">
        <v>45642</v>
      </c>
      <c r="B90" s="4" t="s">
        <v>152</v>
      </c>
      <c r="C90" s="4">
        <f>36*5</f>
        <v>180</v>
      </c>
      <c r="D90" s="52" t="s">
        <v>61</v>
      </c>
      <c r="E90" s="52"/>
    </row>
    <row r="91" spans="1:5" x14ac:dyDescent="0.2">
      <c r="A91" s="51"/>
      <c r="B91" s="4" t="s">
        <v>161</v>
      </c>
      <c r="C91" s="4">
        <f>48*4</f>
        <v>192</v>
      </c>
      <c r="D91" s="52"/>
      <c r="E91" s="52"/>
    </row>
    <row r="92" spans="1:5" x14ac:dyDescent="0.2">
      <c r="A92" s="51"/>
      <c r="B92" s="4" t="s">
        <v>153</v>
      </c>
      <c r="C92" s="4">
        <f>84*2</f>
        <v>168</v>
      </c>
      <c r="D92" s="52"/>
      <c r="E92" s="52"/>
    </row>
    <row r="93" spans="1:5" x14ac:dyDescent="0.2">
      <c r="A93" s="51"/>
      <c r="B93" s="4" t="s">
        <v>83</v>
      </c>
      <c r="C93" s="4">
        <v>40</v>
      </c>
      <c r="D93" s="52"/>
      <c r="E93" s="52"/>
    </row>
    <row r="94" spans="1:5" x14ac:dyDescent="0.2">
      <c r="A94" s="51"/>
      <c r="B94" s="4" t="s">
        <v>82</v>
      </c>
      <c r="C94" s="4">
        <v>130</v>
      </c>
      <c r="D94" s="52"/>
      <c r="E94" s="52"/>
    </row>
    <row r="95" spans="1:5" x14ac:dyDescent="0.2">
      <c r="A95" s="51"/>
      <c r="B95" s="4" t="s">
        <v>84</v>
      </c>
      <c r="C95" s="4">
        <v>40</v>
      </c>
      <c r="D95" s="52"/>
      <c r="E95" s="52"/>
    </row>
    <row r="96" spans="1:5" x14ac:dyDescent="0.2">
      <c r="A96" s="51"/>
      <c r="B96" s="4" t="s">
        <v>68</v>
      </c>
      <c r="C96" s="4">
        <v>12</v>
      </c>
      <c r="D96" s="52"/>
      <c r="E96" s="52"/>
    </row>
    <row r="97" spans="1:5" x14ac:dyDescent="0.2">
      <c r="A97" s="51"/>
      <c r="B97" s="4" t="s">
        <v>69</v>
      </c>
      <c r="C97" s="4">
        <v>48</v>
      </c>
      <c r="D97" s="52"/>
      <c r="E97" s="52"/>
    </row>
    <row r="98" spans="1:5" x14ac:dyDescent="0.2">
      <c r="A98" s="54"/>
      <c r="B98" s="4" t="s">
        <v>70</v>
      </c>
      <c r="C98" s="4">
        <v>24</v>
      </c>
      <c r="D98" s="53"/>
      <c r="E98" s="53"/>
    </row>
    <row r="99" spans="1:5" x14ac:dyDescent="0.2">
      <c r="A99" s="50">
        <v>45643</v>
      </c>
      <c r="B99" s="4">
        <v>1000</v>
      </c>
      <c r="C99" s="4">
        <v>110</v>
      </c>
      <c r="D99" s="58" t="s">
        <v>61</v>
      </c>
      <c r="E99" s="58"/>
    </row>
    <row r="100" spans="1:5" x14ac:dyDescent="0.2">
      <c r="A100" s="51"/>
      <c r="B100" s="4" t="s">
        <v>14</v>
      </c>
      <c r="C100" s="4">
        <v>20</v>
      </c>
      <c r="D100" s="52"/>
      <c r="E100" s="52"/>
    </row>
    <row r="101" spans="1:5" x14ac:dyDescent="0.2">
      <c r="A101" s="51"/>
      <c r="B101" s="4" t="s">
        <v>3</v>
      </c>
      <c r="C101" s="4">
        <v>40</v>
      </c>
      <c r="D101" s="52"/>
      <c r="E101" s="52"/>
    </row>
    <row r="102" spans="1:5" x14ac:dyDescent="0.2">
      <c r="A102" s="51"/>
      <c r="B102" s="4" t="s">
        <v>15</v>
      </c>
      <c r="C102" s="4">
        <v>20</v>
      </c>
      <c r="D102" s="52"/>
      <c r="E102" s="52"/>
    </row>
    <row r="103" spans="1:5" x14ac:dyDescent="0.2">
      <c r="A103" s="54"/>
      <c r="B103" s="4" t="s">
        <v>16</v>
      </c>
      <c r="C103" s="4">
        <v>20</v>
      </c>
      <c r="D103" s="53"/>
      <c r="E103" s="53"/>
    </row>
    <row r="104" spans="1:5" x14ac:dyDescent="0.2">
      <c r="A104" s="50">
        <v>46009</v>
      </c>
      <c r="B104" s="4" t="s">
        <v>14</v>
      </c>
      <c r="C104" s="4">
        <v>40</v>
      </c>
      <c r="D104" s="58" t="s">
        <v>65</v>
      </c>
      <c r="E104" s="58"/>
    </row>
    <row r="105" spans="1:5" x14ac:dyDescent="0.2">
      <c r="A105" s="51"/>
      <c r="B105" s="4" t="s">
        <v>15</v>
      </c>
      <c r="C105" s="4">
        <v>40</v>
      </c>
      <c r="D105" s="52"/>
      <c r="E105" s="52"/>
    </row>
    <row r="106" spans="1:5" x14ac:dyDescent="0.2">
      <c r="A106" s="51"/>
      <c r="B106" s="4">
        <v>1000</v>
      </c>
      <c r="C106" s="4">
        <v>140</v>
      </c>
      <c r="D106" s="52"/>
      <c r="E106" s="52"/>
    </row>
    <row r="107" spans="1:5" x14ac:dyDescent="0.2">
      <c r="A107" s="51"/>
      <c r="B107" s="4">
        <v>500</v>
      </c>
      <c r="C107" s="4">
        <v>20</v>
      </c>
      <c r="D107" s="52"/>
      <c r="E107" s="52"/>
    </row>
    <row r="108" spans="1:5" x14ac:dyDescent="0.2">
      <c r="A108" s="51"/>
      <c r="B108" s="4" t="s">
        <v>3</v>
      </c>
      <c r="C108" s="4">
        <v>80</v>
      </c>
      <c r="D108" s="52"/>
      <c r="E108" s="52"/>
    </row>
    <row r="109" spans="1:5" x14ac:dyDescent="0.2">
      <c r="A109" s="51"/>
      <c r="B109" s="4" t="s">
        <v>16</v>
      </c>
      <c r="C109" s="4">
        <v>20</v>
      </c>
      <c r="D109" s="52"/>
      <c r="E109" s="52"/>
    </row>
    <row r="110" spans="1:5" x14ac:dyDescent="0.2">
      <c r="A110" s="51"/>
      <c r="B110" s="4" t="s">
        <v>173</v>
      </c>
      <c r="C110" s="4">
        <v>14</v>
      </c>
      <c r="D110" s="52"/>
      <c r="E110" s="52"/>
    </row>
    <row r="111" spans="1:5" x14ac:dyDescent="0.2">
      <c r="A111" s="54"/>
      <c r="B111" s="4" t="s">
        <v>174</v>
      </c>
      <c r="C111" s="4">
        <v>10</v>
      </c>
      <c r="D111" s="53"/>
      <c r="E111" s="53"/>
    </row>
    <row r="112" spans="1:5" x14ac:dyDescent="0.2">
      <c r="A112" s="50">
        <v>46010</v>
      </c>
      <c r="B112" s="4" t="s">
        <v>175</v>
      </c>
      <c r="C112" s="4">
        <v>12</v>
      </c>
      <c r="D112" s="61" t="s">
        <v>176</v>
      </c>
      <c r="E112" s="58"/>
    </row>
    <row r="113" spans="1:5" x14ac:dyDescent="0.2">
      <c r="A113" s="54"/>
      <c r="B113" s="4" t="s">
        <v>69</v>
      </c>
      <c r="C113" s="4">
        <v>50</v>
      </c>
      <c r="D113" s="53"/>
      <c r="E113" s="53"/>
    </row>
    <row r="114" spans="1:5" x14ac:dyDescent="0.2">
      <c r="A114" s="50">
        <v>46014</v>
      </c>
      <c r="B114" s="4" t="s">
        <v>177</v>
      </c>
      <c r="C114" s="4">
        <v>50</v>
      </c>
      <c r="D114" s="58" t="s">
        <v>65</v>
      </c>
      <c r="E114" s="58"/>
    </row>
    <row r="115" spans="1:5" x14ac:dyDescent="0.2">
      <c r="A115" s="51"/>
      <c r="B115" s="4" t="s">
        <v>82</v>
      </c>
      <c r="C115" s="4">
        <v>200</v>
      </c>
      <c r="D115" s="52"/>
      <c r="E115" s="52"/>
    </row>
    <row r="116" spans="1:5" x14ac:dyDescent="0.2">
      <c r="A116" s="51"/>
      <c r="B116" s="4" t="s">
        <v>84</v>
      </c>
      <c r="C116" s="4">
        <v>80</v>
      </c>
      <c r="D116" s="52"/>
      <c r="E116" s="52"/>
    </row>
    <row r="117" spans="1:5" x14ac:dyDescent="0.2">
      <c r="A117" s="51"/>
      <c r="B117" s="4" t="s">
        <v>68</v>
      </c>
      <c r="C117" s="4">
        <v>24</v>
      </c>
      <c r="D117" s="52"/>
      <c r="E117" s="52"/>
    </row>
    <row r="118" spans="1:5" x14ac:dyDescent="0.2">
      <c r="A118" s="51"/>
      <c r="B118" s="4" t="s">
        <v>69</v>
      </c>
      <c r="C118" s="4">
        <v>120</v>
      </c>
      <c r="D118" s="52"/>
      <c r="E118" s="52"/>
    </row>
    <row r="119" spans="1:5" x14ac:dyDescent="0.2">
      <c r="A119" s="54"/>
      <c r="B119" s="4" t="s">
        <v>70</v>
      </c>
      <c r="C119" s="4">
        <v>48</v>
      </c>
      <c r="D119" s="53"/>
      <c r="E119" s="53"/>
    </row>
    <row r="120" spans="1:5" x14ac:dyDescent="0.2">
      <c r="A120" s="50">
        <v>46017</v>
      </c>
      <c r="B120" s="4" t="s">
        <v>14</v>
      </c>
      <c r="C120" s="4">
        <v>60</v>
      </c>
      <c r="D120" s="58" t="s">
        <v>66</v>
      </c>
      <c r="E120" s="58"/>
    </row>
    <row r="121" spans="1:5" x14ac:dyDescent="0.2">
      <c r="A121" s="51"/>
      <c r="B121" s="4" t="s">
        <v>15</v>
      </c>
      <c r="C121" s="4">
        <v>40</v>
      </c>
      <c r="D121" s="52"/>
      <c r="E121" s="52"/>
    </row>
    <row r="122" spans="1:5" x14ac:dyDescent="0.2">
      <c r="A122" s="51"/>
      <c r="B122" s="4">
        <v>1000</v>
      </c>
      <c r="C122" s="4">
        <v>180</v>
      </c>
      <c r="D122" s="52"/>
      <c r="E122" s="52"/>
    </row>
    <row r="123" spans="1:5" x14ac:dyDescent="0.2">
      <c r="A123" s="51"/>
      <c r="B123" s="4">
        <v>500</v>
      </c>
      <c r="C123" s="4">
        <v>20</v>
      </c>
      <c r="D123" s="52"/>
      <c r="E123" s="52"/>
    </row>
    <row r="124" spans="1:5" x14ac:dyDescent="0.2">
      <c r="A124" s="51"/>
      <c r="B124" s="4" t="s">
        <v>3</v>
      </c>
      <c r="C124" s="4">
        <v>60</v>
      </c>
      <c r="D124" s="52"/>
      <c r="E124" s="52"/>
    </row>
    <row r="125" spans="1:5" x14ac:dyDescent="0.2">
      <c r="A125" s="54"/>
      <c r="B125" s="4" t="s">
        <v>16</v>
      </c>
      <c r="C125" s="4">
        <v>20</v>
      </c>
      <c r="D125" s="53"/>
      <c r="E125" s="53"/>
    </row>
    <row r="126" spans="1:5" x14ac:dyDescent="0.2">
      <c r="A126" s="3">
        <v>46018</v>
      </c>
      <c r="B126" s="4" t="s">
        <v>82</v>
      </c>
      <c r="C126" s="4">
        <v>200</v>
      </c>
      <c r="D126" s="4" t="s">
        <v>178</v>
      </c>
    </row>
    <row r="127" spans="1:5" x14ac:dyDescent="0.2">
      <c r="A127" s="50">
        <v>45665</v>
      </c>
      <c r="B127" s="4">
        <v>1000</v>
      </c>
      <c r="C127" s="4">
        <v>140</v>
      </c>
      <c r="D127" s="58" t="s">
        <v>65</v>
      </c>
      <c r="E127" s="58"/>
    </row>
    <row r="128" spans="1:5" x14ac:dyDescent="0.2">
      <c r="A128" s="51"/>
      <c r="B128" s="4" t="s">
        <v>14</v>
      </c>
      <c r="C128" s="4">
        <v>40</v>
      </c>
      <c r="D128" s="52"/>
      <c r="E128" s="52"/>
    </row>
    <row r="129" spans="1:5" x14ac:dyDescent="0.2">
      <c r="A129" s="51"/>
      <c r="B129" s="4" t="s">
        <v>3</v>
      </c>
      <c r="C129" s="4">
        <v>80</v>
      </c>
      <c r="D129" s="52"/>
      <c r="E129" s="52"/>
    </row>
    <row r="130" spans="1:5" x14ac:dyDescent="0.2">
      <c r="A130" s="51"/>
      <c r="B130" s="4" t="s">
        <v>15</v>
      </c>
      <c r="C130" s="4">
        <v>40</v>
      </c>
      <c r="D130" s="52"/>
      <c r="E130" s="52"/>
    </row>
    <row r="131" spans="1:5" x14ac:dyDescent="0.2">
      <c r="A131" s="51"/>
      <c r="B131" s="4" t="s">
        <v>16</v>
      </c>
      <c r="C131" s="4">
        <v>20</v>
      </c>
      <c r="D131" s="52"/>
      <c r="E131" s="52"/>
    </row>
    <row r="132" spans="1:5" x14ac:dyDescent="0.2">
      <c r="A132" s="51"/>
      <c r="B132" s="4">
        <v>500</v>
      </c>
      <c r="C132" s="4">
        <v>20</v>
      </c>
      <c r="D132" s="52"/>
      <c r="E132" s="52"/>
    </row>
    <row r="133" spans="1:5" x14ac:dyDescent="0.2">
      <c r="A133" s="51"/>
      <c r="B133" s="4" t="s">
        <v>173</v>
      </c>
      <c r="C133" s="4">
        <v>14</v>
      </c>
      <c r="D133" s="53"/>
      <c r="E133" s="53"/>
    </row>
    <row r="134" spans="1:5" x14ac:dyDescent="0.2">
      <c r="A134" s="51"/>
      <c r="B134" s="4">
        <v>1000</v>
      </c>
      <c r="C134" s="4">
        <v>140</v>
      </c>
      <c r="D134" s="58" t="s">
        <v>61</v>
      </c>
      <c r="E134" s="58"/>
    </row>
    <row r="135" spans="1:5" x14ac:dyDescent="0.2">
      <c r="A135" s="51"/>
      <c r="B135" s="4" t="s">
        <v>14</v>
      </c>
      <c r="C135" s="4">
        <v>50</v>
      </c>
      <c r="D135" s="52"/>
      <c r="E135" s="52"/>
    </row>
    <row r="136" spans="1:5" x14ac:dyDescent="0.2">
      <c r="A136" s="51"/>
      <c r="B136" s="4" t="s">
        <v>3</v>
      </c>
      <c r="C136" s="4">
        <v>100</v>
      </c>
      <c r="D136" s="52"/>
      <c r="E136" s="52"/>
    </row>
    <row r="137" spans="1:5" x14ac:dyDescent="0.2">
      <c r="A137" s="51"/>
      <c r="B137" s="4" t="s">
        <v>15</v>
      </c>
      <c r="C137" s="4">
        <v>20</v>
      </c>
      <c r="D137" s="52"/>
      <c r="E137" s="52"/>
    </row>
    <row r="138" spans="1:5" x14ac:dyDescent="0.2">
      <c r="A138" s="51"/>
      <c r="B138" s="4" t="s">
        <v>162</v>
      </c>
      <c r="C138" s="4">
        <v>6</v>
      </c>
      <c r="D138" s="52"/>
      <c r="E138" s="52"/>
    </row>
    <row r="139" spans="1:5" x14ac:dyDescent="0.2">
      <c r="A139" s="51"/>
      <c r="B139" s="4" t="s">
        <v>16</v>
      </c>
      <c r="C139" s="4">
        <v>20</v>
      </c>
      <c r="D139" s="52"/>
      <c r="E139" s="52"/>
    </row>
    <row r="140" spans="1:5" x14ac:dyDescent="0.2">
      <c r="A140" s="51"/>
      <c r="B140" s="4">
        <v>500</v>
      </c>
      <c r="C140" s="4">
        <v>20</v>
      </c>
      <c r="D140" s="52"/>
      <c r="E140" s="52"/>
    </row>
    <row r="141" spans="1:5" x14ac:dyDescent="0.2">
      <c r="A141" s="51"/>
      <c r="B141" s="4" t="s">
        <v>177</v>
      </c>
      <c r="C141" s="4">
        <v>20</v>
      </c>
      <c r="D141" s="52"/>
      <c r="E141" s="52"/>
    </row>
    <row r="142" spans="1:5" x14ac:dyDescent="0.2">
      <c r="A142" s="51"/>
      <c r="B142" s="4" t="s">
        <v>82</v>
      </c>
      <c r="C142" s="4">
        <v>60</v>
      </c>
      <c r="D142" s="52"/>
      <c r="E142" s="52"/>
    </row>
    <row r="143" spans="1:5" x14ac:dyDescent="0.2">
      <c r="A143" s="51"/>
      <c r="B143" s="4" t="s">
        <v>84</v>
      </c>
      <c r="C143" s="4">
        <v>20</v>
      </c>
      <c r="D143" s="52"/>
      <c r="E143" s="52"/>
    </row>
    <row r="144" spans="1:5" x14ac:dyDescent="0.2">
      <c r="A144" s="51"/>
      <c r="B144" s="4" t="s">
        <v>68</v>
      </c>
      <c r="C144" s="4">
        <v>24</v>
      </c>
      <c r="D144" s="52"/>
      <c r="E144" s="52"/>
    </row>
    <row r="145" spans="1:5" x14ac:dyDescent="0.2">
      <c r="A145" s="51"/>
      <c r="B145" s="4" t="s">
        <v>69</v>
      </c>
      <c r="C145" s="4">
        <v>108</v>
      </c>
      <c r="D145" s="52"/>
      <c r="E145" s="52"/>
    </row>
    <row r="146" spans="1:5" x14ac:dyDescent="0.2">
      <c r="A146" s="51"/>
      <c r="B146" s="4" t="s">
        <v>70</v>
      </c>
      <c r="C146" s="4">
        <v>24</v>
      </c>
      <c r="D146" s="53"/>
      <c r="E146" s="53"/>
    </row>
    <row r="147" spans="1:5" x14ac:dyDescent="0.2">
      <c r="A147" s="54"/>
      <c r="B147" s="4" t="s">
        <v>69</v>
      </c>
      <c r="C147" s="4">
        <v>60</v>
      </c>
      <c r="D147" s="4" t="s">
        <v>106</v>
      </c>
    </row>
    <row r="148" spans="1:5" x14ac:dyDescent="0.2">
      <c r="A148" s="50">
        <v>45666</v>
      </c>
      <c r="B148" s="4" t="s">
        <v>82</v>
      </c>
      <c r="C148" s="4">
        <v>30</v>
      </c>
      <c r="D148" s="58" t="s">
        <v>185</v>
      </c>
      <c r="E148" s="58"/>
    </row>
    <row r="149" spans="1:5" x14ac:dyDescent="0.2">
      <c r="A149" s="51"/>
      <c r="B149" s="4" t="s">
        <v>84</v>
      </c>
      <c r="C149" s="4">
        <v>20</v>
      </c>
      <c r="D149" s="52"/>
      <c r="E149" s="52"/>
    </row>
    <row r="150" spans="1:5" x14ac:dyDescent="0.2">
      <c r="A150" s="51"/>
      <c r="B150" s="4" t="s">
        <v>69</v>
      </c>
      <c r="C150" s="4">
        <v>24</v>
      </c>
      <c r="D150" s="52"/>
      <c r="E150" s="52"/>
    </row>
    <row r="151" spans="1:5" x14ac:dyDescent="0.2">
      <c r="A151" s="54"/>
      <c r="B151" s="4" t="s">
        <v>70</v>
      </c>
      <c r="C151" s="4">
        <v>24</v>
      </c>
      <c r="D151" s="53"/>
      <c r="E151" s="53"/>
    </row>
    <row r="152" spans="1:5" x14ac:dyDescent="0.2">
      <c r="A152" s="50">
        <v>45671</v>
      </c>
      <c r="B152" s="4">
        <v>1000</v>
      </c>
      <c r="C152" s="4">
        <v>150</v>
      </c>
      <c r="D152" s="58" t="s">
        <v>66</v>
      </c>
      <c r="E152" s="58"/>
    </row>
    <row r="153" spans="1:5" x14ac:dyDescent="0.2">
      <c r="A153" s="51"/>
      <c r="B153" s="4" t="s">
        <v>14</v>
      </c>
      <c r="C153" s="4">
        <v>20</v>
      </c>
      <c r="D153" s="52"/>
      <c r="E153" s="52"/>
    </row>
    <row r="154" spans="1:5" x14ac:dyDescent="0.2">
      <c r="A154" s="51"/>
      <c r="B154" s="4" t="s">
        <v>3</v>
      </c>
      <c r="C154" s="4">
        <v>80</v>
      </c>
      <c r="D154" s="52"/>
      <c r="E154" s="52"/>
    </row>
    <row r="155" spans="1:5" x14ac:dyDescent="0.2">
      <c r="A155" s="51"/>
      <c r="B155" s="4" t="s">
        <v>15</v>
      </c>
      <c r="C155" s="4">
        <v>40</v>
      </c>
      <c r="D155" s="52"/>
      <c r="E155" s="52"/>
    </row>
    <row r="156" spans="1:5" x14ac:dyDescent="0.2">
      <c r="A156" s="51"/>
      <c r="B156" s="4" t="s">
        <v>16</v>
      </c>
      <c r="C156" s="4">
        <v>20</v>
      </c>
      <c r="D156" s="52"/>
      <c r="E156" s="52"/>
    </row>
    <row r="157" spans="1:5" x14ac:dyDescent="0.2">
      <c r="A157" s="51"/>
      <c r="B157" s="4" t="s">
        <v>18</v>
      </c>
      <c r="C157" s="4">
        <v>30</v>
      </c>
      <c r="D157" s="53"/>
      <c r="E157" s="53"/>
    </row>
    <row r="158" spans="1:5" x14ac:dyDescent="0.2">
      <c r="A158" s="51"/>
      <c r="B158" s="4" t="s">
        <v>3</v>
      </c>
      <c r="C158" s="4">
        <v>40</v>
      </c>
      <c r="D158" s="58" t="s">
        <v>187</v>
      </c>
      <c r="E158" s="58"/>
    </row>
    <row r="159" spans="1:5" x14ac:dyDescent="0.2">
      <c r="A159" s="51"/>
      <c r="B159" s="4">
        <v>500</v>
      </c>
      <c r="C159" s="4">
        <v>20</v>
      </c>
      <c r="D159" s="52"/>
      <c r="E159" s="52"/>
    </row>
    <row r="160" spans="1:5" x14ac:dyDescent="0.2">
      <c r="A160" s="51"/>
      <c r="B160" s="4" t="s">
        <v>15</v>
      </c>
      <c r="C160" s="4">
        <v>40</v>
      </c>
      <c r="D160" s="52"/>
      <c r="E160" s="52"/>
    </row>
    <row r="161" spans="1:5" x14ac:dyDescent="0.2">
      <c r="A161" s="54"/>
      <c r="B161" s="4" t="s">
        <v>16</v>
      </c>
      <c r="C161" s="4">
        <v>10</v>
      </c>
      <c r="D161" s="53"/>
      <c r="E161" s="53"/>
    </row>
    <row r="162" spans="1:5" x14ac:dyDescent="0.2">
      <c r="A162" s="50">
        <v>45678</v>
      </c>
      <c r="B162" s="4" t="s">
        <v>174</v>
      </c>
      <c r="C162" s="4">
        <v>40</v>
      </c>
      <c r="D162" s="58" t="s">
        <v>201</v>
      </c>
      <c r="E162" s="58"/>
    </row>
    <row r="163" spans="1:5" x14ac:dyDescent="0.2">
      <c r="A163" s="51"/>
      <c r="B163" s="4" t="s">
        <v>173</v>
      </c>
      <c r="C163" s="4">
        <v>20</v>
      </c>
      <c r="D163" s="52"/>
      <c r="E163" s="52"/>
    </row>
    <row r="164" spans="1:5" x14ac:dyDescent="0.2">
      <c r="A164" s="51"/>
      <c r="B164" s="4" t="s">
        <v>67</v>
      </c>
      <c r="C164" s="4">
        <v>10</v>
      </c>
      <c r="D164" s="53"/>
      <c r="E164" s="53"/>
    </row>
    <row r="165" spans="1:5" x14ac:dyDescent="0.2">
      <c r="A165" s="51"/>
      <c r="B165" s="4">
        <v>1000</v>
      </c>
      <c r="C165" s="4">
        <v>60</v>
      </c>
      <c r="D165" s="58" t="s">
        <v>61</v>
      </c>
      <c r="E165" s="58"/>
    </row>
    <row r="166" spans="1:5" x14ac:dyDescent="0.2">
      <c r="A166" s="51"/>
      <c r="B166" s="4" t="s">
        <v>14</v>
      </c>
      <c r="C166" s="4">
        <v>20</v>
      </c>
      <c r="D166" s="52"/>
      <c r="E166" s="52"/>
    </row>
    <row r="167" spans="1:5" x14ac:dyDescent="0.2">
      <c r="A167" s="51"/>
      <c r="B167" s="4" t="s">
        <v>3</v>
      </c>
      <c r="C167" s="4">
        <v>20</v>
      </c>
      <c r="D167" s="52"/>
      <c r="E167" s="52"/>
    </row>
    <row r="168" spans="1:5" x14ac:dyDescent="0.2">
      <c r="A168" s="54"/>
      <c r="B168" s="4" t="s">
        <v>15</v>
      </c>
      <c r="C168" s="4">
        <v>40</v>
      </c>
      <c r="D168" s="53"/>
      <c r="E168" s="53"/>
    </row>
    <row r="169" spans="1:5" x14ac:dyDescent="0.2">
      <c r="A169" s="3">
        <v>45680</v>
      </c>
      <c r="B169" s="4" t="s">
        <v>100</v>
      </c>
      <c r="C169" s="4">
        <v>20</v>
      </c>
      <c r="D169" s="4" t="s">
        <v>61</v>
      </c>
    </row>
    <row r="170" spans="1:5" x14ac:dyDescent="0.2">
      <c r="A170" s="50">
        <v>45691</v>
      </c>
      <c r="B170" s="4" t="s">
        <v>174</v>
      </c>
      <c r="C170" s="4">
        <v>10</v>
      </c>
      <c r="D170" s="58" t="s">
        <v>202</v>
      </c>
      <c r="E170" s="58"/>
    </row>
    <row r="171" spans="1:5" x14ac:dyDescent="0.2">
      <c r="A171" s="51"/>
      <c r="B171" s="4" t="s">
        <v>173</v>
      </c>
      <c r="C171" s="4">
        <v>20</v>
      </c>
      <c r="D171" s="53"/>
      <c r="E171" s="53"/>
    </row>
    <row r="172" spans="1:5" x14ac:dyDescent="0.2">
      <c r="A172" s="51"/>
      <c r="B172" s="4" t="s">
        <v>174</v>
      </c>
      <c r="C172" s="4">
        <v>10</v>
      </c>
      <c r="D172" s="58" t="s">
        <v>187</v>
      </c>
      <c r="E172" s="58"/>
    </row>
    <row r="173" spans="1:5" x14ac:dyDescent="0.2">
      <c r="A173" s="51"/>
      <c r="B173" s="4" t="s">
        <v>177</v>
      </c>
      <c r="C173" s="4">
        <v>10</v>
      </c>
      <c r="D173" s="52"/>
      <c r="E173" s="52"/>
    </row>
    <row r="174" spans="1:5" x14ac:dyDescent="0.2">
      <c r="A174" s="51"/>
      <c r="B174" s="4" t="s">
        <v>82</v>
      </c>
      <c r="C174" s="4">
        <v>40</v>
      </c>
      <c r="D174" s="53"/>
      <c r="E174" s="53"/>
    </row>
    <row r="175" spans="1:5" x14ac:dyDescent="0.2">
      <c r="A175" s="51"/>
      <c r="B175" s="4">
        <v>1000</v>
      </c>
      <c r="C175" s="4">
        <v>200</v>
      </c>
      <c r="D175" s="58" t="s">
        <v>61</v>
      </c>
      <c r="E175" s="58"/>
    </row>
    <row r="176" spans="1:5" x14ac:dyDescent="0.2">
      <c r="A176" s="51"/>
      <c r="B176" s="4" t="s">
        <v>15</v>
      </c>
      <c r="C176" s="4">
        <v>40</v>
      </c>
      <c r="D176" s="52"/>
      <c r="E176" s="52"/>
    </row>
    <row r="177" spans="1:5" x14ac:dyDescent="0.2">
      <c r="A177" s="51"/>
      <c r="B177" s="4" t="s">
        <v>14</v>
      </c>
      <c r="C177" s="4">
        <v>40</v>
      </c>
      <c r="D177" s="52"/>
      <c r="E177" s="52"/>
    </row>
    <row r="178" spans="1:5" x14ac:dyDescent="0.2">
      <c r="A178" s="51"/>
      <c r="B178" s="4" t="s">
        <v>3</v>
      </c>
      <c r="C178" s="4">
        <v>80</v>
      </c>
      <c r="D178" s="52"/>
      <c r="E178" s="52"/>
    </row>
    <row r="179" spans="1:5" x14ac:dyDescent="0.2">
      <c r="A179" s="54"/>
      <c r="B179" s="4" t="s">
        <v>16</v>
      </c>
      <c r="C179" s="4">
        <v>20</v>
      </c>
      <c r="D179" s="53"/>
      <c r="E179" s="53"/>
    </row>
    <row r="180" spans="1:5" x14ac:dyDescent="0.2">
      <c r="A180" s="50">
        <v>45692</v>
      </c>
      <c r="B180" s="4">
        <v>1000</v>
      </c>
      <c r="C180" s="4">
        <v>140</v>
      </c>
      <c r="D180" s="58" t="s">
        <v>65</v>
      </c>
      <c r="E180" s="58"/>
    </row>
    <row r="181" spans="1:5" x14ac:dyDescent="0.2">
      <c r="A181" s="51"/>
      <c r="B181" s="4" t="s">
        <v>14</v>
      </c>
      <c r="C181" s="4">
        <v>40</v>
      </c>
      <c r="D181" s="52"/>
      <c r="E181" s="52"/>
    </row>
    <row r="182" spans="1:5" x14ac:dyDescent="0.2">
      <c r="A182" s="51"/>
      <c r="B182" s="4" t="s">
        <v>3</v>
      </c>
      <c r="C182" s="4">
        <v>120</v>
      </c>
      <c r="D182" s="52"/>
      <c r="E182" s="52"/>
    </row>
    <row r="183" spans="1:5" x14ac:dyDescent="0.2">
      <c r="A183" s="51"/>
      <c r="B183" s="4" t="s">
        <v>15</v>
      </c>
      <c r="C183" s="4">
        <v>60</v>
      </c>
      <c r="D183" s="52"/>
      <c r="E183" s="52"/>
    </row>
    <row r="184" spans="1:5" x14ac:dyDescent="0.2">
      <c r="A184" s="51"/>
      <c r="B184" s="4" t="s">
        <v>16</v>
      </c>
      <c r="C184" s="4">
        <v>10</v>
      </c>
      <c r="D184" s="52"/>
      <c r="E184" s="52"/>
    </row>
    <row r="185" spans="1:5" x14ac:dyDescent="0.2">
      <c r="A185" s="54"/>
      <c r="B185" s="4" t="s">
        <v>173</v>
      </c>
      <c r="C185" s="4">
        <v>10</v>
      </c>
      <c r="D185" s="53"/>
      <c r="E185" s="53"/>
    </row>
    <row r="186" spans="1:5" x14ac:dyDescent="0.2">
      <c r="A186" s="50">
        <v>45695</v>
      </c>
      <c r="B186" s="4" t="s">
        <v>204</v>
      </c>
      <c r="C186" s="4">
        <v>54</v>
      </c>
      <c r="D186" s="58" t="s">
        <v>61</v>
      </c>
      <c r="E186" s="58"/>
    </row>
    <row r="187" spans="1:5" x14ac:dyDescent="0.2">
      <c r="A187" s="51"/>
      <c r="B187" s="4" t="s">
        <v>205</v>
      </c>
      <c r="C187" s="4">
        <v>36</v>
      </c>
      <c r="D187" s="52"/>
      <c r="E187" s="52"/>
    </row>
    <row r="188" spans="1:5" x14ac:dyDescent="0.2">
      <c r="A188" s="51"/>
      <c r="B188" s="4" t="s">
        <v>177</v>
      </c>
      <c r="C188" s="4">
        <v>40</v>
      </c>
      <c r="D188" s="52"/>
      <c r="E188" s="52"/>
    </row>
    <row r="189" spans="1:5" x14ac:dyDescent="0.2">
      <c r="A189" s="51"/>
      <c r="B189" s="4" t="s">
        <v>82</v>
      </c>
      <c r="C189" s="4">
        <v>60</v>
      </c>
      <c r="D189" s="52"/>
      <c r="E189" s="52"/>
    </row>
    <row r="190" spans="1:5" x14ac:dyDescent="0.2">
      <c r="A190" s="51"/>
      <c r="B190" s="4" t="s">
        <v>84</v>
      </c>
      <c r="C190" s="4">
        <v>20</v>
      </c>
      <c r="D190" s="52"/>
      <c r="E190" s="52"/>
    </row>
    <row r="191" spans="1:5" x14ac:dyDescent="0.2">
      <c r="A191" s="51"/>
      <c r="B191" s="4" t="s">
        <v>175</v>
      </c>
      <c r="C191" s="4">
        <v>24</v>
      </c>
      <c r="D191" s="52"/>
      <c r="E191" s="52"/>
    </row>
    <row r="192" spans="1:5" x14ac:dyDescent="0.2">
      <c r="A192" s="51"/>
      <c r="B192" s="4" t="s">
        <v>69</v>
      </c>
      <c r="C192" s="4">
        <v>48</v>
      </c>
      <c r="D192" s="52"/>
      <c r="E192" s="52"/>
    </row>
    <row r="193" spans="1:5" x14ac:dyDescent="0.2">
      <c r="A193" s="54"/>
      <c r="B193" s="4" t="s">
        <v>70</v>
      </c>
      <c r="C193" s="4">
        <v>24</v>
      </c>
      <c r="D193" s="53"/>
      <c r="E193" s="53"/>
    </row>
    <row r="194" spans="1:5" x14ac:dyDescent="0.2">
      <c r="A194" s="50">
        <v>45706</v>
      </c>
      <c r="B194" s="4">
        <v>1000</v>
      </c>
      <c r="C194" s="4">
        <v>100</v>
      </c>
      <c r="D194" s="58" t="s">
        <v>71</v>
      </c>
      <c r="E194" s="58"/>
    </row>
    <row r="195" spans="1:5" x14ac:dyDescent="0.2">
      <c r="A195" s="51"/>
      <c r="B195" s="4" t="s">
        <v>14</v>
      </c>
      <c r="C195" s="4">
        <v>20</v>
      </c>
      <c r="D195" s="52"/>
      <c r="E195" s="52"/>
    </row>
    <row r="196" spans="1:5" x14ac:dyDescent="0.2">
      <c r="A196" s="51"/>
      <c r="B196" s="4">
        <v>500</v>
      </c>
      <c r="C196" s="4">
        <v>20</v>
      </c>
      <c r="D196" s="52"/>
      <c r="E196" s="52"/>
    </row>
    <row r="197" spans="1:5" x14ac:dyDescent="0.2">
      <c r="A197" s="51"/>
      <c r="B197" s="4" t="s">
        <v>3</v>
      </c>
      <c r="C197" s="4">
        <v>40</v>
      </c>
      <c r="D197" s="52"/>
      <c r="E197" s="52"/>
    </row>
    <row r="198" spans="1:5" x14ac:dyDescent="0.2">
      <c r="A198" s="51"/>
      <c r="B198" s="4" t="s">
        <v>15</v>
      </c>
      <c r="C198" s="4">
        <v>20</v>
      </c>
      <c r="D198" s="52"/>
      <c r="E198" s="52"/>
    </row>
    <row r="199" spans="1:5" x14ac:dyDescent="0.2">
      <c r="A199" s="51"/>
      <c r="B199" s="4">
        <v>2000</v>
      </c>
      <c r="C199" s="4">
        <v>6</v>
      </c>
      <c r="D199" s="52"/>
      <c r="E199" s="52"/>
    </row>
    <row r="200" spans="1:5" x14ac:dyDescent="0.2">
      <c r="A200" s="54"/>
      <c r="B200" s="4" t="s">
        <v>175</v>
      </c>
      <c r="C200" s="4">
        <v>12</v>
      </c>
      <c r="D200" s="53"/>
      <c r="E200" s="53"/>
    </row>
    <row r="201" spans="1:5" x14ac:dyDescent="0.2">
      <c r="A201" s="50">
        <v>45707</v>
      </c>
      <c r="B201" s="4">
        <v>1000</v>
      </c>
      <c r="C201" s="4">
        <v>100</v>
      </c>
      <c r="D201" s="58" t="s">
        <v>187</v>
      </c>
      <c r="E201" s="58"/>
    </row>
    <row r="202" spans="1:5" x14ac:dyDescent="0.2">
      <c r="A202" s="51"/>
      <c r="B202" s="4" t="s">
        <v>3</v>
      </c>
      <c r="C202" s="4">
        <v>40</v>
      </c>
      <c r="D202" s="52"/>
      <c r="E202" s="52"/>
    </row>
    <row r="203" spans="1:5" x14ac:dyDescent="0.2">
      <c r="A203" s="51"/>
      <c r="B203" s="4" t="s">
        <v>212</v>
      </c>
      <c r="C203" s="4">
        <v>8</v>
      </c>
      <c r="D203" s="52"/>
      <c r="E203" s="52"/>
    </row>
    <row r="204" spans="1:5" x14ac:dyDescent="0.2">
      <c r="A204" s="54"/>
      <c r="B204" s="4" t="s">
        <v>213</v>
      </c>
      <c r="C204" s="4">
        <v>6</v>
      </c>
      <c r="D204" s="53"/>
      <c r="E204" s="53"/>
    </row>
    <row r="205" spans="1:5" x14ac:dyDescent="0.2">
      <c r="A205" s="50">
        <v>45715</v>
      </c>
      <c r="B205" s="4" t="s">
        <v>8</v>
      </c>
      <c r="C205" s="4">
        <v>40</v>
      </c>
      <c r="D205" s="58" t="s">
        <v>65</v>
      </c>
      <c r="E205" s="58"/>
    </row>
    <row r="206" spans="1:5" x14ac:dyDescent="0.2">
      <c r="A206" s="51"/>
      <c r="B206" s="4" t="s">
        <v>14</v>
      </c>
      <c r="C206" s="4">
        <v>70</v>
      </c>
      <c r="D206" s="52"/>
      <c r="E206" s="52"/>
    </row>
    <row r="207" spans="1:5" x14ac:dyDescent="0.2">
      <c r="A207" s="51"/>
      <c r="B207" s="4">
        <v>1000</v>
      </c>
      <c r="C207" s="4">
        <v>200</v>
      </c>
      <c r="D207" s="52"/>
      <c r="E207" s="52"/>
    </row>
    <row r="208" spans="1:5" x14ac:dyDescent="0.2">
      <c r="A208" s="51"/>
      <c r="B208" s="4">
        <v>500</v>
      </c>
      <c r="C208" s="4">
        <v>20</v>
      </c>
      <c r="D208" s="52"/>
      <c r="E208" s="52"/>
    </row>
    <row r="209" spans="1:5" x14ac:dyDescent="0.2">
      <c r="A209" s="51"/>
      <c r="B209" s="4" t="s">
        <v>3</v>
      </c>
      <c r="C209" s="4">
        <v>80</v>
      </c>
      <c r="D209" s="52"/>
      <c r="E209" s="52"/>
    </row>
    <row r="210" spans="1:5" x14ac:dyDescent="0.2">
      <c r="A210" s="51"/>
      <c r="B210" s="4" t="s">
        <v>16</v>
      </c>
      <c r="C210" s="4">
        <v>20</v>
      </c>
      <c r="D210" s="52"/>
      <c r="E210" s="52"/>
    </row>
    <row r="211" spans="1:5" x14ac:dyDescent="0.2">
      <c r="A211" s="51"/>
      <c r="B211" s="4" t="s">
        <v>67</v>
      </c>
      <c r="C211" s="4">
        <v>4</v>
      </c>
      <c r="D211" s="52"/>
      <c r="E211" s="52"/>
    </row>
    <row r="212" spans="1:5" x14ac:dyDescent="0.2">
      <c r="A212" s="54"/>
      <c r="B212" s="4" t="s">
        <v>173</v>
      </c>
      <c r="C212" s="4">
        <v>10</v>
      </c>
      <c r="D212" s="53"/>
      <c r="E212" s="53"/>
    </row>
    <row r="213" spans="1:5" x14ac:dyDescent="0.2">
      <c r="A213" s="50">
        <v>45721</v>
      </c>
      <c r="B213" s="4" t="s">
        <v>83</v>
      </c>
      <c r="C213" s="4">
        <v>20</v>
      </c>
      <c r="D213" s="58" t="s">
        <v>187</v>
      </c>
      <c r="E213" s="58"/>
    </row>
    <row r="214" spans="1:5" x14ac:dyDescent="0.2">
      <c r="A214" s="51"/>
      <c r="B214" s="4" t="s">
        <v>82</v>
      </c>
      <c r="C214" s="4">
        <v>50</v>
      </c>
      <c r="D214" s="52"/>
      <c r="E214" s="52"/>
    </row>
    <row r="215" spans="1:5" x14ac:dyDescent="0.2">
      <c r="A215" s="51"/>
      <c r="B215" s="4" t="s">
        <v>84</v>
      </c>
      <c r="C215" s="4">
        <v>40</v>
      </c>
      <c r="D215" s="52"/>
      <c r="E215" s="52"/>
    </row>
    <row r="216" spans="1:5" x14ac:dyDescent="0.2">
      <c r="A216" s="51"/>
      <c r="B216" s="4" t="s">
        <v>15</v>
      </c>
      <c r="C216" s="4">
        <v>60</v>
      </c>
      <c r="D216" s="52"/>
      <c r="E216" s="52"/>
    </row>
    <row r="217" spans="1:5" x14ac:dyDescent="0.2">
      <c r="A217" s="51"/>
      <c r="B217" s="4">
        <v>1000</v>
      </c>
      <c r="C217" s="4">
        <v>50</v>
      </c>
      <c r="D217" s="52"/>
      <c r="E217" s="52"/>
    </row>
    <row r="218" spans="1:5" x14ac:dyDescent="0.2">
      <c r="A218" s="51"/>
      <c r="B218" s="4" t="s">
        <v>16</v>
      </c>
      <c r="C218" s="4">
        <v>20</v>
      </c>
      <c r="D218" s="52"/>
      <c r="E218" s="52"/>
    </row>
    <row r="219" spans="1:5" x14ac:dyDescent="0.2">
      <c r="A219" s="51"/>
      <c r="B219" s="4" t="s">
        <v>3</v>
      </c>
      <c r="C219" s="4">
        <v>60</v>
      </c>
      <c r="D219" s="52"/>
      <c r="E219" s="52"/>
    </row>
    <row r="220" spans="1:5" x14ac:dyDescent="0.2">
      <c r="A220" s="51"/>
      <c r="B220" s="4">
        <v>500</v>
      </c>
      <c r="C220" s="4">
        <v>20</v>
      </c>
      <c r="D220" s="52"/>
      <c r="E220" s="52"/>
    </row>
    <row r="221" spans="1:5" x14ac:dyDescent="0.2">
      <c r="A221" s="54"/>
      <c r="B221" s="4" t="s">
        <v>14</v>
      </c>
      <c r="C221" s="4">
        <v>20</v>
      </c>
      <c r="D221" s="53"/>
      <c r="E221" s="53"/>
    </row>
    <row r="222" spans="1:5" x14ac:dyDescent="0.2">
      <c r="A222" s="50">
        <v>45722</v>
      </c>
      <c r="B222" s="4" t="s">
        <v>14</v>
      </c>
      <c r="C222" s="4">
        <v>60</v>
      </c>
      <c r="D222" s="58" t="s">
        <v>61</v>
      </c>
      <c r="E222" s="58"/>
    </row>
    <row r="223" spans="1:5" x14ac:dyDescent="0.2">
      <c r="A223" s="51"/>
      <c r="B223" s="4" t="s">
        <v>15</v>
      </c>
      <c r="C223" s="4">
        <v>60</v>
      </c>
      <c r="D223" s="52"/>
      <c r="E223" s="52"/>
    </row>
    <row r="224" spans="1:5" x14ac:dyDescent="0.2">
      <c r="A224" s="51"/>
      <c r="B224" s="4">
        <v>1000</v>
      </c>
      <c r="C224" s="4">
        <v>200</v>
      </c>
      <c r="D224" s="52"/>
      <c r="E224" s="52"/>
    </row>
    <row r="225" spans="1:5" x14ac:dyDescent="0.2">
      <c r="A225" s="51"/>
      <c r="B225" s="4">
        <v>500</v>
      </c>
      <c r="C225" s="4">
        <v>40</v>
      </c>
      <c r="D225" s="52"/>
      <c r="E225" s="52"/>
    </row>
    <row r="226" spans="1:5" x14ac:dyDescent="0.2">
      <c r="A226" s="51"/>
      <c r="B226" s="4" t="s">
        <v>3</v>
      </c>
      <c r="C226" s="4">
        <v>120</v>
      </c>
      <c r="D226" s="52"/>
      <c r="E226" s="52"/>
    </row>
    <row r="227" spans="1:5" x14ac:dyDescent="0.2">
      <c r="A227" s="54"/>
      <c r="B227" s="4" t="s">
        <v>16</v>
      </c>
      <c r="C227" s="4">
        <v>30</v>
      </c>
      <c r="D227" s="53"/>
      <c r="E227" s="53"/>
    </row>
    <row r="228" spans="1:5" x14ac:dyDescent="0.2">
      <c r="A228" s="50">
        <v>45726</v>
      </c>
      <c r="B228" s="4" t="s">
        <v>67</v>
      </c>
      <c r="C228" s="4">
        <v>10</v>
      </c>
      <c r="D228" s="58" t="s">
        <v>202</v>
      </c>
      <c r="E228" s="58"/>
    </row>
    <row r="229" spans="1:5" x14ac:dyDescent="0.2">
      <c r="A229" s="54"/>
      <c r="B229" s="4" t="s">
        <v>173</v>
      </c>
      <c r="C229" s="4">
        <v>21</v>
      </c>
      <c r="D229" s="53"/>
      <c r="E229" s="53"/>
    </row>
    <row r="230" spans="1:5" x14ac:dyDescent="0.2">
      <c r="A230" s="50">
        <v>45733</v>
      </c>
      <c r="B230" s="4" t="s">
        <v>174</v>
      </c>
      <c r="C230" s="4">
        <v>20</v>
      </c>
      <c r="D230" s="58" t="s">
        <v>101</v>
      </c>
      <c r="E230" s="58"/>
    </row>
    <row r="231" spans="1:5" x14ac:dyDescent="0.2">
      <c r="A231" s="51"/>
      <c r="B231" s="4" t="s">
        <v>173</v>
      </c>
      <c r="C231" s="4">
        <v>30</v>
      </c>
      <c r="D231" s="53"/>
      <c r="E231" s="53"/>
    </row>
    <row r="232" spans="1:5" x14ac:dyDescent="0.2">
      <c r="A232" s="51"/>
      <c r="B232" s="4" t="s">
        <v>177</v>
      </c>
      <c r="C232" s="4">
        <v>10</v>
      </c>
      <c r="D232" s="58" t="s">
        <v>65</v>
      </c>
      <c r="E232" s="58"/>
    </row>
    <row r="233" spans="1:5" x14ac:dyDescent="0.2">
      <c r="A233" s="54"/>
      <c r="B233" s="4" t="s">
        <v>69</v>
      </c>
      <c r="C233" s="4">
        <v>40</v>
      </c>
      <c r="D233" s="53"/>
      <c r="E233" s="53"/>
    </row>
    <row r="234" spans="1:5" x14ac:dyDescent="0.2">
      <c r="A234" s="50">
        <v>45734</v>
      </c>
      <c r="B234" s="4" t="s">
        <v>14</v>
      </c>
      <c r="C234" s="4">
        <v>40</v>
      </c>
      <c r="D234" s="58" t="s">
        <v>66</v>
      </c>
      <c r="E234" s="58"/>
    </row>
    <row r="235" spans="1:5" x14ac:dyDescent="0.2">
      <c r="A235" s="51"/>
      <c r="B235" s="4" t="s">
        <v>15</v>
      </c>
      <c r="C235" s="4">
        <v>40</v>
      </c>
      <c r="D235" s="52"/>
      <c r="E235" s="52"/>
    </row>
    <row r="236" spans="1:5" x14ac:dyDescent="0.2">
      <c r="A236" s="51"/>
      <c r="B236" s="4">
        <v>1000</v>
      </c>
      <c r="C236" s="4">
        <v>100</v>
      </c>
      <c r="D236" s="52"/>
      <c r="E236" s="52"/>
    </row>
    <row r="237" spans="1:5" x14ac:dyDescent="0.2">
      <c r="A237" s="51"/>
      <c r="B237" s="4">
        <v>500</v>
      </c>
      <c r="C237" s="4">
        <v>80</v>
      </c>
      <c r="D237" s="52"/>
      <c r="E237" s="52"/>
    </row>
    <row r="238" spans="1:5" x14ac:dyDescent="0.2">
      <c r="A238" s="51"/>
      <c r="B238" s="4" t="s">
        <v>16</v>
      </c>
      <c r="C238" s="4">
        <v>20</v>
      </c>
      <c r="D238" s="52"/>
      <c r="E238" s="52"/>
    </row>
    <row r="239" spans="1:5" x14ac:dyDescent="0.2">
      <c r="A239" s="51"/>
      <c r="B239" s="4" t="s">
        <v>18</v>
      </c>
      <c r="C239" s="4">
        <v>30</v>
      </c>
      <c r="D239" s="53"/>
      <c r="E239" s="53"/>
    </row>
    <row r="240" spans="1:5" x14ac:dyDescent="0.2">
      <c r="A240" s="54"/>
      <c r="B240" s="4" t="s">
        <v>177</v>
      </c>
      <c r="C240" s="4">
        <v>80</v>
      </c>
      <c r="D240" s="4" t="s">
        <v>178</v>
      </c>
    </row>
    <row r="241" spans="1:5" x14ac:dyDescent="0.2">
      <c r="A241" s="50">
        <v>45741</v>
      </c>
      <c r="B241" s="4" t="s">
        <v>15</v>
      </c>
      <c r="C241" s="4">
        <v>20</v>
      </c>
      <c r="D241" s="58" t="s">
        <v>61</v>
      </c>
      <c r="E241" s="58"/>
    </row>
    <row r="242" spans="1:5" x14ac:dyDescent="0.2">
      <c r="A242" s="51"/>
      <c r="B242" s="4">
        <v>1000</v>
      </c>
      <c r="C242" s="4">
        <v>80</v>
      </c>
      <c r="D242" s="52"/>
      <c r="E242" s="52"/>
    </row>
    <row r="243" spans="1:5" x14ac:dyDescent="0.2">
      <c r="A243" s="51"/>
      <c r="B243" s="4">
        <v>500</v>
      </c>
      <c r="C243" s="4">
        <v>20</v>
      </c>
      <c r="D243" s="52"/>
      <c r="E243" s="52"/>
    </row>
    <row r="244" spans="1:5" x14ac:dyDescent="0.2">
      <c r="A244" s="54"/>
      <c r="B244" s="4" t="s">
        <v>18</v>
      </c>
      <c r="C244" s="4">
        <v>20</v>
      </c>
      <c r="D244" s="53"/>
      <c r="E244" s="53"/>
    </row>
    <row r="245" spans="1:5" x14ac:dyDescent="0.2">
      <c r="A245" s="50">
        <v>45742</v>
      </c>
      <c r="B245" s="4" t="s">
        <v>82</v>
      </c>
      <c r="C245" s="4">
        <v>200</v>
      </c>
      <c r="D245" s="4" t="s">
        <v>178</v>
      </c>
    </row>
    <row r="246" spans="1:5" x14ac:dyDescent="0.2">
      <c r="A246" s="51"/>
      <c r="B246" s="4" t="s">
        <v>82</v>
      </c>
      <c r="C246" s="4">
        <v>30</v>
      </c>
      <c r="D246" s="4" t="s">
        <v>106</v>
      </c>
    </row>
    <row r="247" spans="1:5" x14ac:dyDescent="0.2">
      <c r="A247" s="54"/>
      <c r="B247" s="4" t="s">
        <v>173</v>
      </c>
      <c r="C247" s="4">
        <v>50</v>
      </c>
      <c r="D247" s="4" t="s">
        <v>237</v>
      </c>
      <c r="E247" s="4" t="s">
        <v>238</v>
      </c>
    </row>
    <row r="248" spans="1:5" x14ac:dyDescent="0.2">
      <c r="A248" s="3">
        <v>45743</v>
      </c>
      <c r="B248" s="4" t="s">
        <v>67</v>
      </c>
      <c r="C248" s="4">
        <v>5</v>
      </c>
      <c r="D248" s="4" t="s">
        <v>201</v>
      </c>
      <c r="E248" s="4" t="s">
        <v>238</v>
      </c>
    </row>
    <row r="249" spans="1:5" x14ac:dyDescent="0.2">
      <c r="A249" s="50">
        <v>45750</v>
      </c>
      <c r="B249" s="4" t="s">
        <v>15</v>
      </c>
      <c r="C249" s="4">
        <v>20</v>
      </c>
      <c r="D249" s="58" t="s">
        <v>65</v>
      </c>
      <c r="E249" s="58" t="s">
        <v>242</v>
      </c>
    </row>
    <row r="250" spans="1:5" x14ac:dyDescent="0.2">
      <c r="A250" s="51"/>
      <c r="B250" s="4" t="s">
        <v>14</v>
      </c>
      <c r="C250" s="4">
        <v>20</v>
      </c>
      <c r="D250" s="52"/>
      <c r="E250" s="52"/>
    </row>
    <row r="251" spans="1:5" x14ac:dyDescent="0.2">
      <c r="A251" s="51"/>
      <c r="B251" s="4">
        <v>1000</v>
      </c>
      <c r="C251" s="4">
        <v>100</v>
      </c>
      <c r="D251" s="52"/>
      <c r="E251" s="52"/>
    </row>
    <row r="252" spans="1:5" x14ac:dyDescent="0.2">
      <c r="A252" s="51"/>
      <c r="B252" s="4" t="s">
        <v>3</v>
      </c>
      <c r="C252" s="4">
        <v>40</v>
      </c>
      <c r="D252" s="52"/>
      <c r="E252" s="52"/>
    </row>
    <row r="253" spans="1:5" x14ac:dyDescent="0.2">
      <c r="A253" s="51"/>
      <c r="B253" s="4" t="s">
        <v>16</v>
      </c>
      <c r="C253" s="4">
        <v>10</v>
      </c>
      <c r="D253" s="52"/>
      <c r="E253" s="52"/>
    </row>
    <row r="254" spans="1:5" x14ac:dyDescent="0.2">
      <c r="A254" s="51"/>
      <c r="B254" s="4" t="s">
        <v>173</v>
      </c>
      <c r="C254" s="4">
        <v>10</v>
      </c>
      <c r="D254" s="52"/>
      <c r="E254" s="52"/>
    </row>
    <row r="255" spans="1:5" x14ac:dyDescent="0.2">
      <c r="A255" s="54"/>
      <c r="B255" s="4" t="s">
        <v>174</v>
      </c>
      <c r="C255" s="4">
        <v>19</v>
      </c>
      <c r="D255" s="53"/>
      <c r="E255" s="53"/>
    </row>
    <row r="256" spans="1:5" x14ac:dyDescent="0.2">
      <c r="A256" s="50">
        <v>45751</v>
      </c>
      <c r="B256" s="4">
        <v>1000</v>
      </c>
      <c r="C256" s="4">
        <v>200</v>
      </c>
      <c r="D256" s="58" t="s">
        <v>61</v>
      </c>
      <c r="E256" s="58"/>
    </row>
    <row r="257" spans="1:5" x14ac:dyDescent="0.2">
      <c r="A257" s="51"/>
      <c r="B257" s="4" t="s">
        <v>14</v>
      </c>
      <c r="C257" s="4">
        <v>60</v>
      </c>
      <c r="D257" s="52"/>
      <c r="E257" s="52"/>
    </row>
    <row r="258" spans="1:5" x14ac:dyDescent="0.2">
      <c r="A258" s="51"/>
      <c r="B258" s="4" t="s">
        <v>3</v>
      </c>
      <c r="C258" s="4">
        <v>120</v>
      </c>
      <c r="D258" s="52"/>
      <c r="E258" s="52"/>
    </row>
    <row r="259" spans="1:5" x14ac:dyDescent="0.2">
      <c r="A259" s="51"/>
      <c r="B259" s="4">
        <v>500</v>
      </c>
      <c r="C259" s="4">
        <v>40</v>
      </c>
      <c r="D259" s="52"/>
      <c r="E259" s="52"/>
    </row>
    <row r="260" spans="1:5" x14ac:dyDescent="0.2">
      <c r="A260" s="51"/>
      <c r="B260" s="4" t="s">
        <v>15</v>
      </c>
      <c r="C260" s="4">
        <v>60</v>
      </c>
      <c r="D260" s="52"/>
      <c r="E260" s="52"/>
    </row>
    <row r="261" spans="1:5" x14ac:dyDescent="0.2">
      <c r="A261" s="54"/>
      <c r="B261" s="4" t="s">
        <v>16</v>
      </c>
      <c r="C261" s="4">
        <v>30</v>
      </c>
      <c r="D261" s="53"/>
      <c r="E261" s="53"/>
    </row>
    <row r="262" spans="1:5" x14ac:dyDescent="0.2">
      <c r="A262" s="50">
        <v>45755</v>
      </c>
      <c r="B262" s="4" t="s">
        <v>14</v>
      </c>
      <c r="C262" s="4">
        <v>10</v>
      </c>
      <c r="D262" s="58" t="s">
        <v>187</v>
      </c>
      <c r="E262" s="58" t="s">
        <v>243</v>
      </c>
    </row>
    <row r="263" spans="1:5" x14ac:dyDescent="0.2">
      <c r="A263" s="51"/>
      <c r="B263" s="4">
        <v>1000</v>
      </c>
      <c r="C263" s="4">
        <v>40</v>
      </c>
      <c r="D263" s="52"/>
      <c r="E263" s="52"/>
    </row>
    <row r="264" spans="1:5" x14ac:dyDescent="0.2">
      <c r="A264" s="51"/>
      <c r="B264" s="4" t="s">
        <v>3</v>
      </c>
      <c r="C264" s="4">
        <v>60</v>
      </c>
      <c r="D264" s="52"/>
      <c r="E264" s="52"/>
    </row>
    <row r="265" spans="1:5" x14ac:dyDescent="0.2">
      <c r="A265" s="51"/>
      <c r="B265" s="4" t="s">
        <v>16</v>
      </c>
      <c r="C265" s="4">
        <v>10</v>
      </c>
      <c r="D265" s="52"/>
      <c r="E265" s="52"/>
    </row>
    <row r="266" spans="1:5" x14ac:dyDescent="0.2">
      <c r="A266" s="51"/>
      <c r="B266" s="4" t="s">
        <v>67</v>
      </c>
      <c r="C266" s="4">
        <v>12</v>
      </c>
      <c r="D266" s="52"/>
      <c r="E266" s="52"/>
    </row>
    <row r="267" spans="1:5" x14ac:dyDescent="0.2">
      <c r="A267" s="51"/>
      <c r="B267" s="4" t="s">
        <v>173</v>
      </c>
      <c r="C267" s="4">
        <v>30</v>
      </c>
      <c r="D267" s="52"/>
      <c r="E267" s="52"/>
    </row>
    <row r="268" spans="1:5" x14ac:dyDescent="0.2">
      <c r="A268" s="51"/>
      <c r="B268" s="4" t="s">
        <v>174</v>
      </c>
      <c r="C268" s="4">
        <v>1</v>
      </c>
      <c r="D268" s="52"/>
      <c r="E268" s="53"/>
    </row>
    <row r="269" spans="1:5" x14ac:dyDescent="0.2">
      <c r="A269" s="51"/>
      <c r="B269" s="4" t="s">
        <v>246</v>
      </c>
      <c r="C269" s="4">
        <v>18</v>
      </c>
      <c r="D269" s="52"/>
      <c r="E269" s="58" t="s">
        <v>244</v>
      </c>
    </row>
    <row r="270" spans="1:5" x14ac:dyDescent="0.2">
      <c r="A270" s="51"/>
      <c r="B270" s="4" t="s">
        <v>245</v>
      </c>
      <c r="C270" s="4">
        <v>20</v>
      </c>
      <c r="D270" s="52"/>
      <c r="E270" s="52"/>
    </row>
    <row r="271" spans="1:5" x14ac:dyDescent="0.2">
      <c r="A271" s="51"/>
      <c r="B271" s="4" t="s">
        <v>247</v>
      </c>
      <c r="C271" s="4">
        <v>3</v>
      </c>
      <c r="D271" s="52"/>
      <c r="E271" s="52"/>
    </row>
    <row r="272" spans="1:5" x14ac:dyDescent="0.2">
      <c r="A272" s="51"/>
      <c r="B272" s="4" t="s">
        <v>82</v>
      </c>
      <c r="C272" s="4">
        <v>10</v>
      </c>
      <c r="D272" s="52"/>
      <c r="E272" s="52"/>
    </row>
    <row r="273" spans="1:5" x14ac:dyDescent="0.2">
      <c r="A273" s="51"/>
      <c r="B273" s="4" t="s">
        <v>7</v>
      </c>
      <c r="C273" s="4">
        <v>14</v>
      </c>
      <c r="D273" s="52"/>
      <c r="E273" s="52"/>
    </row>
    <row r="274" spans="1:5" x14ac:dyDescent="0.2">
      <c r="A274" s="51"/>
      <c r="B274" s="4" t="s">
        <v>51</v>
      </c>
      <c r="C274" s="4">
        <v>6</v>
      </c>
      <c r="D274" s="52"/>
      <c r="E274" s="52"/>
    </row>
    <row r="275" spans="1:5" x14ac:dyDescent="0.2">
      <c r="A275" s="51"/>
      <c r="B275" s="4" t="s">
        <v>84</v>
      </c>
      <c r="C275" s="4">
        <v>20</v>
      </c>
      <c r="D275" s="52"/>
      <c r="E275" s="52"/>
    </row>
    <row r="276" spans="1:5" x14ac:dyDescent="0.2">
      <c r="A276" s="54"/>
      <c r="B276" s="4" t="s">
        <v>49</v>
      </c>
      <c r="C276" s="4">
        <v>9</v>
      </c>
      <c r="D276" s="53"/>
      <c r="E276" s="53"/>
    </row>
    <row r="277" spans="1:5" x14ac:dyDescent="0.2">
      <c r="A277" s="50">
        <v>45758</v>
      </c>
      <c r="B277" s="4" t="s">
        <v>14</v>
      </c>
      <c r="C277" s="4">
        <v>50</v>
      </c>
      <c r="D277" s="58" t="s">
        <v>71</v>
      </c>
      <c r="E277" s="58"/>
    </row>
    <row r="278" spans="1:5" x14ac:dyDescent="0.2">
      <c r="A278" s="51"/>
      <c r="B278" s="4" t="s">
        <v>15</v>
      </c>
      <c r="C278" s="4">
        <v>40</v>
      </c>
      <c r="D278" s="52"/>
      <c r="E278" s="52"/>
    </row>
    <row r="279" spans="1:5" x14ac:dyDescent="0.2">
      <c r="A279" s="51"/>
      <c r="B279" s="4">
        <v>1000</v>
      </c>
      <c r="C279" s="4">
        <v>120</v>
      </c>
      <c r="D279" s="52"/>
      <c r="E279" s="52"/>
    </row>
    <row r="280" spans="1:5" x14ac:dyDescent="0.2">
      <c r="A280" s="51"/>
      <c r="B280" s="4">
        <v>500</v>
      </c>
      <c r="C280" s="4">
        <v>40</v>
      </c>
      <c r="D280" s="52"/>
      <c r="E280" s="52"/>
    </row>
    <row r="281" spans="1:5" x14ac:dyDescent="0.2">
      <c r="A281" s="51"/>
      <c r="B281" s="4" t="s">
        <v>3</v>
      </c>
      <c r="C281" s="4">
        <v>40</v>
      </c>
      <c r="D281" s="52"/>
      <c r="E281" s="52"/>
    </row>
    <row r="282" spans="1:5" x14ac:dyDescent="0.2">
      <c r="A282" s="51"/>
      <c r="B282" s="4" t="s">
        <v>18</v>
      </c>
      <c r="C282" s="4">
        <v>40</v>
      </c>
      <c r="D282" s="52"/>
      <c r="E282" s="52"/>
    </row>
    <row r="283" spans="1:5" x14ac:dyDescent="0.2">
      <c r="A283" s="51"/>
      <c r="B283" s="4" t="s">
        <v>67</v>
      </c>
      <c r="C283" s="4">
        <v>20</v>
      </c>
      <c r="D283" s="52"/>
      <c r="E283" s="52"/>
    </row>
    <row r="284" spans="1:5" x14ac:dyDescent="0.2">
      <c r="A284" s="51"/>
      <c r="B284" s="4" t="s">
        <v>173</v>
      </c>
      <c r="C284" s="4">
        <v>30</v>
      </c>
      <c r="D284" s="52"/>
      <c r="E284" s="52"/>
    </row>
    <row r="285" spans="1:5" x14ac:dyDescent="0.2">
      <c r="A285" s="51"/>
      <c r="B285" s="4" t="s">
        <v>174</v>
      </c>
      <c r="C285" s="4">
        <v>20</v>
      </c>
      <c r="D285" s="52"/>
      <c r="E285" s="52"/>
    </row>
    <row r="286" spans="1:5" x14ac:dyDescent="0.2">
      <c r="A286" s="51"/>
      <c r="B286" s="4" t="s">
        <v>16</v>
      </c>
      <c r="C286" s="4">
        <v>30</v>
      </c>
      <c r="D286" s="52"/>
      <c r="E286" s="52"/>
    </row>
    <row r="287" spans="1:5" x14ac:dyDescent="0.2">
      <c r="A287" s="54"/>
      <c r="B287" s="4" t="s">
        <v>17</v>
      </c>
      <c r="C287" s="4">
        <v>20</v>
      </c>
      <c r="D287" s="53"/>
      <c r="E287" s="53"/>
    </row>
    <row r="288" spans="1:5" x14ac:dyDescent="0.2">
      <c r="A288" s="50">
        <v>45762</v>
      </c>
      <c r="B288" s="4" t="s">
        <v>69</v>
      </c>
      <c r="C288" s="4">
        <v>24</v>
      </c>
      <c r="D288" s="59" t="s">
        <v>61</v>
      </c>
      <c r="E288" s="59"/>
    </row>
    <row r="289" spans="1:5" x14ac:dyDescent="0.2">
      <c r="A289" s="51"/>
      <c r="B289" s="4" t="s">
        <v>70</v>
      </c>
      <c r="C289" s="4">
        <v>24</v>
      </c>
      <c r="D289" s="59"/>
      <c r="E289" s="59"/>
    </row>
    <row r="290" spans="1:5" x14ac:dyDescent="0.2">
      <c r="A290" s="54"/>
      <c r="B290" s="4" t="s">
        <v>68</v>
      </c>
      <c r="C290" s="4">
        <v>12</v>
      </c>
      <c r="D290" s="59"/>
      <c r="E290" s="59"/>
    </row>
    <row r="291" spans="1:5" x14ac:dyDescent="0.2">
      <c r="A291" s="50">
        <v>45763</v>
      </c>
      <c r="B291" s="4" t="s">
        <v>14</v>
      </c>
      <c r="C291" s="4">
        <v>40</v>
      </c>
      <c r="D291" s="58" t="s">
        <v>66</v>
      </c>
      <c r="E291" s="58"/>
    </row>
    <row r="292" spans="1:5" x14ac:dyDescent="0.2">
      <c r="A292" s="51"/>
      <c r="B292" s="4" t="s">
        <v>15</v>
      </c>
      <c r="C292" s="4">
        <v>40</v>
      </c>
      <c r="D292" s="52"/>
      <c r="E292" s="52"/>
    </row>
    <row r="293" spans="1:5" x14ac:dyDescent="0.2">
      <c r="A293" s="51"/>
      <c r="B293" s="4">
        <v>1000</v>
      </c>
      <c r="C293" s="4">
        <v>200</v>
      </c>
      <c r="D293" s="52"/>
      <c r="E293" s="52"/>
    </row>
    <row r="294" spans="1:5" x14ac:dyDescent="0.2">
      <c r="A294" s="51"/>
      <c r="B294" s="4">
        <v>500</v>
      </c>
      <c r="C294" s="4">
        <v>40</v>
      </c>
      <c r="D294" s="52"/>
      <c r="E294" s="52"/>
    </row>
    <row r="295" spans="1:5" x14ac:dyDescent="0.2">
      <c r="A295" s="54"/>
      <c r="B295" s="4" t="s">
        <v>16</v>
      </c>
      <c r="C295" s="4">
        <v>30</v>
      </c>
      <c r="D295" s="53"/>
      <c r="E295" s="53"/>
    </row>
    <row r="296" spans="1:5" x14ac:dyDescent="0.2">
      <c r="A296" s="50">
        <v>45768</v>
      </c>
      <c r="B296" s="4" t="s">
        <v>14</v>
      </c>
      <c r="C296" s="4">
        <v>50</v>
      </c>
      <c r="D296" s="58" t="s">
        <v>187</v>
      </c>
      <c r="E296" s="58"/>
    </row>
    <row r="297" spans="1:5" x14ac:dyDescent="0.2">
      <c r="A297" s="51"/>
      <c r="B297" s="4" t="s">
        <v>15</v>
      </c>
      <c r="C297" s="4">
        <v>61</v>
      </c>
      <c r="D297" s="52"/>
      <c r="E297" s="52"/>
    </row>
    <row r="298" spans="1:5" x14ac:dyDescent="0.2">
      <c r="A298" s="51"/>
      <c r="B298" s="4">
        <v>1000</v>
      </c>
      <c r="C298" s="4">
        <v>160</v>
      </c>
      <c r="D298" s="52"/>
      <c r="E298" s="52"/>
    </row>
    <row r="299" spans="1:5" x14ac:dyDescent="0.2">
      <c r="A299" s="51"/>
      <c r="B299" s="4" t="s">
        <v>3</v>
      </c>
      <c r="C299" s="4">
        <v>60</v>
      </c>
      <c r="D299" s="53"/>
      <c r="E299" s="53"/>
    </row>
    <row r="300" spans="1:5" x14ac:dyDescent="0.2">
      <c r="A300" s="51"/>
      <c r="B300" s="4" t="s">
        <v>40</v>
      </c>
      <c r="C300" s="4">
        <v>10</v>
      </c>
      <c r="D300" s="58" t="s">
        <v>106</v>
      </c>
      <c r="E300" s="58"/>
    </row>
    <row r="301" spans="1:5" x14ac:dyDescent="0.2">
      <c r="A301" s="51"/>
      <c r="B301" s="4" t="s">
        <v>82</v>
      </c>
      <c r="C301" s="4">
        <v>50</v>
      </c>
      <c r="D301" s="52"/>
      <c r="E301" s="52"/>
    </row>
    <row r="302" spans="1:5" x14ac:dyDescent="0.2">
      <c r="A302" s="51"/>
      <c r="B302" s="4" t="s">
        <v>69</v>
      </c>
      <c r="C302" s="4">
        <v>60</v>
      </c>
      <c r="D302" s="52"/>
      <c r="E302" s="52"/>
    </row>
    <row r="303" spans="1:5" x14ac:dyDescent="0.2">
      <c r="A303" s="54"/>
      <c r="B303" s="4" t="s">
        <v>70</v>
      </c>
      <c r="C303" s="4">
        <v>24</v>
      </c>
      <c r="D303" s="53"/>
      <c r="E303" s="53"/>
    </row>
    <row r="304" spans="1:5" x14ac:dyDescent="0.2">
      <c r="A304" s="50">
        <v>45770</v>
      </c>
      <c r="B304" s="4" t="s">
        <v>18</v>
      </c>
      <c r="C304" s="4">
        <v>40</v>
      </c>
      <c r="D304" s="4" t="s">
        <v>61</v>
      </c>
    </row>
    <row r="305" spans="1:5" x14ac:dyDescent="0.2">
      <c r="A305" s="51"/>
      <c r="B305" s="4" t="s">
        <v>14</v>
      </c>
      <c r="C305" s="4">
        <v>20</v>
      </c>
      <c r="D305" s="58" t="s">
        <v>66</v>
      </c>
      <c r="E305" s="58"/>
    </row>
    <row r="306" spans="1:5" x14ac:dyDescent="0.2">
      <c r="A306" s="51"/>
      <c r="B306" s="4" t="s">
        <v>15</v>
      </c>
      <c r="C306" s="4">
        <v>60</v>
      </c>
      <c r="D306" s="52"/>
      <c r="E306" s="52"/>
    </row>
    <row r="307" spans="1:5" x14ac:dyDescent="0.2">
      <c r="A307" s="51"/>
      <c r="B307" s="4">
        <v>1000</v>
      </c>
      <c r="C307" s="4">
        <v>100</v>
      </c>
      <c r="D307" s="52"/>
      <c r="E307" s="52"/>
    </row>
    <row r="308" spans="1:5" x14ac:dyDescent="0.2">
      <c r="A308" s="51"/>
      <c r="B308" s="4">
        <v>500</v>
      </c>
      <c r="C308" s="4">
        <v>20</v>
      </c>
      <c r="D308" s="52"/>
      <c r="E308" s="52"/>
    </row>
    <row r="309" spans="1:5" x14ac:dyDescent="0.2">
      <c r="A309" s="51"/>
      <c r="B309" s="4" t="s">
        <v>3</v>
      </c>
      <c r="C309" s="4">
        <v>80</v>
      </c>
      <c r="D309" s="52"/>
      <c r="E309" s="52"/>
    </row>
    <row r="310" spans="1:5" x14ac:dyDescent="0.2">
      <c r="A310" s="51"/>
      <c r="B310" s="4" t="s">
        <v>16</v>
      </c>
      <c r="C310" s="4">
        <v>10</v>
      </c>
      <c r="D310" s="53"/>
      <c r="E310" s="53"/>
    </row>
    <row r="311" spans="1:5" x14ac:dyDescent="0.2">
      <c r="A311" s="51"/>
      <c r="B311" s="4" t="s">
        <v>83</v>
      </c>
      <c r="C311" s="4">
        <v>20</v>
      </c>
      <c r="D311" s="58" t="s">
        <v>65</v>
      </c>
      <c r="E311" s="58"/>
    </row>
    <row r="312" spans="1:5" x14ac:dyDescent="0.2">
      <c r="A312" s="51"/>
      <c r="B312" s="4" t="s">
        <v>82</v>
      </c>
      <c r="C312" s="4">
        <v>80</v>
      </c>
      <c r="D312" s="52"/>
      <c r="E312" s="52"/>
    </row>
    <row r="313" spans="1:5" x14ac:dyDescent="0.2">
      <c r="A313" s="51"/>
      <c r="B313" s="4" t="s">
        <v>84</v>
      </c>
      <c r="C313" s="4">
        <v>20</v>
      </c>
      <c r="D313" s="52"/>
      <c r="E313" s="52"/>
    </row>
    <row r="314" spans="1:5" x14ac:dyDescent="0.2">
      <c r="A314" s="51"/>
      <c r="B314" s="4" t="s">
        <v>175</v>
      </c>
      <c r="C314" s="4">
        <v>24</v>
      </c>
      <c r="D314" s="52"/>
      <c r="E314" s="52"/>
    </row>
    <row r="315" spans="1:5" x14ac:dyDescent="0.2">
      <c r="A315" s="51"/>
      <c r="B315" s="4" t="s">
        <v>69</v>
      </c>
      <c r="C315" s="4">
        <v>84</v>
      </c>
      <c r="D315" s="52"/>
      <c r="E315" s="52"/>
    </row>
    <row r="316" spans="1:5" x14ac:dyDescent="0.2">
      <c r="A316" s="51"/>
      <c r="B316" s="4" t="s">
        <v>70</v>
      </c>
      <c r="C316" s="4">
        <v>24</v>
      </c>
      <c r="D316" s="53"/>
      <c r="E316" s="53"/>
    </row>
    <row r="317" spans="1:5" x14ac:dyDescent="0.2">
      <c r="A317" s="51"/>
      <c r="B317" s="4" t="s">
        <v>67</v>
      </c>
      <c r="C317" s="4">
        <v>10</v>
      </c>
      <c r="D317" s="58" t="s">
        <v>202</v>
      </c>
      <c r="E317" s="58"/>
    </row>
    <row r="318" spans="1:5" x14ac:dyDescent="0.2">
      <c r="A318" s="51"/>
      <c r="B318" s="4" t="s">
        <v>173</v>
      </c>
      <c r="C318" s="4">
        <v>40</v>
      </c>
      <c r="D318" s="52"/>
      <c r="E318" s="52"/>
    </row>
    <row r="319" spans="1:5" x14ac:dyDescent="0.2">
      <c r="A319" s="54"/>
      <c r="B319" s="4" t="s">
        <v>174</v>
      </c>
      <c r="C319" s="4">
        <v>10</v>
      </c>
      <c r="D319" s="53"/>
      <c r="E319" s="53"/>
    </row>
    <row r="320" spans="1:5" x14ac:dyDescent="0.2">
      <c r="A320" s="50">
        <v>45784</v>
      </c>
      <c r="B320" s="4" t="s">
        <v>14</v>
      </c>
      <c r="C320" s="4">
        <v>80</v>
      </c>
      <c r="D320" s="58" t="s">
        <v>61</v>
      </c>
      <c r="E320" s="58"/>
    </row>
    <row r="321" spans="1:5" x14ac:dyDescent="0.2">
      <c r="A321" s="51"/>
      <c r="B321" s="4" t="s">
        <v>15</v>
      </c>
      <c r="C321" s="4">
        <v>60</v>
      </c>
      <c r="D321" s="52"/>
      <c r="E321" s="52"/>
    </row>
    <row r="322" spans="1:5" x14ac:dyDescent="0.2">
      <c r="A322" s="51"/>
      <c r="B322" s="4">
        <v>1000</v>
      </c>
      <c r="C322" s="4">
        <v>100</v>
      </c>
      <c r="D322" s="52"/>
      <c r="E322" s="52"/>
    </row>
    <row r="323" spans="1:5" x14ac:dyDescent="0.2">
      <c r="A323" s="51"/>
      <c r="B323" s="4">
        <v>500</v>
      </c>
      <c r="C323" s="4">
        <v>20</v>
      </c>
      <c r="D323" s="52"/>
      <c r="E323" s="52"/>
    </row>
    <row r="324" spans="1:5" x14ac:dyDescent="0.2">
      <c r="A324" s="51"/>
      <c r="B324" s="4" t="s">
        <v>3</v>
      </c>
      <c r="C324" s="4">
        <v>120</v>
      </c>
      <c r="D324" s="52"/>
      <c r="E324" s="52"/>
    </row>
    <row r="325" spans="1:5" x14ac:dyDescent="0.2">
      <c r="A325" s="51"/>
      <c r="B325" s="4" t="s">
        <v>16</v>
      </c>
      <c r="C325" s="4">
        <v>20</v>
      </c>
      <c r="D325" s="52"/>
      <c r="E325" s="52"/>
    </row>
    <row r="326" spans="1:5" x14ac:dyDescent="0.2">
      <c r="A326" s="51"/>
      <c r="B326" s="4" t="s">
        <v>175</v>
      </c>
      <c r="C326" s="4">
        <v>12</v>
      </c>
      <c r="D326" s="52"/>
      <c r="E326" s="52"/>
    </row>
    <row r="327" spans="1:5" x14ac:dyDescent="0.2">
      <c r="A327" s="51"/>
      <c r="B327" s="4" t="s">
        <v>69</v>
      </c>
      <c r="C327" s="4">
        <v>84</v>
      </c>
      <c r="D327" s="52"/>
      <c r="E327" s="52"/>
    </row>
    <row r="328" spans="1:5" x14ac:dyDescent="0.2">
      <c r="A328" s="54"/>
      <c r="B328" s="4" t="s">
        <v>70</v>
      </c>
      <c r="C328" s="4">
        <v>24</v>
      </c>
      <c r="D328" s="53"/>
      <c r="E328" s="53"/>
    </row>
    <row r="329" spans="1:5" x14ac:dyDescent="0.2">
      <c r="A329" s="50">
        <v>45785</v>
      </c>
      <c r="B329" s="4" t="s">
        <v>14</v>
      </c>
      <c r="C329" s="4">
        <v>30</v>
      </c>
      <c r="D329" s="58" t="s">
        <v>66</v>
      </c>
      <c r="E329" s="58"/>
    </row>
    <row r="330" spans="1:5" x14ac:dyDescent="0.2">
      <c r="A330" s="51"/>
      <c r="B330" s="4" t="s">
        <v>15</v>
      </c>
      <c r="C330" s="4">
        <v>40</v>
      </c>
      <c r="D330" s="52"/>
      <c r="E330" s="52"/>
    </row>
    <row r="331" spans="1:5" x14ac:dyDescent="0.2">
      <c r="A331" s="51"/>
      <c r="B331" s="4">
        <v>1000</v>
      </c>
      <c r="C331" s="4">
        <v>100</v>
      </c>
      <c r="D331" s="52"/>
      <c r="E331" s="52"/>
    </row>
    <row r="332" spans="1:5" x14ac:dyDescent="0.2">
      <c r="A332" s="51"/>
      <c r="B332" s="4">
        <v>500</v>
      </c>
      <c r="C332" s="4">
        <v>20</v>
      </c>
      <c r="D332" s="52"/>
      <c r="E332" s="52"/>
    </row>
    <row r="333" spans="1:5" x14ac:dyDescent="0.2">
      <c r="A333" s="51"/>
      <c r="B333" s="4" t="s">
        <v>16</v>
      </c>
      <c r="C333" s="4">
        <v>10</v>
      </c>
      <c r="D333" s="52"/>
      <c r="E333" s="52"/>
    </row>
    <row r="334" spans="1:5" x14ac:dyDescent="0.2">
      <c r="A334" s="51"/>
      <c r="B334" s="4" t="s">
        <v>3</v>
      </c>
      <c r="C334" s="4">
        <v>80</v>
      </c>
      <c r="D334" s="52"/>
      <c r="E334" s="52"/>
    </row>
    <row r="335" spans="1:5" x14ac:dyDescent="0.2">
      <c r="A335" s="51"/>
      <c r="B335" s="4" t="s">
        <v>18</v>
      </c>
      <c r="C335" s="4">
        <v>20</v>
      </c>
      <c r="D335" s="53"/>
      <c r="E335" s="53"/>
    </row>
    <row r="336" spans="1:5" x14ac:dyDescent="0.2">
      <c r="A336" s="51"/>
      <c r="B336" s="4" t="s">
        <v>67</v>
      </c>
      <c r="C336" s="4">
        <v>10</v>
      </c>
      <c r="D336" s="58" t="s">
        <v>201</v>
      </c>
      <c r="E336" s="58"/>
    </row>
    <row r="337" spans="1:5" x14ac:dyDescent="0.2">
      <c r="A337" s="51"/>
      <c r="B337" s="4" t="s">
        <v>173</v>
      </c>
      <c r="C337" s="4">
        <v>10</v>
      </c>
      <c r="D337" s="52"/>
      <c r="E337" s="52"/>
    </row>
    <row r="338" spans="1:5" x14ac:dyDescent="0.2">
      <c r="A338" s="54"/>
      <c r="B338" s="4" t="s">
        <v>174</v>
      </c>
      <c r="C338" s="4">
        <v>40</v>
      </c>
      <c r="D338" s="53"/>
      <c r="E338" s="53"/>
    </row>
    <row r="339" spans="1:5" x14ac:dyDescent="0.2">
      <c r="A339" s="50">
        <v>45789</v>
      </c>
      <c r="B339" s="4" t="s">
        <v>177</v>
      </c>
      <c r="C339" s="4">
        <v>50</v>
      </c>
      <c r="D339" s="58" t="s">
        <v>65</v>
      </c>
      <c r="E339" s="58"/>
    </row>
    <row r="340" spans="1:5" x14ac:dyDescent="0.2">
      <c r="A340" s="51"/>
      <c r="B340" s="4" t="s">
        <v>82</v>
      </c>
      <c r="C340" s="4">
        <v>200</v>
      </c>
      <c r="D340" s="52"/>
      <c r="E340" s="52"/>
    </row>
    <row r="341" spans="1:5" x14ac:dyDescent="0.2">
      <c r="A341" s="51"/>
      <c r="B341" s="4" t="s">
        <v>84</v>
      </c>
      <c r="C341" s="4">
        <v>40</v>
      </c>
      <c r="D341" s="52"/>
      <c r="E341" s="52"/>
    </row>
    <row r="342" spans="1:5" x14ac:dyDescent="0.2">
      <c r="A342" s="51"/>
      <c r="B342" s="4" t="s">
        <v>175</v>
      </c>
      <c r="C342" s="4">
        <v>36</v>
      </c>
      <c r="D342" s="52"/>
      <c r="E342" s="52"/>
    </row>
    <row r="343" spans="1:5" x14ac:dyDescent="0.2">
      <c r="A343" s="51"/>
      <c r="B343" s="4" t="s">
        <v>69</v>
      </c>
      <c r="C343" s="4">
        <v>120</v>
      </c>
      <c r="D343" s="52"/>
      <c r="E343" s="52"/>
    </row>
    <row r="344" spans="1:5" x14ac:dyDescent="0.2">
      <c r="A344" s="51"/>
      <c r="B344" s="4" t="s">
        <v>70</v>
      </c>
      <c r="C344" s="4">
        <v>24</v>
      </c>
      <c r="D344" s="52"/>
      <c r="E344" s="52"/>
    </row>
    <row r="345" spans="1:5" x14ac:dyDescent="0.2">
      <c r="A345" s="54"/>
      <c r="B345" s="4" t="s">
        <v>173</v>
      </c>
      <c r="C345" s="4">
        <v>10</v>
      </c>
      <c r="D345" s="53"/>
      <c r="E345" s="53"/>
    </row>
    <row r="346" spans="1:5" x14ac:dyDescent="0.2">
      <c r="A346" s="50">
        <v>45792</v>
      </c>
      <c r="B346" s="4" t="s">
        <v>45</v>
      </c>
      <c r="C346" s="4">
        <v>130</v>
      </c>
      <c r="D346" s="58" t="s">
        <v>61</v>
      </c>
      <c r="E346" s="58"/>
    </row>
    <row r="347" spans="1:5" x14ac:dyDescent="0.2">
      <c r="A347" s="51"/>
      <c r="B347" s="4" t="s">
        <v>18</v>
      </c>
      <c r="C347" s="4">
        <v>10</v>
      </c>
      <c r="D347" s="52"/>
      <c r="E347" s="52"/>
    </row>
    <row r="348" spans="1:5" x14ac:dyDescent="0.2">
      <c r="A348" s="51"/>
      <c r="B348" s="4" t="s">
        <v>175</v>
      </c>
      <c r="C348" s="4">
        <v>12</v>
      </c>
      <c r="D348" s="52"/>
      <c r="E348" s="52"/>
    </row>
    <row r="349" spans="1:5" x14ac:dyDescent="0.2">
      <c r="A349" s="51"/>
      <c r="B349" s="4" t="s">
        <v>69</v>
      </c>
      <c r="C349" s="4">
        <v>48</v>
      </c>
      <c r="D349" s="52"/>
      <c r="E349" s="52"/>
    </row>
    <row r="350" spans="1:5" x14ac:dyDescent="0.2">
      <c r="A350" s="54"/>
      <c r="B350" s="4" t="s">
        <v>70</v>
      </c>
      <c r="C350" s="4">
        <v>24</v>
      </c>
      <c r="D350" s="53"/>
      <c r="E350" s="53"/>
    </row>
    <row r="351" spans="1:5" x14ac:dyDescent="0.2">
      <c r="A351" s="3">
        <v>45793</v>
      </c>
      <c r="B351" s="4" t="s">
        <v>177</v>
      </c>
      <c r="C351" s="4">
        <v>10</v>
      </c>
      <c r="D351" s="4" t="s">
        <v>178</v>
      </c>
      <c r="E351" s="4" t="s">
        <v>238</v>
      </c>
    </row>
    <row r="352" spans="1:5" x14ac:dyDescent="0.2">
      <c r="A352" s="50">
        <v>45797</v>
      </c>
      <c r="B352" s="4" t="s">
        <v>177</v>
      </c>
      <c r="C352" s="4">
        <v>50</v>
      </c>
      <c r="D352" s="58" t="s">
        <v>65</v>
      </c>
      <c r="E352" s="58"/>
    </row>
    <row r="353" spans="1:5" x14ac:dyDescent="0.2">
      <c r="A353" s="51"/>
      <c r="B353" s="4" t="s">
        <v>82</v>
      </c>
      <c r="C353" s="4">
        <v>200</v>
      </c>
      <c r="D353" s="52"/>
      <c r="E353" s="52"/>
    </row>
    <row r="354" spans="1:5" x14ac:dyDescent="0.2">
      <c r="A354" s="51"/>
      <c r="B354" s="4" t="s">
        <v>84</v>
      </c>
      <c r="C354" s="4">
        <v>20</v>
      </c>
      <c r="D354" s="52"/>
      <c r="E354" s="52"/>
    </row>
    <row r="355" spans="1:5" x14ac:dyDescent="0.2">
      <c r="A355" s="51"/>
      <c r="B355" s="4" t="s">
        <v>175</v>
      </c>
      <c r="C355" s="4">
        <v>24</v>
      </c>
      <c r="D355" s="52"/>
      <c r="E355" s="52"/>
    </row>
    <row r="356" spans="1:5" x14ac:dyDescent="0.2">
      <c r="A356" s="51"/>
      <c r="B356" s="4" t="s">
        <v>69</v>
      </c>
      <c r="C356" s="4">
        <v>144</v>
      </c>
      <c r="D356" s="52"/>
      <c r="E356" s="52"/>
    </row>
    <row r="357" spans="1:5" x14ac:dyDescent="0.2">
      <c r="A357" s="51"/>
      <c r="B357" s="4" t="s">
        <v>70</v>
      </c>
      <c r="C357" s="4">
        <v>24</v>
      </c>
      <c r="D357" s="53"/>
      <c r="E357" s="53"/>
    </row>
    <row r="358" spans="1:5" x14ac:dyDescent="0.2">
      <c r="A358" s="51"/>
      <c r="B358" s="4" t="s">
        <v>177</v>
      </c>
      <c r="C358" s="4">
        <v>20</v>
      </c>
      <c r="D358" s="58" t="s">
        <v>106</v>
      </c>
      <c r="E358" s="58"/>
    </row>
    <row r="359" spans="1:5" x14ac:dyDescent="0.2">
      <c r="A359" s="51"/>
      <c r="B359" s="4" t="s">
        <v>82</v>
      </c>
      <c r="C359" s="4">
        <v>50</v>
      </c>
      <c r="D359" s="52"/>
      <c r="E359" s="52"/>
    </row>
    <row r="360" spans="1:5" x14ac:dyDescent="0.2">
      <c r="A360" s="51"/>
      <c r="B360" s="4" t="s">
        <v>84</v>
      </c>
      <c r="C360" s="4">
        <v>20</v>
      </c>
      <c r="D360" s="52"/>
      <c r="E360" s="52"/>
    </row>
    <row r="361" spans="1:5" x14ac:dyDescent="0.2">
      <c r="A361" s="51"/>
      <c r="B361" s="4" t="s">
        <v>175</v>
      </c>
      <c r="C361" s="4">
        <v>12</v>
      </c>
      <c r="D361" s="52"/>
      <c r="E361" s="52"/>
    </row>
    <row r="362" spans="1:5" x14ac:dyDescent="0.2">
      <c r="A362" s="54"/>
      <c r="B362" s="4" t="s">
        <v>70</v>
      </c>
      <c r="C362" s="4">
        <v>48</v>
      </c>
      <c r="D362" s="53"/>
      <c r="E362" s="53"/>
    </row>
    <row r="363" spans="1:5" x14ac:dyDescent="0.2">
      <c r="A363" s="50">
        <v>45800</v>
      </c>
      <c r="B363" s="4" t="s">
        <v>14</v>
      </c>
      <c r="C363" s="4">
        <v>50</v>
      </c>
      <c r="D363" s="58" t="s">
        <v>71</v>
      </c>
      <c r="E363" s="58"/>
    </row>
    <row r="364" spans="1:5" x14ac:dyDescent="0.2">
      <c r="A364" s="51"/>
      <c r="B364" s="4" t="s">
        <v>15</v>
      </c>
      <c r="C364" s="4">
        <v>40</v>
      </c>
      <c r="D364" s="52"/>
      <c r="E364" s="52"/>
    </row>
    <row r="365" spans="1:5" x14ac:dyDescent="0.2">
      <c r="A365" s="51"/>
      <c r="B365" s="4">
        <v>1000</v>
      </c>
      <c r="C365" s="4">
        <v>120</v>
      </c>
      <c r="D365" s="52"/>
      <c r="E365" s="52"/>
    </row>
    <row r="366" spans="1:5" x14ac:dyDescent="0.2">
      <c r="A366" s="51"/>
      <c r="B366" s="4">
        <v>500</v>
      </c>
      <c r="C366" s="4">
        <v>40</v>
      </c>
      <c r="D366" s="52"/>
      <c r="E366" s="52"/>
    </row>
    <row r="367" spans="1:5" x14ac:dyDescent="0.2">
      <c r="A367" s="51"/>
      <c r="B367" s="4" t="s">
        <v>3</v>
      </c>
      <c r="C367" s="4">
        <v>60</v>
      </c>
      <c r="D367" s="52"/>
      <c r="E367" s="52"/>
    </row>
    <row r="368" spans="1:5" x14ac:dyDescent="0.2">
      <c r="A368" s="51"/>
      <c r="B368" s="4" t="s">
        <v>16</v>
      </c>
      <c r="C368" s="4">
        <v>30</v>
      </c>
      <c r="D368" s="52"/>
      <c r="E368" s="52"/>
    </row>
    <row r="369" spans="1:5" x14ac:dyDescent="0.2">
      <c r="A369" s="51"/>
      <c r="B369" s="4" t="s">
        <v>18</v>
      </c>
      <c r="C369" s="4">
        <v>20</v>
      </c>
      <c r="D369" s="53"/>
      <c r="E369" s="53"/>
    </row>
    <row r="370" spans="1:5" x14ac:dyDescent="0.2">
      <c r="A370" s="54"/>
      <c r="B370" s="4" t="s">
        <v>177</v>
      </c>
      <c r="C370" s="4">
        <v>80</v>
      </c>
      <c r="D370" s="4" t="s">
        <v>178</v>
      </c>
    </row>
    <row r="371" spans="1:5" x14ac:dyDescent="0.2">
      <c r="A371" s="50">
        <v>45803</v>
      </c>
      <c r="B371" s="4" t="s">
        <v>14</v>
      </c>
      <c r="C371" s="4">
        <v>40</v>
      </c>
      <c r="D371" s="58" t="s">
        <v>65</v>
      </c>
      <c r="E371" s="58"/>
    </row>
    <row r="372" spans="1:5" x14ac:dyDescent="0.2">
      <c r="A372" s="51"/>
      <c r="B372" s="4" t="s">
        <v>15</v>
      </c>
      <c r="C372" s="4">
        <v>40</v>
      </c>
      <c r="D372" s="52"/>
      <c r="E372" s="52"/>
    </row>
    <row r="373" spans="1:5" x14ac:dyDescent="0.2">
      <c r="A373" s="51"/>
      <c r="B373" s="4">
        <v>1000</v>
      </c>
      <c r="C373" s="4">
        <v>140</v>
      </c>
      <c r="D373" s="52"/>
      <c r="E373" s="52"/>
    </row>
    <row r="374" spans="1:5" x14ac:dyDescent="0.2">
      <c r="A374" s="51"/>
      <c r="B374" s="4">
        <v>500</v>
      </c>
      <c r="C374" s="4">
        <v>20</v>
      </c>
      <c r="D374" s="52"/>
      <c r="E374" s="52"/>
    </row>
    <row r="375" spans="1:5" x14ac:dyDescent="0.2">
      <c r="A375" s="51"/>
      <c r="B375" s="4" t="s">
        <v>3</v>
      </c>
      <c r="C375" s="4">
        <v>80</v>
      </c>
      <c r="D375" s="52"/>
      <c r="E375" s="52"/>
    </row>
    <row r="376" spans="1:5" x14ac:dyDescent="0.2">
      <c r="A376" s="51"/>
      <c r="B376" s="4" t="s">
        <v>67</v>
      </c>
      <c r="C376" s="4">
        <v>13</v>
      </c>
      <c r="D376" s="52"/>
      <c r="E376" s="52"/>
    </row>
    <row r="377" spans="1:5" x14ac:dyDescent="0.2">
      <c r="A377" s="51"/>
      <c r="B377" s="4" t="s">
        <v>173</v>
      </c>
      <c r="C377" s="4">
        <v>4</v>
      </c>
      <c r="D377" s="52"/>
      <c r="E377" s="52"/>
    </row>
    <row r="378" spans="1:5" x14ac:dyDescent="0.2">
      <c r="A378" s="54"/>
      <c r="B378" s="4" t="s">
        <v>174</v>
      </c>
      <c r="C378" s="4">
        <v>10</v>
      </c>
      <c r="D378" s="53"/>
      <c r="E378" s="53"/>
    </row>
    <row r="379" spans="1:5" x14ac:dyDescent="0.2">
      <c r="A379" s="50">
        <v>45804</v>
      </c>
      <c r="B379" s="4" t="s">
        <v>82</v>
      </c>
      <c r="C379" s="4">
        <v>40</v>
      </c>
      <c r="D379" s="58" t="s">
        <v>61</v>
      </c>
      <c r="E379" s="58"/>
    </row>
    <row r="380" spans="1:5" x14ac:dyDescent="0.2">
      <c r="A380" s="51"/>
      <c r="B380" s="4" t="s">
        <v>175</v>
      </c>
      <c r="C380" s="4">
        <v>15</v>
      </c>
      <c r="D380" s="52"/>
      <c r="E380" s="52"/>
    </row>
    <row r="381" spans="1:5" x14ac:dyDescent="0.2">
      <c r="A381" s="51"/>
      <c r="B381" s="4" t="s">
        <v>69</v>
      </c>
      <c r="C381" s="4">
        <v>24</v>
      </c>
      <c r="D381" s="52"/>
      <c r="E381" s="52"/>
    </row>
    <row r="382" spans="1:5" x14ac:dyDescent="0.2">
      <c r="A382" s="51"/>
      <c r="B382" s="4" t="s">
        <v>18</v>
      </c>
      <c r="C382" s="4">
        <v>20</v>
      </c>
      <c r="D382" s="52"/>
      <c r="E382" s="52"/>
    </row>
    <row r="383" spans="1:5" x14ac:dyDescent="0.2">
      <c r="A383" s="51"/>
      <c r="B383" s="4" t="s">
        <v>17</v>
      </c>
      <c r="C383" s="4">
        <v>20</v>
      </c>
      <c r="D383" s="52"/>
      <c r="E383" s="52"/>
    </row>
    <row r="384" spans="1:5" x14ac:dyDescent="0.2">
      <c r="A384" s="51"/>
      <c r="B384" s="4">
        <v>500</v>
      </c>
      <c r="C384" s="4">
        <v>60</v>
      </c>
      <c r="D384" s="52"/>
      <c r="E384" s="52"/>
    </row>
    <row r="385" spans="1:5" x14ac:dyDescent="0.2">
      <c r="A385" s="54"/>
      <c r="B385" s="4">
        <v>1000</v>
      </c>
      <c r="C385" s="4">
        <v>50</v>
      </c>
      <c r="D385" s="53"/>
      <c r="E385" s="53"/>
    </row>
    <row r="386" spans="1:5" x14ac:dyDescent="0.2">
      <c r="A386" s="50">
        <v>45812</v>
      </c>
      <c r="B386" s="4" t="s">
        <v>83</v>
      </c>
      <c r="C386" s="4">
        <v>10</v>
      </c>
      <c r="D386" s="58" t="s">
        <v>106</v>
      </c>
      <c r="E386" s="58" t="s">
        <v>274</v>
      </c>
    </row>
    <row r="387" spans="1:5" x14ac:dyDescent="0.2">
      <c r="A387" s="51"/>
      <c r="B387" s="4" t="s">
        <v>82</v>
      </c>
      <c r="C387" s="4">
        <v>40</v>
      </c>
      <c r="D387" s="52"/>
      <c r="E387" s="52"/>
    </row>
    <row r="388" spans="1:5" x14ac:dyDescent="0.2">
      <c r="A388" s="51"/>
      <c r="B388" s="4" t="s">
        <v>84</v>
      </c>
      <c r="C388" s="4">
        <v>20</v>
      </c>
      <c r="D388" s="52"/>
      <c r="E388" s="52"/>
    </row>
    <row r="389" spans="1:5" x14ac:dyDescent="0.2">
      <c r="A389" s="51"/>
      <c r="B389" s="4" t="s">
        <v>68</v>
      </c>
      <c r="C389" s="4">
        <v>12</v>
      </c>
      <c r="D389" s="52"/>
      <c r="E389" s="52"/>
    </row>
    <row r="390" spans="1:5" x14ac:dyDescent="0.2">
      <c r="A390" s="51"/>
      <c r="B390" s="4" t="s">
        <v>69</v>
      </c>
      <c r="C390" s="4">
        <v>24</v>
      </c>
      <c r="D390" s="53"/>
      <c r="E390" s="53"/>
    </row>
    <row r="391" spans="1:5" x14ac:dyDescent="0.2">
      <c r="A391" s="51"/>
      <c r="B391" s="4" t="s">
        <v>14</v>
      </c>
      <c r="C391" s="4">
        <v>30</v>
      </c>
      <c r="D391" s="58" t="s">
        <v>66</v>
      </c>
      <c r="E391" s="58"/>
    </row>
    <row r="392" spans="1:5" x14ac:dyDescent="0.2">
      <c r="A392" s="51"/>
      <c r="B392" s="4" t="s">
        <v>15</v>
      </c>
      <c r="C392" s="4">
        <v>60</v>
      </c>
      <c r="D392" s="52"/>
      <c r="E392" s="52"/>
    </row>
    <row r="393" spans="1:5" x14ac:dyDescent="0.2">
      <c r="A393" s="51"/>
      <c r="B393" s="4">
        <v>1000</v>
      </c>
      <c r="C393" s="4">
        <v>100</v>
      </c>
      <c r="D393" s="52"/>
      <c r="E393" s="52"/>
    </row>
    <row r="394" spans="1:5" x14ac:dyDescent="0.2">
      <c r="A394" s="51"/>
      <c r="B394" s="4" t="s">
        <v>3</v>
      </c>
      <c r="C394" s="4">
        <v>40</v>
      </c>
      <c r="D394" s="52"/>
      <c r="E394" s="52"/>
    </row>
    <row r="395" spans="1:5" x14ac:dyDescent="0.2">
      <c r="A395" s="54"/>
      <c r="B395" s="4" t="s">
        <v>16</v>
      </c>
      <c r="C395" s="4">
        <v>30</v>
      </c>
      <c r="D395" s="53"/>
      <c r="E395" s="53"/>
    </row>
    <row r="396" spans="1:5" x14ac:dyDescent="0.2">
      <c r="A396" s="50">
        <v>45813</v>
      </c>
      <c r="B396" s="4" t="s">
        <v>83</v>
      </c>
      <c r="C396" s="4">
        <v>40</v>
      </c>
      <c r="D396" s="58" t="s">
        <v>65</v>
      </c>
      <c r="E396" s="58"/>
    </row>
    <row r="397" spans="1:5" x14ac:dyDescent="0.2">
      <c r="A397" s="51"/>
      <c r="B397" s="4" t="s">
        <v>82</v>
      </c>
      <c r="C397" s="4">
        <v>200</v>
      </c>
      <c r="D397" s="52"/>
      <c r="E397" s="52"/>
    </row>
    <row r="398" spans="1:5" x14ac:dyDescent="0.2">
      <c r="A398" s="51"/>
      <c r="B398" s="4" t="s">
        <v>68</v>
      </c>
      <c r="C398" s="4">
        <v>24</v>
      </c>
      <c r="D398" s="52"/>
      <c r="E398" s="52"/>
    </row>
    <row r="399" spans="1:5" x14ac:dyDescent="0.2">
      <c r="A399" s="51"/>
      <c r="B399" s="4" t="s">
        <v>69</v>
      </c>
      <c r="C399" s="4">
        <v>96</v>
      </c>
      <c r="D399" s="52"/>
      <c r="E399" s="52"/>
    </row>
    <row r="400" spans="1:5" x14ac:dyDescent="0.2">
      <c r="A400" s="54"/>
      <c r="B400" s="4" t="s">
        <v>275</v>
      </c>
      <c r="C400" s="4">
        <v>24</v>
      </c>
      <c r="D400" s="53"/>
      <c r="E400" s="53"/>
    </row>
    <row r="401" spans="1:5" x14ac:dyDescent="0.2">
      <c r="A401" s="50">
        <v>45817</v>
      </c>
      <c r="B401" s="4" t="s">
        <v>14</v>
      </c>
      <c r="C401" s="4">
        <v>60</v>
      </c>
      <c r="D401" s="58" t="s">
        <v>61</v>
      </c>
      <c r="E401" s="58"/>
    </row>
    <row r="402" spans="1:5" x14ac:dyDescent="0.2">
      <c r="A402" s="51"/>
      <c r="B402" s="4" t="s">
        <v>15</v>
      </c>
      <c r="C402" s="4">
        <v>60</v>
      </c>
      <c r="D402" s="52"/>
      <c r="E402" s="52"/>
    </row>
    <row r="403" spans="1:5" x14ac:dyDescent="0.2">
      <c r="A403" s="51"/>
      <c r="B403" s="4">
        <v>1000</v>
      </c>
      <c r="C403" s="4">
        <v>220</v>
      </c>
      <c r="D403" s="52"/>
      <c r="E403" s="52"/>
    </row>
    <row r="404" spans="1:5" x14ac:dyDescent="0.2">
      <c r="A404" s="51"/>
      <c r="B404" s="4" t="s">
        <v>3</v>
      </c>
      <c r="C404" s="4">
        <v>120</v>
      </c>
      <c r="D404" s="52"/>
      <c r="E404" s="52"/>
    </row>
    <row r="405" spans="1:5" x14ac:dyDescent="0.2">
      <c r="A405" s="51"/>
      <c r="B405" s="4" t="s">
        <v>16</v>
      </c>
      <c r="C405" s="4">
        <v>30</v>
      </c>
      <c r="D405" s="53"/>
      <c r="E405" s="52"/>
    </row>
    <row r="406" spans="1:5" x14ac:dyDescent="0.2">
      <c r="A406" s="51"/>
      <c r="B406" s="4" t="s">
        <v>268</v>
      </c>
      <c r="C406" s="4">
        <v>4</v>
      </c>
      <c r="D406" s="58" t="s">
        <v>278</v>
      </c>
      <c r="E406" s="52"/>
    </row>
    <row r="407" spans="1:5" x14ac:dyDescent="0.2">
      <c r="A407" s="54"/>
      <c r="B407" s="4" t="s">
        <v>269</v>
      </c>
      <c r="C407" s="4">
        <v>4</v>
      </c>
      <c r="D407" s="53"/>
      <c r="E407" s="53"/>
    </row>
    <row r="408" spans="1:5" x14ac:dyDescent="0.2">
      <c r="A408" s="50">
        <v>45818</v>
      </c>
      <c r="B408" s="4" t="s">
        <v>15</v>
      </c>
      <c r="C408" s="4">
        <v>40</v>
      </c>
      <c r="D408" s="58" t="s">
        <v>187</v>
      </c>
      <c r="E408" s="58"/>
    </row>
    <row r="409" spans="1:5" x14ac:dyDescent="0.2">
      <c r="A409" s="51"/>
      <c r="B409" s="4">
        <v>500</v>
      </c>
      <c r="C409" s="4">
        <v>61</v>
      </c>
      <c r="D409" s="52"/>
      <c r="E409" s="52"/>
    </row>
    <row r="410" spans="1:5" x14ac:dyDescent="0.2">
      <c r="A410" s="51"/>
      <c r="B410" s="4" t="s">
        <v>16</v>
      </c>
      <c r="C410" s="4">
        <v>100</v>
      </c>
      <c r="D410" s="53"/>
      <c r="E410" s="53"/>
    </row>
    <row r="411" spans="1:5" x14ac:dyDescent="0.2">
      <c r="A411" s="51"/>
      <c r="B411" s="4" t="s">
        <v>82</v>
      </c>
      <c r="C411" s="4">
        <v>20</v>
      </c>
      <c r="D411" s="58" t="s">
        <v>106</v>
      </c>
      <c r="E411" s="58"/>
    </row>
    <row r="412" spans="1:5" x14ac:dyDescent="0.2">
      <c r="A412" s="51"/>
      <c r="B412" s="4" t="s">
        <v>179</v>
      </c>
      <c r="C412" s="4">
        <v>1</v>
      </c>
      <c r="D412" s="53"/>
      <c r="E412" s="53"/>
    </row>
    <row r="413" spans="1:5" x14ac:dyDescent="0.2">
      <c r="A413" s="51"/>
      <c r="B413" s="4" t="s">
        <v>82</v>
      </c>
      <c r="C413" s="4">
        <v>240</v>
      </c>
      <c r="D413" s="58" t="s">
        <v>178</v>
      </c>
      <c r="E413" s="58"/>
    </row>
    <row r="414" spans="1:5" x14ac:dyDescent="0.2">
      <c r="A414" s="54"/>
      <c r="B414" s="4" t="s">
        <v>83</v>
      </c>
      <c r="C414" s="4">
        <v>10</v>
      </c>
      <c r="D414" s="53"/>
      <c r="E414" s="53"/>
    </row>
    <row r="415" spans="1:5" x14ac:dyDescent="0.2">
      <c r="A415" s="50">
        <v>45819</v>
      </c>
      <c r="B415" s="4" t="s">
        <v>83</v>
      </c>
      <c r="C415" s="4">
        <v>10</v>
      </c>
      <c r="D415" s="58" t="s">
        <v>61</v>
      </c>
      <c r="E415" s="58"/>
    </row>
    <row r="416" spans="1:5" x14ac:dyDescent="0.2">
      <c r="A416" s="51"/>
      <c r="B416" s="4" t="s">
        <v>82</v>
      </c>
      <c r="C416" s="4">
        <v>70</v>
      </c>
      <c r="D416" s="52"/>
      <c r="E416" s="52"/>
    </row>
    <row r="417" spans="1:5" x14ac:dyDescent="0.2">
      <c r="A417" s="51"/>
      <c r="B417" s="4" t="s">
        <v>84</v>
      </c>
      <c r="C417" s="4">
        <v>20</v>
      </c>
      <c r="D417" s="52"/>
      <c r="E417" s="52"/>
    </row>
    <row r="418" spans="1:5" x14ac:dyDescent="0.2">
      <c r="A418" s="51"/>
      <c r="B418" s="4" t="s">
        <v>68</v>
      </c>
      <c r="C418" s="4">
        <v>18</v>
      </c>
      <c r="D418" s="52"/>
      <c r="E418" s="52"/>
    </row>
    <row r="419" spans="1:5" x14ac:dyDescent="0.2">
      <c r="A419" s="51"/>
      <c r="B419" s="4" t="s">
        <v>69</v>
      </c>
      <c r="C419" s="4">
        <v>72</v>
      </c>
      <c r="D419" s="52"/>
      <c r="E419" s="52"/>
    </row>
    <row r="420" spans="1:5" x14ac:dyDescent="0.2">
      <c r="A420" s="54"/>
      <c r="B420" s="4" t="s">
        <v>70</v>
      </c>
      <c r="C420" s="4">
        <v>24</v>
      </c>
      <c r="D420" s="53"/>
      <c r="E420" s="53"/>
    </row>
    <row r="421" spans="1:5" x14ac:dyDescent="0.2">
      <c r="A421" s="50">
        <v>45821</v>
      </c>
      <c r="B421" s="4" t="s">
        <v>83</v>
      </c>
      <c r="C421" s="4">
        <v>60</v>
      </c>
      <c r="D421" s="58" t="s">
        <v>65</v>
      </c>
      <c r="E421" s="58"/>
    </row>
    <row r="422" spans="1:5" x14ac:dyDescent="0.2">
      <c r="A422" s="51"/>
      <c r="B422" s="4" t="s">
        <v>82</v>
      </c>
      <c r="C422" s="4">
        <v>200</v>
      </c>
      <c r="D422" s="52"/>
      <c r="E422" s="52"/>
    </row>
    <row r="423" spans="1:5" x14ac:dyDescent="0.2">
      <c r="A423" s="51"/>
      <c r="B423" s="4" t="s">
        <v>84</v>
      </c>
      <c r="C423" s="4">
        <v>40</v>
      </c>
      <c r="D423" s="52"/>
      <c r="E423" s="52"/>
    </row>
    <row r="424" spans="1:5" x14ac:dyDescent="0.2">
      <c r="A424" s="51"/>
      <c r="B424" s="4" t="s">
        <v>68</v>
      </c>
      <c r="C424" s="4">
        <v>24</v>
      </c>
      <c r="D424" s="52"/>
      <c r="E424" s="52"/>
    </row>
    <row r="425" spans="1:5" x14ac:dyDescent="0.2">
      <c r="A425" s="51"/>
      <c r="B425" s="4" t="s">
        <v>69</v>
      </c>
      <c r="C425" s="4">
        <v>144</v>
      </c>
      <c r="D425" s="52"/>
      <c r="E425" s="52"/>
    </row>
    <row r="426" spans="1:5" x14ac:dyDescent="0.2">
      <c r="A426" s="51"/>
      <c r="B426" s="4" t="s">
        <v>70</v>
      </c>
      <c r="C426" s="4">
        <v>24</v>
      </c>
      <c r="D426" s="53"/>
      <c r="E426" s="53"/>
    </row>
    <row r="427" spans="1:5" x14ac:dyDescent="0.2">
      <c r="A427" s="51"/>
      <c r="B427" s="4" t="s">
        <v>14</v>
      </c>
      <c r="C427" s="4">
        <v>60</v>
      </c>
      <c r="D427" s="58" t="s">
        <v>66</v>
      </c>
      <c r="E427" s="58"/>
    </row>
    <row r="428" spans="1:5" x14ac:dyDescent="0.2">
      <c r="A428" s="51"/>
      <c r="B428" s="4">
        <v>1000</v>
      </c>
      <c r="C428" s="4">
        <v>80</v>
      </c>
      <c r="D428" s="52"/>
      <c r="E428" s="52"/>
    </row>
    <row r="429" spans="1:5" x14ac:dyDescent="0.2">
      <c r="A429" s="51"/>
      <c r="B429" s="4" t="s">
        <v>3</v>
      </c>
      <c r="C429" s="4">
        <v>80</v>
      </c>
      <c r="D429" s="52"/>
      <c r="E429" s="52"/>
    </row>
    <row r="430" spans="1:5" x14ac:dyDescent="0.2">
      <c r="A430" s="51"/>
      <c r="B430" s="4" t="s">
        <v>16</v>
      </c>
      <c r="C430" s="4">
        <v>30</v>
      </c>
      <c r="D430" s="52"/>
      <c r="E430" s="52"/>
    </row>
    <row r="431" spans="1:5" x14ac:dyDescent="0.2">
      <c r="A431" s="54"/>
      <c r="B431" s="4" t="s">
        <v>18</v>
      </c>
      <c r="C431" s="4">
        <v>40</v>
      </c>
      <c r="D431" s="53"/>
      <c r="E431" s="53"/>
    </row>
    <row r="432" spans="1:5" x14ac:dyDescent="0.2">
      <c r="A432" s="50">
        <v>45824</v>
      </c>
      <c r="B432" s="4" t="s">
        <v>69</v>
      </c>
      <c r="C432" s="4">
        <v>36</v>
      </c>
      <c r="D432" s="4" t="s">
        <v>106</v>
      </c>
      <c r="E432" s="4" t="s">
        <v>238</v>
      </c>
    </row>
    <row r="433" spans="1:5" x14ac:dyDescent="0.2">
      <c r="A433" s="54"/>
      <c r="B433" s="4" t="s">
        <v>17</v>
      </c>
      <c r="C433" s="4">
        <v>10</v>
      </c>
      <c r="D433" s="4" t="s">
        <v>66</v>
      </c>
      <c r="E433" s="4" t="s">
        <v>288</v>
      </c>
    </row>
    <row r="434" spans="1:5" x14ac:dyDescent="0.2">
      <c r="A434" s="3">
        <v>45825</v>
      </c>
      <c r="B434" s="4">
        <v>1000</v>
      </c>
      <c r="C434" s="4">
        <v>150</v>
      </c>
      <c r="D434" s="4" t="s">
        <v>187</v>
      </c>
      <c r="E434" s="4" t="s">
        <v>238</v>
      </c>
    </row>
    <row r="435" spans="1:5" x14ac:dyDescent="0.2">
      <c r="A435" s="50">
        <v>45826</v>
      </c>
      <c r="B435" s="4" t="s">
        <v>271</v>
      </c>
      <c r="C435" s="4">
        <v>10</v>
      </c>
      <c r="D435" s="58" t="s">
        <v>278</v>
      </c>
      <c r="E435" s="58"/>
    </row>
    <row r="436" spans="1:5" x14ac:dyDescent="0.2">
      <c r="A436" s="51"/>
      <c r="B436" s="4" t="s">
        <v>268</v>
      </c>
      <c r="C436" s="4">
        <v>10</v>
      </c>
      <c r="D436" s="52"/>
      <c r="E436" s="52"/>
    </row>
    <row r="437" spans="1:5" x14ac:dyDescent="0.2">
      <c r="A437" s="54"/>
      <c r="B437" s="4" t="s">
        <v>272</v>
      </c>
      <c r="C437" s="4">
        <v>1</v>
      </c>
      <c r="D437" s="53"/>
      <c r="E437" s="53"/>
    </row>
    <row r="438" spans="1:5" x14ac:dyDescent="0.2">
      <c r="A438" s="50">
        <v>45827</v>
      </c>
      <c r="B438" s="4" t="s">
        <v>82</v>
      </c>
      <c r="C438" s="4">
        <v>20</v>
      </c>
      <c r="D438" s="58" t="s">
        <v>106</v>
      </c>
      <c r="E438" s="58"/>
    </row>
    <row r="439" spans="1:5" x14ac:dyDescent="0.2">
      <c r="A439" s="51"/>
      <c r="B439" s="4" t="s">
        <v>84</v>
      </c>
      <c r="C439" s="4">
        <v>20</v>
      </c>
      <c r="D439" s="52"/>
      <c r="E439" s="52"/>
    </row>
    <row r="440" spans="1:5" x14ac:dyDescent="0.2">
      <c r="A440" s="51"/>
      <c r="B440" s="4" t="s">
        <v>68</v>
      </c>
      <c r="C440" s="4">
        <v>24</v>
      </c>
      <c r="D440" s="52"/>
      <c r="E440" s="52"/>
    </row>
    <row r="441" spans="1:5" x14ac:dyDescent="0.2">
      <c r="A441" s="54"/>
      <c r="B441" s="4" t="s">
        <v>69</v>
      </c>
      <c r="C441" s="4">
        <v>36</v>
      </c>
      <c r="D441" s="53"/>
      <c r="E441" s="53"/>
    </row>
    <row r="442" spans="1:5" x14ac:dyDescent="0.2">
      <c r="A442" s="50">
        <v>45831</v>
      </c>
      <c r="B442" s="4" t="s">
        <v>14</v>
      </c>
      <c r="C442" s="4">
        <v>30</v>
      </c>
      <c r="D442" s="58" t="s">
        <v>61</v>
      </c>
      <c r="E442" s="58" t="s">
        <v>289</v>
      </c>
    </row>
    <row r="443" spans="1:5" x14ac:dyDescent="0.2">
      <c r="A443" s="51"/>
      <c r="B443" s="4">
        <v>1000</v>
      </c>
      <c r="C443" s="4">
        <v>100</v>
      </c>
      <c r="D443" s="52"/>
      <c r="E443" s="52"/>
    </row>
    <row r="444" spans="1:5" x14ac:dyDescent="0.2">
      <c r="A444" s="51"/>
      <c r="B444" s="4" t="s">
        <v>3</v>
      </c>
      <c r="C444" s="4">
        <v>37</v>
      </c>
      <c r="D444" s="52"/>
      <c r="E444" s="52"/>
    </row>
    <row r="445" spans="1:5" x14ac:dyDescent="0.2">
      <c r="A445" s="51"/>
      <c r="B445" s="4" t="s">
        <v>15</v>
      </c>
      <c r="C445" s="4">
        <v>20</v>
      </c>
      <c r="D445" s="52"/>
      <c r="E445" s="52"/>
    </row>
    <row r="446" spans="1:5" x14ac:dyDescent="0.2">
      <c r="A446" s="51"/>
      <c r="B446" s="4" t="s">
        <v>16</v>
      </c>
      <c r="C446" s="4">
        <v>10</v>
      </c>
      <c r="D446" s="53"/>
      <c r="E446" s="53"/>
    </row>
    <row r="447" spans="1:5" x14ac:dyDescent="0.2">
      <c r="A447" s="54"/>
      <c r="B447" s="4" t="s">
        <v>67</v>
      </c>
      <c r="C447" s="4">
        <v>8</v>
      </c>
      <c r="D447" s="4" t="s">
        <v>290</v>
      </c>
      <c r="E447" s="4" t="s">
        <v>238</v>
      </c>
    </row>
    <row r="448" spans="1:5" x14ac:dyDescent="0.2">
      <c r="A448" s="50">
        <v>45832</v>
      </c>
      <c r="B448" s="4" t="s">
        <v>268</v>
      </c>
      <c r="C448" s="4">
        <v>12</v>
      </c>
      <c r="D448" s="58" t="s">
        <v>295</v>
      </c>
      <c r="E448" s="58" t="s">
        <v>288</v>
      </c>
    </row>
    <row r="449" spans="1:5" x14ac:dyDescent="0.2">
      <c r="A449" s="51"/>
      <c r="B449" s="4" t="s">
        <v>272</v>
      </c>
      <c r="C449" s="4">
        <v>10</v>
      </c>
      <c r="D449" s="52"/>
      <c r="E449" s="52"/>
    </row>
    <row r="450" spans="1:5" x14ac:dyDescent="0.2">
      <c r="A450" s="54"/>
      <c r="B450" s="4" t="s">
        <v>273</v>
      </c>
      <c r="C450" s="4">
        <v>9</v>
      </c>
      <c r="D450" s="53"/>
      <c r="E450" s="53"/>
    </row>
    <row r="451" spans="1:5" x14ac:dyDescent="0.2">
      <c r="A451" s="50">
        <v>45834</v>
      </c>
      <c r="B451" s="4" t="s">
        <v>83</v>
      </c>
      <c r="C451" s="4">
        <v>60</v>
      </c>
      <c r="D451" s="58" t="s">
        <v>65</v>
      </c>
      <c r="E451" s="61"/>
    </row>
    <row r="452" spans="1:5" x14ac:dyDescent="0.2">
      <c r="A452" s="51"/>
      <c r="B452" s="4" t="s">
        <v>82</v>
      </c>
      <c r="C452" s="4">
        <v>140</v>
      </c>
      <c r="D452" s="52"/>
      <c r="E452" s="52"/>
    </row>
    <row r="453" spans="1:5" x14ac:dyDescent="0.2">
      <c r="A453" s="51"/>
      <c r="B453" s="4" t="s">
        <v>84</v>
      </c>
      <c r="C453" s="4">
        <v>40</v>
      </c>
      <c r="D453" s="52"/>
      <c r="E453" s="52"/>
    </row>
    <row r="454" spans="1:5" x14ac:dyDescent="0.2">
      <c r="A454" s="51"/>
      <c r="B454" s="4" t="s">
        <v>68</v>
      </c>
      <c r="C454" s="4">
        <v>24</v>
      </c>
      <c r="D454" s="52"/>
      <c r="E454" s="52"/>
    </row>
    <row r="455" spans="1:5" x14ac:dyDescent="0.2">
      <c r="A455" s="51"/>
      <c r="B455" s="4" t="s">
        <v>69</v>
      </c>
      <c r="C455" s="4">
        <v>72</v>
      </c>
      <c r="D455" s="52"/>
      <c r="E455" s="52"/>
    </row>
    <row r="456" spans="1:5" x14ac:dyDescent="0.2">
      <c r="A456" s="54"/>
      <c r="B456" s="4" t="s">
        <v>70</v>
      </c>
      <c r="C456" s="4">
        <v>24</v>
      </c>
      <c r="D456" s="53"/>
      <c r="E456" s="53"/>
    </row>
    <row r="457" spans="1:5" x14ac:dyDescent="0.2">
      <c r="A457" s="50">
        <v>45839</v>
      </c>
      <c r="B457" s="4" t="s">
        <v>307</v>
      </c>
      <c r="C457" s="4">
        <v>32</v>
      </c>
      <c r="D457" s="58" t="s">
        <v>71</v>
      </c>
      <c r="E457" s="58"/>
    </row>
    <row r="458" spans="1:5" x14ac:dyDescent="0.2">
      <c r="A458" s="53"/>
      <c r="B458" s="4" t="s">
        <v>308</v>
      </c>
      <c r="C458" s="4">
        <v>12</v>
      </c>
      <c r="D458" s="53"/>
      <c r="E458" s="53"/>
    </row>
    <row r="459" spans="1:5" x14ac:dyDescent="0.2">
      <c r="A459" s="50">
        <v>45841</v>
      </c>
      <c r="B459" s="4" t="s">
        <v>14</v>
      </c>
      <c r="C459" s="4">
        <v>60</v>
      </c>
      <c r="D459" s="58" t="s">
        <v>61</v>
      </c>
      <c r="E459" s="58"/>
    </row>
    <row r="460" spans="1:5" x14ac:dyDescent="0.2">
      <c r="A460" s="51"/>
      <c r="B460" s="4" t="s">
        <v>15</v>
      </c>
      <c r="C460" s="4">
        <v>60</v>
      </c>
      <c r="D460" s="52"/>
      <c r="E460" s="52"/>
    </row>
    <row r="461" spans="1:5" x14ac:dyDescent="0.2">
      <c r="A461" s="51"/>
      <c r="B461" s="4">
        <v>1000</v>
      </c>
      <c r="C461" s="4">
        <v>160</v>
      </c>
      <c r="D461" s="52"/>
      <c r="E461" s="52"/>
    </row>
    <row r="462" spans="1:5" x14ac:dyDescent="0.2">
      <c r="A462" s="51"/>
      <c r="B462" s="4" t="s">
        <v>3</v>
      </c>
      <c r="C462" s="4">
        <v>120</v>
      </c>
      <c r="D462" s="52"/>
      <c r="E462" s="52"/>
    </row>
    <row r="463" spans="1:5" x14ac:dyDescent="0.2">
      <c r="A463" s="51"/>
      <c r="B463" s="4" t="s">
        <v>16</v>
      </c>
      <c r="C463" s="4">
        <v>30</v>
      </c>
      <c r="D463" s="52"/>
      <c r="E463" s="52"/>
    </row>
    <row r="464" spans="1:5" x14ac:dyDescent="0.2">
      <c r="A464" s="54"/>
      <c r="B464" s="4">
        <v>500</v>
      </c>
      <c r="C464" s="4">
        <v>40</v>
      </c>
      <c r="D464" s="53"/>
      <c r="E464" s="53"/>
    </row>
    <row r="465" spans="1:5" x14ac:dyDescent="0.2">
      <c r="A465" s="50">
        <v>45842</v>
      </c>
      <c r="B465" s="4" t="s">
        <v>83</v>
      </c>
      <c r="C465" s="4">
        <v>50</v>
      </c>
      <c r="D465" s="58" t="s">
        <v>65</v>
      </c>
      <c r="E465" s="58"/>
    </row>
    <row r="466" spans="1:5" x14ac:dyDescent="0.2">
      <c r="A466" s="51"/>
      <c r="B466" s="4" t="s">
        <v>82</v>
      </c>
      <c r="C466" s="4">
        <v>200</v>
      </c>
      <c r="D466" s="52"/>
      <c r="E466" s="52"/>
    </row>
    <row r="467" spans="1:5" x14ac:dyDescent="0.2">
      <c r="A467" s="51"/>
      <c r="B467" s="4" t="s">
        <v>84</v>
      </c>
      <c r="C467" s="4">
        <v>40</v>
      </c>
      <c r="D467" s="52"/>
      <c r="E467" s="52"/>
    </row>
    <row r="468" spans="1:5" x14ac:dyDescent="0.2">
      <c r="A468" s="51"/>
      <c r="B468" s="4" t="s">
        <v>68</v>
      </c>
      <c r="C468" s="4">
        <v>24</v>
      </c>
      <c r="D468" s="52"/>
      <c r="E468" s="52"/>
    </row>
    <row r="469" spans="1:5" x14ac:dyDescent="0.2">
      <c r="A469" s="51"/>
      <c r="B469" s="4" t="s">
        <v>69</v>
      </c>
      <c r="C469" s="4">
        <v>168</v>
      </c>
      <c r="D469" s="52"/>
      <c r="E469" s="52"/>
    </row>
    <row r="470" spans="1:5" x14ac:dyDescent="0.2">
      <c r="A470" s="51"/>
      <c r="B470" s="4" t="s">
        <v>70</v>
      </c>
      <c r="C470" s="4">
        <v>24</v>
      </c>
      <c r="D470" s="53"/>
      <c r="E470" s="53"/>
    </row>
    <row r="471" spans="1:5" x14ac:dyDescent="0.2">
      <c r="A471" s="51"/>
      <c r="B471" s="4" t="s">
        <v>14</v>
      </c>
      <c r="C471" s="4">
        <v>20</v>
      </c>
      <c r="D471" s="58" t="s">
        <v>71</v>
      </c>
      <c r="E471" s="58" t="s">
        <v>310</v>
      </c>
    </row>
    <row r="472" spans="1:5" x14ac:dyDescent="0.2">
      <c r="A472" s="51"/>
      <c r="B472" s="4" t="s">
        <v>15</v>
      </c>
      <c r="C472" s="4">
        <v>40</v>
      </c>
      <c r="D472" s="52"/>
      <c r="E472" s="52"/>
    </row>
    <row r="473" spans="1:5" x14ac:dyDescent="0.2">
      <c r="A473" s="51"/>
      <c r="B473" s="4">
        <v>1000</v>
      </c>
      <c r="C473" s="4">
        <v>40</v>
      </c>
      <c r="D473" s="52"/>
      <c r="E473" s="52"/>
    </row>
    <row r="474" spans="1:5" x14ac:dyDescent="0.2">
      <c r="A474" s="51"/>
      <c r="B474" s="4" t="s">
        <v>3</v>
      </c>
      <c r="C474" s="4">
        <v>40</v>
      </c>
      <c r="D474" s="52"/>
      <c r="E474" s="52"/>
    </row>
    <row r="475" spans="1:5" x14ac:dyDescent="0.2">
      <c r="A475" s="51"/>
      <c r="B475" s="4" t="s">
        <v>16</v>
      </c>
      <c r="C475" s="4">
        <v>30</v>
      </c>
      <c r="D475" s="52"/>
      <c r="E475" s="52"/>
    </row>
    <row r="476" spans="1:5" x14ac:dyDescent="0.2">
      <c r="A476" s="51"/>
      <c r="B476" s="4" t="s">
        <v>18</v>
      </c>
      <c r="C476" s="4">
        <v>20</v>
      </c>
      <c r="D476" s="53"/>
      <c r="E476" s="53"/>
    </row>
    <row r="477" spans="1:5" x14ac:dyDescent="0.2">
      <c r="A477" s="51"/>
      <c r="B477" s="4" t="s">
        <v>174</v>
      </c>
      <c r="C477" s="4">
        <v>10</v>
      </c>
      <c r="D477" s="58" t="s">
        <v>311</v>
      </c>
      <c r="E477" s="58" t="s">
        <v>312</v>
      </c>
    </row>
    <row r="478" spans="1:5" x14ac:dyDescent="0.2">
      <c r="A478" s="51"/>
      <c r="B478" s="4" t="s">
        <v>173</v>
      </c>
      <c r="C478" s="4">
        <v>60</v>
      </c>
      <c r="D478" s="52"/>
      <c r="E478" s="52"/>
    </row>
    <row r="479" spans="1:5" x14ac:dyDescent="0.2">
      <c r="A479" s="54"/>
      <c r="B479" s="4" t="s">
        <v>67</v>
      </c>
      <c r="C479" s="4">
        <v>10</v>
      </c>
      <c r="D479" s="53"/>
      <c r="E479" s="53"/>
    </row>
    <row r="480" spans="1:5" x14ac:dyDescent="0.2">
      <c r="A480" s="50">
        <v>45846</v>
      </c>
      <c r="B480" s="4" t="s">
        <v>83</v>
      </c>
      <c r="C480" s="4">
        <v>30</v>
      </c>
      <c r="D480" s="58" t="s">
        <v>61</v>
      </c>
      <c r="E480" s="58"/>
    </row>
    <row r="481" spans="1:5" x14ac:dyDescent="0.2">
      <c r="A481" s="51"/>
      <c r="B481" s="4" t="s">
        <v>82</v>
      </c>
      <c r="C481" s="4">
        <v>60</v>
      </c>
      <c r="D481" s="52"/>
      <c r="E481" s="52"/>
    </row>
    <row r="482" spans="1:5" x14ac:dyDescent="0.2">
      <c r="A482" s="51"/>
      <c r="B482" s="4" t="s">
        <v>84</v>
      </c>
      <c r="C482" s="4">
        <v>20</v>
      </c>
      <c r="D482" s="52"/>
      <c r="E482" s="52"/>
    </row>
    <row r="483" spans="1:5" x14ac:dyDescent="0.2">
      <c r="A483" s="51"/>
      <c r="B483" s="4" t="s">
        <v>68</v>
      </c>
      <c r="C483" s="4">
        <v>36</v>
      </c>
      <c r="D483" s="52"/>
      <c r="E483" s="52"/>
    </row>
    <row r="484" spans="1:5" x14ac:dyDescent="0.2">
      <c r="A484" s="51"/>
      <c r="B484" s="4" t="s">
        <v>69</v>
      </c>
      <c r="C484" s="4">
        <v>84</v>
      </c>
      <c r="D484" s="52"/>
      <c r="E484" s="52"/>
    </row>
    <row r="485" spans="1:5" x14ac:dyDescent="0.2">
      <c r="A485" s="54"/>
      <c r="B485" s="4" t="s">
        <v>70</v>
      </c>
      <c r="C485" s="4">
        <v>24</v>
      </c>
      <c r="D485" s="53"/>
      <c r="E485" s="53"/>
    </row>
    <row r="486" spans="1:5" x14ac:dyDescent="0.2">
      <c r="A486" s="50">
        <v>45847</v>
      </c>
      <c r="B486" s="4" t="s">
        <v>14</v>
      </c>
      <c r="C486" s="4">
        <v>20</v>
      </c>
      <c r="D486" s="58" t="s">
        <v>65</v>
      </c>
      <c r="E486" s="58"/>
    </row>
    <row r="487" spans="1:5" x14ac:dyDescent="0.2">
      <c r="A487" s="51"/>
      <c r="B487" s="4" t="s">
        <v>15</v>
      </c>
      <c r="C487" s="4">
        <v>20</v>
      </c>
      <c r="D487" s="52"/>
      <c r="E487" s="52"/>
    </row>
    <row r="488" spans="1:5" x14ac:dyDescent="0.2">
      <c r="A488" s="51"/>
      <c r="B488" s="4">
        <v>1000</v>
      </c>
      <c r="C488" s="4">
        <v>120</v>
      </c>
      <c r="D488" s="52"/>
      <c r="E488" s="52"/>
    </row>
    <row r="489" spans="1:5" x14ac:dyDescent="0.2">
      <c r="A489" s="51"/>
      <c r="B489" s="4" t="s">
        <v>3</v>
      </c>
      <c r="C489" s="4">
        <v>40</v>
      </c>
      <c r="D489" s="52"/>
      <c r="E489" s="52"/>
    </row>
    <row r="490" spans="1:5" x14ac:dyDescent="0.2">
      <c r="A490" s="51"/>
      <c r="B490" s="4" t="s">
        <v>16</v>
      </c>
      <c r="C490" s="4">
        <v>30</v>
      </c>
      <c r="D490" s="52"/>
      <c r="E490" s="52"/>
    </row>
    <row r="491" spans="1:5" x14ac:dyDescent="0.2">
      <c r="A491" s="51"/>
      <c r="B491" s="4" t="s">
        <v>67</v>
      </c>
      <c r="C491" s="4">
        <v>7</v>
      </c>
      <c r="D491" s="52"/>
      <c r="E491" s="52"/>
    </row>
    <row r="492" spans="1:5" x14ac:dyDescent="0.2">
      <c r="A492" s="51"/>
      <c r="B492" s="4" t="s">
        <v>173</v>
      </c>
      <c r="C492" s="4">
        <v>7</v>
      </c>
      <c r="D492" s="52"/>
      <c r="E492" s="52"/>
    </row>
    <row r="493" spans="1:5" x14ac:dyDescent="0.2">
      <c r="A493" s="51"/>
      <c r="B493" s="4" t="s">
        <v>174</v>
      </c>
      <c r="C493" s="4">
        <v>7</v>
      </c>
      <c r="D493" s="52"/>
      <c r="E493" s="52"/>
    </row>
    <row r="494" spans="1:5" x14ac:dyDescent="0.2">
      <c r="A494" s="51"/>
      <c r="B494" s="4" t="s">
        <v>314</v>
      </c>
      <c r="C494" s="4">
        <v>60</v>
      </c>
      <c r="D494" s="52"/>
      <c r="E494" s="52"/>
    </row>
    <row r="495" spans="1:5" x14ac:dyDescent="0.2">
      <c r="A495" s="54"/>
      <c r="B495" s="4" t="s">
        <v>315</v>
      </c>
      <c r="C495" s="4">
        <v>48</v>
      </c>
      <c r="D495" s="53"/>
      <c r="E495" s="53"/>
    </row>
    <row r="496" spans="1:5" x14ac:dyDescent="0.2">
      <c r="A496" s="50">
        <v>45848</v>
      </c>
      <c r="B496" s="4" t="s">
        <v>14</v>
      </c>
      <c r="C496" s="4">
        <v>30</v>
      </c>
      <c r="D496" s="58" t="s">
        <v>66</v>
      </c>
      <c r="E496" s="58"/>
    </row>
    <row r="497" spans="1:5" x14ac:dyDescent="0.2">
      <c r="A497" s="51"/>
      <c r="B497" s="4" t="s">
        <v>15</v>
      </c>
      <c r="C497" s="4">
        <v>20</v>
      </c>
      <c r="D497" s="52"/>
      <c r="E497" s="52"/>
    </row>
    <row r="498" spans="1:5" x14ac:dyDescent="0.2">
      <c r="A498" s="51"/>
      <c r="B498" s="4">
        <v>1000</v>
      </c>
      <c r="C498" s="4">
        <v>80</v>
      </c>
      <c r="D498" s="52"/>
      <c r="E498" s="52"/>
    </row>
    <row r="499" spans="1:5" x14ac:dyDescent="0.2">
      <c r="A499" s="51"/>
      <c r="B499" s="4" t="s">
        <v>3</v>
      </c>
      <c r="C499" s="4">
        <v>100</v>
      </c>
      <c r="D499" s="52"/>
      <c r="E499" s="52"/>
    </row>
    <row r="500" spans="1:5" x14ac:dyDescent="0.2">
      <c r="A500" s="51"/>
      <c r="B500" s="4" t="s">
        <v>16</v>
      </c>
      <c r="C500" s="4">
        <v>8</v>
      </c>
      <c r="D500" s="53"/>
      <c r="E500" s="53"/>
    </row>
    <row r="501" spans="1:5" x14ac:dyDescent="0.2">
      <c r="A501" s="51"/>
      <c r="B501" s="4" t="s">
        <v>316</v>
      </c>
      <c r="C501" s="4">
        <v>1</v>
      </c>
      <c r="D501" s="58" t="s">
        <v>98</v>
      </c>
      <c r="E501" s="58"/>
    </row>
    <row r="502" spans="1:5" x14ac:dyDescent="0.2">
      <c r="A502" s="51"/>
      <c r="B502" s="4" t="s">
        <v>317</v>
      </c>
      <c r="C502" s="4">
        <v>2</v>
      </c>
      <c r="D502" s="52"/>
      <c r="E502" s="52"/>
    </row>
    <row r="503" spans="1:5" x14ac:dyDescent="0.2">
      <c r="A503" s="54"/>
      <c r="B503" s="4" t="s">
        <v>318</v>
      </c>
      <c r="C503" s="4">
        <v>4</v>
      </c>
      <c r="D503" s="53"/>
      <c r="E503" s="53"/>
    </row>
    <row r="504" spans="1:5" x14ac:dyDescent="0.2">
      <c r="A504" s="50">
        <v>45849</v>
      </c>
      <c r="B504" s="4" t="s">
        <v>83</v>
      </c>
      <c r="C504" s="4">
        <v>60</v>
      </c>
      <c r="D504" s="58" t="s">
        <v>65</v>
      </c>
      <c r="E504" s="58"/>
    </row>
    <row r="505" spans="1:5" x14ac:dyDescent="0.2">
      <c r="A505" s="52"/>
      <c r="B505" s="4" t="s">
        <v>320</v>
      </c>
      <c r="C505" s="4">
        <v>200</v>
      </c>
      <c r="D505" s="52"/>
      <c r="E505" s="52"/>
    </row>
    <row r="506" spans="1:5" x14ac:dyDescent="0.2">
      <c r="A506" s="53"/>
      <c r="B506" s="4" t="s">
        <v>68</v>
      </c>
      <c r="C506" s="4">
        <v>36</v>
      </c>
      <c r="D506" s="53"/>
      <c r="E506" s="53"/>
    </row>
    <row r="507" spans="1:5" x14ac:dyDescent="0.2">
      <c r="A507" s="50">
        <v>45852</v>
      </c>
      <c r="B507" s="4">
        <v>1000</v>
      </c>
      <c r="C507" s="4">
        <v>80</v>
      </c>
      <c r="D507" s="58" t="s">
        <v>71</v>
      </c>
      <c r="E507" s="58"/>
    </row>
    <row r="508" spans="1:5" x14ac:dyDescent="0.2">
      <c r="A508" s="51"/>
      <c r="B508" s="4" t="s">
        <v>3</v>
      </c>
      <c r="C508" s="4">
        <v>80</v>
      </c>
      <c r="D508" s="53"/>
      <c r="E508" s="53"/>
    </row>
    <row r="509" spans="1:5" x14ac:dyDescent="0.2">
      <c r="A509" s="51"/>
      <c r="B509" s="4" t="s">
        <v>174</v>
      </c>
      <c r="C509" s="4">
        <v>20</v>
      </c>
      <c r="D509" s="58" t="s">
        <v>201</v>
      </c>
      <c r="E509" s="58"/>
    </row>
    <row r="510" spans="1:5" x14ac:dyDescent="0.2">
      <c r="A510" s="54"/>
      <c r="B510" s="4" t="s">
        <v>173</v>
      </c>
      <c r="C510" s="4">
        <v>30</v>
      </c>
      <c r="D510" s="53"/>
      <c r="E510" s="53"/>
    </row>
    <row r="511" spans="1:5" x14ac:dyDescent="0.2">
      <c r="A511" s="50">
        <v>45853</v>
      </c>
      <c r="B511" s="4" t="s">
        <v>320</v>
      </c>
      <c r="C511" s="4">
        <v>10</v>
      </c>
      <c r="D511" s="58" t="s">
        <v>322</v>
      </c>
      <c r="E511" s="58" t="s">
        <v>323</v>
      </c>
    </row>
    <row r="512" spans="1:5" x14ac:dyDescent="0.2">
      <c r="A512" s="54"/>
      <c r="B512" s="4" t="s">
        <v>321</v>
      </c>
      <c r="C512" s="4">
        <v>12</v>
      </c>
      <c r="D512" s="53"/>
      <c r="E512" s="53"/>
    </row>
    <row r="513" spans="1:5" x14ac:dyDescent="0.2">
      <c r="A513" s="3">
        <v>45854</v>
      </c>
      <c r="B513" s="4" t="s">
        <v>314</v>
      </c>
      <c r="C513" s="4">
        <v>80</v>
      </c>
      <c r="D513" s="4" t="s">
        <v>65</v>
      </c>
      <c r="E513" s="4" t="s">
        <v>238</v>
      </c>
    </row>
    <row r="514" spans="1:5" x14ac:dyDescent="0.2">
      <c r="A514" s="50">
        <v>45856</v>
      </c>
      <c r="B514" s="4">
        <v>1000</v>
      </c>
      <c r="C514" s="4">
        <v>21</v>
      </c>
      <c r="D514" s="58" t="s">
        <v>61</v>
      </c>
      <c r="E514" s="58" t="s">
        <v>327</v>
      </c>
    </row>
    <row r="515" spans="1:5" x14ac:dyDescent="0.2">
      <c r="A515" s="54"/>
      <c r="B515" s="4" t="s">
        <v>18</v>
      </c>
      <c r="C515" s="4">
        <v>30</v>
      </c>
      <c r="D515" s="53"/>
      <c r="E515" s="53"/>
    </row>
    <row r="516" spans="1:5" x14ac:dyDescent="0.2">
      <c r="A516" s="50">
        <v>45859</v>
      </c>
      <c r="B516" s="4" t="s">
        <v>83</v>
      </c>
      <c r="C516" s="4">
        <v>60</v>
      </c>
      <c r="D516" s="58" t="s">
        <v>65</v>
      </c>
      <c r="E516" s="58"/>
    </row>
    <row r="517" spans="1:5" x14ac:dyDescent="0.2">
      <c r="A517" s="51"/>
      <c r="B517" s="4" t="s">
        <v>320</v>
      </c>
      <c r="C517" s="4">
        <v>200</v>
      </c>
      <c r="D517" s="52"/>
      <c r="E517" s="52"/>
    </row>
    <row r="518" spans="1:5" x14ac:dyDescent="0.2">
      <c r="A518" s="51"/>
      <c r="B518" s="4" t="s">
        <v>68</v>
      </c>
      <c r="C518" s="4">
        <v>12</v>
      </c>
      <c r="D518" s="52"/>
      <c r="E518" s="52"/>
    </row>
    <row r="519" spans="1:5" x14ac:dyDescent="0.2">
      <c r="A519" s="51"/>
      <c r="B519" s="4" t="s">
        <v>321</v>
      </c>
      <c r="C519" s="4">
        <v>108</v>
      </c>
      <c r="D519" s="52"/>
      <c r="E519" s="52"/>
    </row>
    <row r="520" spans="1:5" x14ac:dyDescent="0.2">
      <c r="A520" s="54"/>
      <c r="B520" s="4" t="s">
        <v>315</v>
      </c>
      <c r="C520" s="4">
        <v>24</v>
      </c>
      <c r="D520" s="53"/>
      <c r="E520" s="53"/>
    </row>
    <row r="521" spans="1:5" x14ac:dyDescent="0.2">
      <c r="A521" s="50">
        <v>45860</v>
      </c>
      <c r="B521" s="4" t="s">
        <v>68</v>
      </c>
      <c r="C521" s="4">
        <v>48</v>
      </c>
      <c r="D521" s="58" t="s">
        <v>176</v>
      </c>
      <c r="E521" s="58"/>
    </row>
    <row r="522" spans="1:5" x14ac:dyDescent="0.2">
      <c r="A522" s="51"/>
      <c r="B522" s="4" t="s">
        <v>321</v>
      </c>
      <c r="C522" s="4">
        <v>84</v>
      </c>
      <c r="D522" s="52"/>
      <c r="E522" s="52"/>
    </row>
    <row r="523" spans="1:5" x14ac:dyDescent="0.2">
      <c r="A523" s="51"/>
      <c r="B523" s="4" t="s">
        <v>315</v>
      </c>
      <c r="C523" s="4">
        <v>24</v>
      </c>
      <c r="D523" s="53"/>
      <c r="E523" s="53"/>
    </row>
    <row r="524" spans="1:5" x14ac:dyDescent="0.2">
      <c r="A524" s="54"/>
      <c r="B524" s="4" t="s">
        <v>3</v>
      </c>
      <c r="C524" s="4">
        <v>40</v>
      </c>
      <c r="D524" s="4" t="s">
        <v>61</v>
      </c>
      <c r="E524" s="4" t="s">
        <v>238</v>
      </c>
    </row>
    <row r="525" spans="1:5" x14ac:dyDescent="0.2">
      <c r="A525" s="3">
        <v>45861</v>
      </c>
      <c r="B525" s="4" t="s">
        <v>83</v>
      </c>
      <c r="C525" s="4">
        <v>80</v>
      </c>
      <c r="D525" s="4" t="s">
        <v>335</v>
      </c>
    </row>
    <row r="526" spans="1:5" x14ac:dyDescent="0.2">
      <c r="A526" s="50">
        <v>45863</v>
      </c>
      <c r="B526" s="4" t="s">
        <v>68</v>
      </c>
      <c r="C526" s="4">
        <v>36</v>
      </c>
      <c r="D526" s="58" t="s">
        <v>65</v>
      </c>
      <c r="E526" s="58"/>
    </row>
    <row r="527" spans="1:5" x14ac:dyDescent="0.2">
      <c r="A527" s="51"/>
      <c r="B527" s="4" t="s">
        <v>321</v>
      </c>
      <c r="C527" s="4">
        <v>120</v>
      </c>
      <c r="D527" s="52"/>
      <c r="E527" s="52"/>
    </row>
    <row r="528" spans="1:5" x14ac:dyDescent="0.2">
      <c r="A528" s="51"/>
      <c r="B528" s="4" t="s">
        <v>315</v>
      </c>
      <c r="C528" s="4">
        <v>72</v>
      </c>
      <c r="D528" s="52"/>
      <c r="E528" s="52"/>
    </row>
    <row r="529" spans="1:11" x14ac:dyDescent="0.2">
      <c r="A529" s="54"/>
      <c r="B529" s="4" t="s">
        <v>208</v>
      </c>
      <c r="C529" s="4">
        <v>30</v>
      </c>
      <c r="D529" s="53"/>
      <c r="E529" s="53"/>
    </row>
    <row r="530" spans="1:11" x14ac:dyDescent="0.2">
      <c r="A530" s="50">
        <v>45866</v>
      </c>
      <c r="B530" s="4" t="s">
        <v>83</v>
      </c>
      <c r="C530" s="4">
        <v>20</v>
      </c>
      <c r="D530" s="58" t="s">
        <v>106</v>
      </c>
      <c r="E530" s="58"/>
    </row>
    <row r="531" spans="1:11" x14ac:dyDescent="0.2">
      <c r="A531" s="51"/>
      <c r="B531" s="4" t="s">
        <v>320</v>
      </c>
      <c r="C531" s="4">
        <v>30</v>
      </c>
      <c r="D531" s="52"/>
      <c r="E531" s="52"/>
    </row>
    <row r="532" spans="1:11" x14ac:dyDescent="0.2">
      <c r="A532" s="51"/>
      <c r="B532" s="4" t="s">
        <v>68</v>
      </c>
      <c r="C532" s="4">
        <v>24</v>
      </c>
      <c r="D532" s="52"/>
      <c r="E532" s="52"/>
    </row>
    <row r="533" spans="1:11" x14ac:dyDescent="0.2">
      <c r="A533" s="51"/>
      <c r="B533" s="4" t="s">
        <v>321</v>
      </c>
      <c r="C533" s="4">
        <v>36</v>
      </c>
      <c r="D533" s="52"/>
      <c r="E533" s="52"/>
    </row>
    <row r="534" spans="1:11" x14ac:dyDescent="0.2">
      <c r="A534" s="54"/>
      <c r="B534" s="4" t="s">
        <v>315</v>
      </c>
      <c r="C534" s="4">
        <v>24</v>
      </c>
      <c r="D534" s="53"/>
      <c r="E534" s="53"/>
    </row>
    <row r="535" spans="1:11" x14ac:dyDescent="0.2">
      <c r="A535" s="50">
        <v>45867</v>
      </c>
      <c r="B535" s="4" t="s">
        <v>83</v>
      </c>
      <c r="C535" s="4">
        <v>50</v>
      </c>
      <c r="D535" s="58" t="s">
        <v>65</v>
      </c>
      <c r="E535" s="58"/>
    </row>
    <row r="536" spans="1:11" x14ac:dyDescent="0.2">
      <c r="A536" s="51"/>
      <c r="B536" s="4" t="s">
        <v>320</v>
      </c>
      <c r="C536" s="4">
        <v>200</v>
      </c>
      <c r="D536" s="52"/>
      <c r="E536" s="52"/>
    </row>
    <row r="537" spans="1:11" x14ac:dyDescent="0.2">
      <c r="A537" s="54"/>
      <c r="B537" s="4" t="s">
        <v>314</v>
      </c>
      <c r="C537" s="4">
        <v>80</v>
      </c>
      <c r="D537" s="53"/>
      <c r="E537" s="53"/>
    </row>
    <row r="538" spans="1:11" x14ac:dyDescent="0.2">
      <c r="A538" s="50">
        <v>45870</v>
      </c>
      <c r="B538" s="4">
        <v>1000</v>
      </c>
      <c r="C538" s="4">
        <v>230</v>
      </c>
      <c r="D538" s="58" t="s">
        <v>61</v>
      </c>
      <c r="E538" s="58"/>
    </row>
    <row r="539" spans="1:11" x14ac:dyDescent="0.2">
      <c r="A539" s="51"/>
      <c r="B539" s="4" t="s">
        <v>14</v>
      </c>
      <c r="C539" s="4">
        <v>30</v>
      </c>
      <c r="D539" s="52"/>
      <c r="E539" s="52"/>
    </row>
    <row r="540" spans="1:11" x14ac:dyDescent="0.2">
      <c r="A540" s="51"/>
      <c r="B540" s="4" t="s">
        <v>3</v>
      </c>
      <c r="C540" s="4">
        <v>120</v>
      </c>
      <c r="D540" s="52"/>
      <c r="E540" s="52"/>
    </row>
    <row r="541" spans="1:11" x14ac:dyDescent="0.2">
      <c r="A541" s="51"/>
      <c r="B541" s="4">
        <v>500</v>
      </c>
      <c r="C541" s="4">
        <v>40</v>
      </c>
      <c r="D541" s="52"/>
      <c r="E541" s="52"/>
    </row>
    <row r="542" spans="1:11" x14ac:dyDescent="0.2">
      <c r="A542" s="51"/>
      <c r="B542" s="4" t="s">
        <v>15</v>
      </c>
      <c r="C542" s="4">
        <v>60</v>
      </c>
      <c r="D542" s="52"/>
      <c r="E542" s="52"/>
    </row>
    <row r="543" spans="1:11" x14ac:dyDescent="0.2">
      <c r="A543" s="54"/>
      <c r="B543" s="4" t="s">
        <v>16</v>
      </c>
      <c r="C543" s="4">
        <v>30</v>
      </c>
      <c r="D543" s="53"/>
      <c r="E543" s="53"/>
      <c r="J543" s="7"/>
      <c r="K543" s="7"/>
    </row>
    <row r="544" spans="1:11" x14ac:dyDescent="0.2">
      <c r="A544" s="50">
        <v>45873</v>
      </c>
      <c r="B544" s="4" t="s">
        <v>83</v>
      </c>
      <c r="C544" s="4">
        <v>20</v>
      </c>
      <c r="D544" s="58" t="s">
        <v>61</v>
      </c>
      <c r="E544" s="58"/>
      <c r="J544" s="7"/>
      <c r="K544" s="7"/>
    </row>
    <row r="545" spans="1:11" x14ac:dyDescent="0.2">
      <c r="A545" s="51"/>
      <c r="B545" s="4" t="s">
        <v>320</v>
      </c>
      <c r="C545" s="4">
        <v>80</v>
      </c>
      <c r="D545" s="52"/>
      <c r="E545" s="52"/>
      <c r="J545" s="7"/>
      <c r="K545" s="7"/>
    </row>
    <row r="546" spans="1:11" x14ac:dyDescent="0.2">
      <c r="A546" s="51"/>
      <c r="B546" s="4" t="s">
        <v>314</v>
      </c>
      <c r="C546" s="4">
        <v>20</v>
      </c>
      <c r="D546" s="52"/>
      <c r="E546" s="52"/>
      <c r="J546" s="7"/>
      <c r="K546" s="7"/>
    </row>
    <row r="547" spans="1:11" x14ac:dyDescent="0.2">
      <c r="A547" s="51"/>
      <c r="B547" s="4" t="s">
        <v>68</v>
      </c>
      <c r="C547" s="4">
        <v>24</v>
      </c>
      <c r="D547" s="52"/>
      <c r="E547" s="52"/>
      <c r="J547" s="7"/>
      <c r="K547" s="7"/>
    </row>
    <row r="548" spans="1:11" x14ac:dyDescent="0.2">
      <c r="A548" s="51"/>
      <c r="B548" s="4" t="s">
        <v>321</v>
      </c>
      <c r="C548" s="4">
        <v>60</v>
      </c>
      <c r="D548" s="52"/>
      <c r="E548" s="52"/>
      <c r="J548" s="7"/>
      <c r="K548" s="7"/>
    </row>
    <row r="549" spans="1:11" x14ac:dyDescent="0.2">
      <c r="A549" s="54"/>
      <c r="B549" s="4" t="s">
        <v>315</v>
      </c>
      <c r="C549" s="4">
        <v>24</v>
      </c>
      <c r="D549" s="53"/>
      <c r="E549" s="53"/>
    </row>
    <row r="550" spans="1:11" x14ac:dyDescent="0.2">
      <c r="A550" s="50">
        <v>45874</v>
      </c>
      <c r="B550" s="4">
        <v>1000</v>
      </c>
      <c r="C550" s="4">
        <v>80</v>
      </c>
      <c r="D550" s="58" t="s">
        <v>66</v>
      </c>
      <c r="E550" s="58" t="s">
        <v>360</v>
      </c>
    </row>
    <row r="551" spans="1:11" x14ac:dyDescent="0.2">
      <c r="A551" s="52"/>
      <c r="B551" s="4" t="s">
        <v>14</v>
      </c>
      <c r="C551" s="4">
        <v>40</v>
      </c>
      <c r="D551" s="52"/>
      <c r="E551" s="52"/>
    </row>
    <row r="552" spans="1:11" x14ac:dyDescent="0.2">
      <c r="A552" s="52"/>
      <c r="B552" s="4" t="s">
        <v>3</v>
      </c>
      <c r="C552" s="4">
        <v>100</v>
      </c>
      <c r="D552" s="52"/>
      <c r="E552" s="52"/>
    </row>
    <row r="553" spans="1:11" x14ac:dyDescent="0.2">
      <c r="A553" s="52"/>
      <c r="B553" s="4" t="s">
        <v>15</v>
      </c>
      <c r="C553" s="4">
        <v>30</v>
      </c>
      <c r="D553" s="52"/>
      <c r="E553" s="52"/>
    </row>
    <row r="554" spans="1:11" x14ac:dyDescent="0.2">
      <c r="A554" s="53"/>
      <c r="B554" s="4" t="s">
        <v>16</v>
      </c>
      <c r="C554" s="4">
        <v>24</v>
      </c>
      <c r="D554" s="53"/>
      <c r="E554" s="53"/>
    </row>
    <row r="555" spans="1:11" x14ac:dyDescent="0.2">
      <c r="A555" s="50">
        <v>45875</v>
      </c>
      <c r="B555" s="4" t="s">
        <v>320</v>
      </c>
      <c r="C555" s="4">
        <v>220</v>
      </c>
      <c r="D555" s="4" t="s">
        <v>178</v>
      </c>
    </row>
    <row r="556" spans="1:11" x14ac:dyDescent="0.2">
      <c r="A556" s="54"/>
      <c r="B556" s="4" t="s">
        <v>67</v>
      </c>
      <c r="C556" s="4">
        <v>10</v>
      </c>
      <c r="D556" s="4" t="s">
        <v>290</v>
      </c>
      <c r="E556" s="4" t="s">
        <v>238</v>
      </c>
    </row>
    <row r="557" spans="1:11" x14ac:dyDescent="0.2">
      <c r="A557" s="50">
        <v>45876</v>
      </c>
      <c r="B557" s="4">
        <v>1000</v>
      </c>
      <c r="C557" s="4">
        <v>110</v>
      </c>
      <c r="D557" s="58" t="s">
        <v>65</v>
      </c>
      <c r="E557" s="58" t="s">
        <v>364</v>
      </c>
    </row>
    <row r="558" spans="1:11" x14ac:dyDescent="0.2">
      <c r="A558" s="51"/>
      <c r="B558" s="4" t="s">
        <v>14</v>
      </c>
      <c r="C558" s="4">
        <v>40</v>
      </c>
      <c r="D558" s="52"/>
      <c r="E558" s="52"/>
    </row>
    <row r="559" spans="1:11" x14ac:dyDescent="0.2">
      <c r="A559" s="51"/>
      <c r="B559" s="4" t="s">
        <v>15</v>
      </c>
      <c r="C559" s="4">
        <v>40</v>
      </c>
      <c r="D559" s="52"/>
      <c r="E559" s="52"/>
    </row>
    <row r="560" spans="1:11" x14ac:dyDescent="0.2">
      <c r="A560" s="51"/>
      <c r="B560" s="4">
        <v>500</v>
      </c>
      <c r="C560" s="4">
        <v>20</v>
      </c>
      <c r="D560" s="52"/>
      <c r="E560" s="52"/>
    </row>
    <row r="561" spans="1:5" x14ac:dyDescent="0.2">
      <c r="A561" s="51"/>
      <c r="B561" s="4" t="s">
        <v>3</v>
      </c>
      <c r="C561" s="4">
        <v>80</v>
      </c>
      <c r="D561" s="52"/>
      <c r="E561" s="52"/>
    </row>
    <row r="562" spans="1:5" x14ac:dyDescent="0.2">
      <c r="A562" s="51"/>
      <c r="B562" s="4" t="s">
        <v>16</v>
      </c>
      <c r="C562" s="4">
        <v>10</v>
      </c>
      <c r="D562" s="52"/>
      <c r="E562" s="52"/>
    </row>
    <row r="563" spans="1:5" x14ac:dyDescent="0.2">
      <c r="A563" s="51"/>
      <c r="B563" s="4">
        <v>1300</v>
      </c>
      <c r="C563" s="4">
        <v>6</v>
      </c>
      <c r="D563" s="52"/>
      <c r="E563" s="52"/>
    </row>
    <row r="564" spans="1:5" x14ac:dyDescent="0.2">
      <c r="A564" s="51"/>
      <c r="B564" s="4" t="s">
        <v>321</v>
      </c>
      <c r="C564" s="4">
        <v>48</v>
      </c>
      <c r="D564" s="52"/>
      <c r="E564" s="52"/>
    </row>
    <row r="565" spans="1:5" x14ac:dyDescent="0.2">
      <c r="A565" s="51"/>
      <c r="B565" s="4" t="s">
        <v>315</v>
      </c>
      <c r="C565" s="4">
        <v>72</v>
      </c>
      <c r="D565" s="52"/>
      <c r="E565" s="52"/>
    </row>
    <row r="566" spans="1:5" x14ac:dyDescent="0.2">
      <c r="A566" s="54"/>
      <c r="B566" s="4" t="s">
        <v>68</v>
      </c>
      <c r="C566" s="4">
        <v>12</v>
      </c>
      <c r="D566" s="53"/>
      <c r="E566" s="53"/>
    </row>
    <row r="567" spans="1:5" x14ac:dyDescent="0.2">
      <c r="A567" s="50">
        <v>45877</v>
      </c>
      <c r="B567" s="4" t="s">
        <v>14</v>
      </c>
      <c r="C567" s="4">
        <v>25</v>
      </c>
      <c r="D567" s="58" t="s">
        <v>61</v>
      </c>
      <c r="E567" s="58" t="s">
        <v>288</v>
      </c>
    </row>
    <row r="568" spans="1:5" x14ac:dyDescent="0.2">
      <c r="A568" s="51"/>
      <c r="B568" s="4" t="s">
        <v>3</v>
      </c>
      <c r="C568" s="4">
        <v>12</v>
      </c>
      <c r="D568" s="52"/>
      <c r="E568" s="52"/>
    </row>
    <row r="569" spans="1:5" x14ac:dyDescent="0.2">
      <c r="A569" s="51"/>
      <c r="B569" s="4" t="s">
        <v>15</v>
      </c>
      <c r="C569" s="4">
        <v>20</v>
      </c>
      <c r="D569" s="52"/>
      <c r="E569" s="52"/>
    </row>
    <row r="570" spans="1:5" x14ac:dyDescent="0.2">
      <c r="A570" s="51"/>
      <c r="B570" s="4" t="s">
        <v>16</v>
      </c>
      <c r="C570" s="4">
        <v>20</v>
      </c>
      <c r="D570" s="52"/>
      <c r="E570" s="52"/>
    </row>
    <row r="571" spans="1:5" x14ac:dyDescent="0.2">
      <c r="A571" s="54"/>
      <c r="B571" s="4" t="s">
        <v>18</v>
      </c>
      <c r="C571" s="4">
        <v>20</v>
      </c>
      <c r="D571" s="53"/>
      <c r="E571" s="53"/>
    </row>
    <row r="572" spans="1:5" x14ac:dyDescent="0.2">
      <c r="A572" s="3">
        <v>45880</v>
      </c>
      <c r="B572" s="4" t="s">
        <v>321</v>
      </c>
      <c r="C572" s="4">
        <v>24</v>
      </c>
      <c r="D572" s="4" t="s">
        <v>106</v>
      </c>
      <c r="E572" s="4" t="s">
        <v>238</v>
      </c>
    </row>
    <row r="573" spans="1:5" x14ac:dyDescent="0.2">
      <c r="A573" s="50">
        <v>45881</v>
      </c>
      <c r="B573" s="4">
        <v>1000</v>
      </c>
      <c r="C573" s="4">
        <v>50</v>
      </c>
      <c r="D573" s="58" t="s">
        <v>65</v>
      </c>
      <c r="E573" s="58"/>
    </row>
    <row r="574" spans="1:5" x14ac:dyDescent="0.2">
      <c r="A574" s="51"/>
      <c r="B574" s="4" t="s">
        <v>68</v>
      </c>
      <c r="C574" s="4">
        <v>48</v>
      </c>
      <c r="D574" s="52"/>
      <c r="E574" s="52"/>
    </row>
    <row r="575" spans="1:5" x14ac:dyDescent="0.2">
      <c r="A575" s="51"/>
      <c r="B575" s="4" t="s">
        <v>321</v>
      </c>
      <c r="C575" s="4">
        <v>156</v>
      </c>
      <c r="D575" s="52"/>
      <c r="E575" s="52"/>
    </row>
    <row r="576" spans="1:5" x14ac:dyDescent="0.2">
      <c r="A576" s="54"/>
      <c r="B576" s="4" t="s">
        <v>315</v>
      </c>
      <c r="C576" s="4">
        <v>24</v>
      </c>
      <c r="D576" s="53"/>
      <c r="E576" s="53"/>
    </row>
    <row r="577" spans="1:5" x14ac:dyDescent="0.2">
      <c r="A577" s="50">
        <v>45883</v>
      </c>
      <c r="B577" s="4" t="s">
        <v>273</v>
      </c>
      <c r="C577" s="4">
        <v>20</v>
      </c>
      <c r="D577" s="4" t="s">
        <v>299</v>
      </c>
      <c r="E577" s="4" t="s">
        <v>288</v>
      </c>
    </row>
    <row r="578" spans="1:5" x14ac:dyDescent="0.2">
      <c r="A578" s="51"/>
      <c r="B578" s="4">
        <v>1000</v>
      </c>
      <c r="C578" s="4">
        <v>10</v>
      </c>
      <c r="D578" s="58" t="s">
        <v>367</v>
      </c>
      <c r="E578" s="58"/>
    </row>
    <row r="579" spans="1:5" x14ac:dyDescent="0.2">
      <c r="A579" s="54"/>
      <c r="B579" s="4" t="s">
        <v>14</v>
      </c>
      <c r="C579" s="4">
        <v>50</v>
      </c>
      <c r="D579" s="53"/>
      <c r="E579" s="53"/>
    </row>
    <row r="580" spans="1:5" x14ac:dyDescent="0.2">
      <c r="A580" s="50">
        <v>45887</v>
      </c>
      <c r="B580" s="4">
        <v>1000</v>
      </c>
      <c r="C580" s="4">
        <v>80</v>
      </c>
      <c r="D580" s="58" t="s">
        <v>61</v>
      </c>
      <c r="E580" s="58"/>
    </row>
    <row r="581" spans="1:5" x14ac:dyDescent="0.2">
      <c r="A581" s="52"/>
      <c r="B581" s="4" t="s">
        <v>14</v>
      </c>
      <c r="C581" s="4">
        <v>40</v>
      </c>
      <c r="D581" s="52"/>
      <c r="E581" s="52"/>
    </row>
    <row r="582" spans="1:5" x14ac:dyDescent="0.2">
      <c r="A582" s="52"/>
      <c r="B582" s="4" t="s">
        <v>15</v>
      </c>
      <c r="C582" s="4">
        <v>40</v>
      </c>
      <c r="D582" s="52"/>
      <c r="E582" s="52"/>
    </row>
    <row r="583" spans="1:5" x14ac:dyDescent="0.2">
      <c r="A583" s="53"/>
      <c r="B583" s="4" t="s">
        <v>16</v>
      </c>
      <c r="C583" s="4">
        <v>20</v>
      </c>
      <c r="D583" s="53"/>
      <c r="E583" s="53"/>
    </row>
    <row r="584" spans="1:5" x14ac:dyDescent="0.2">
      <c r="A584" s="50">
        <v>45888</v>
      </c>
      <c r="B584" s="4">
        <v>1000</v>
      </c>
      <c r="C584" s="4">
        <v>120</v>
      </c>
      <c r="D584" s="58" t="s">
        <v>71</v>
      </c>
      <c r="E584" s="61" t="s">
        <v>372</v>
      </c>
    </row>
    <row r="585" spans="1:5" x14ac:dyDescent="0.2">
      <c r="A585" s="52"/>
      <c r="B585" s="4" t="s">
        <v>14</v>
      </c>
      <c r="C585" s="4">
        <v>50</v>
      </c>
      <c r="D585" s="52"/>
      <c r="E585" s="52"/>
    </row>
    <row r="586" spans="1:5" x14ac:dyDescent="0.2">
      <c r="A586" s="52"/>
      <c r="B586" s="4" t="s">
        <v>3</v>
      </c>
      <c r="C586" s="4">
        <v>120</v>
      </c>
      <c r="D586" s="52"/>
      <c r="E586" s="52"/>
    </row>
    <row r="587" spans="1:5" x14ac:dyDescent="0.2">
      <c r="A587" s="52"/>
      <c r="B587" s="4">
        <v>500</v>
      </c>
      <c r="C587" s="4">
        <v>20</v>
      </c>
      <c r="D587" s="52"/>
      <c r="E587" s="52"/>
    </row>
    <row r="588" spans="1:5" x14ac:dyDescent="0.2">
      <c r="A588" s="52"/>
      <c r="B588" s="4" t="s">
        <v>15</v>
      </c>
      <c r="C588" s="4">
        <v>60</v>
      </c>
      <c r="D588" s="52"/>
      <c r="E588" s="52"/>
    </row>
    <row r="589" spans="1:5" x14ac:dyDescent="0.2">
      <c r="A589" s="52"/>
      <c r="B589" s="4" t="s">
        <v>16</v>
      </c>
      <c r="C589" s="4">
        <v>30</v>
      </c>
      <c r="D589" s="52"/>
      <c r="E589" s="52"/>
    </row>
    <row r="590" spans="1:5" x14ac:dyDescent="0.2">
      <c r="A590" s="52"/>
      <c r="B590" s="4" t="s">
        <v>18</v>
      </c>
      <c r="C590" s="4">
        <v>20</v>
      </c>
      <c r="D590" s="52"/>
      <c r="E590" s="52"/>
    </row>
    <row r="591" spans="1:5" x14ac:dyDescent="0.2">
      <c r="A591" s="52"/>
      <c r="B591" s="4">
        <v>2000</v>
      </c>
      <c r="C591" s="4">
        <v>10</v>
      </c>
      <c r="D591" s="52"/>
      <c r="E591" s="52"/>
    </row>
    <row r="592" spans="1:5" x14ac:dyDescent="0.2">
      <c r="A592" s="52"/>
      <c r="B592" s="4">
        <v>1300</v>
      </c>
      <c r="C592" s="4">
        <v>10</v>
      </c>
      <c r="D592" s="52"/>
      <c r="E592" s="52"/>
    </row>
    <row r="593" spans="1:5" x14ac:dyDescent="0.2">
      <c r="A593" s="53"/>
      <c r="B593" s="4">
        <v>900</v>
      </c>
      <c r="C593" s="4">
        <v>10</v>
      </c>
      <c r="D593" s="53"/>
      <c r="E593" s="53"/>
    </row>
    <row r="594" spans="1:5" x14ac:dyDescent="0.2">
      <c r="A594" s="14">
        <v>45889</v>
      </c>
      <c r="B594" s="4" t="s">
        <v>3</v>
      </c>
      <c r="C594" s="4">
        <v>60</v>
      </c>
      <c r="D594" s="13" t="s">
        <v>61</v>
      </c>
      <c r="E594" s="13" t="s">
        <v>288</v>
      </c>
    </row>
    <row r="595" spans="1:5" x14ac:dyDescent="0.2">
      <c r="A595" s="50">
        <v>45890</v>
      </c>
      <c r="B595" s="4" t="s">
        <v>83</v>
      </c>
      <c r="C595" s="4">
        <v>80</v>
      </c>
      <c r="D595" s="58" t="s">
        <v>65</v>
      </c>
      <c r="E595" s="58"/>
    </row>
    <row r="596" spans="1:5" x14ac:dyDescent="0.2">
      <c r="A596" s="51"/>
      <c r="B596" s="4" t="s">
        <v>320</v>
      </c>
      <c r="C596" s="4">
        <v>320</v>
      </c>
      <c r="D596" s="52"/>
      <c r="E596" s="52"/>
    </row>
    <row r="597" spans="1:5" x14ac:dyDescent="0.2">
      <c r="A597" s="54"/>
      <c r="B597" s="4" t="s">
        <v>314</v>
      </c>
      <c r="C597" s="4">
        <v>80</v>
      </c>
      <c r="D597" s="53"/>
      <c r="E597" s="53"/>
    </row>
    <row r="598" spans="1:5" x14ac:dyDescent="0.2">
      <c r="A598" s="50">
        <v>45896</v>
      </c>
      <c r="B598" s="4" t="s">
        <v>83</v>
      </c>
      <c r="C598" s="4">
        <v>60</v>
      </c>
      <c r="D598" s="58" t="s">
        <v>376</v>
      </c>
      <c r="E598" s="58"/>
    </row>
    <row r="599" spans="1:5" x14ac:dyDescent="0.2">
      <c r="A599" s="51"/>
      <c r="B599" s="4" t="s">
        <v>320</v>
      </c>
      <c r="C599" s="4">
        <v>300</v>
      </c>
      <c r="D599" s="52"/>
      <c r="E599" s="52"/>
    </row>
    <row r="600" spans="1:5" x14ac:dyDescent="0.2">
      <c r="A600" s="51"/>
      <c r="B600" s="4" t="s">
        <v>314</v>
      </c>
      <c r="C600" s="4">
        <v>60</v>
      </c>
      <c r="D600" s="52"/>
      <c r="E600" s="52"/>
    </row>
    <row r="601" spans="1:5" x14ac:dyDescent="0.2">
      <c r="A601" s="51"/>
      <c r="B601" s="4" t="s">
        <v>68</v>
      </c>
      <c r="C601" s="4">
        <v>48</v>
      </c>
      <c r="D601" s="52"/>
      <c r="E601" s="52"/>
    </row>
    <row r="602" spans="1:5" x14ac:dyDescent="0.2">
      <c r="A602" s="54"/>
      <c r="B602" s="4" t="s">
        <v>321</v>
      </c>
      <c r="C602" s="4">
        <v>108</v>
      </c>
      <c r="D602" s="53"/>
      <c r="E602" s="53"/>
    </row>
    <row r="603" spans="1:5" x14ac:dyDescent="0.2">
      <c r="A603" s="50">
        <v>45901</v>
      </c>
      <c r="B603" s="4" t="s">
        <v>83</v>
      </c>
      <c r="C603" s="4">
        <v>20</v>
      </c>
      <c r="D603" s="58" t="s">
        <v>151</v>
      </c>
      <c r="E603" s="58"/>
    </row>
    <row r="604" spans="1:5" x14ac:dyDescent="0.2">
      <c r="A604" s="51"/>
      <c r="B604" s="4" t="s">
        <v>320</v>
      </c>
      <c r="C604" s="4">
        <v>80</v>
      </c>
      <c r="D604" s="52"/>
      <c r="E604" s="52"/>
    </row>
    <row r="605" spans="1:5" x14ac:dyDescent="0.2">
      <c r="A605" s="51"/>
      <c r="B605" s="4" t="s">
        <v>314</v>
      </c>
      <c r="C605" s="4">
        <v>20</v>
      </c>
      <c r="D605" s="52"/>
      <c r="E605" s="52"/>
    </row>
    <row r="606" spans="1:5" x14ac:dyDescent="0.2">
      <c r="A606" s="51"/>
      <c r="B606" s="4" t="s">
        <v>68</v>
      </c>
      <c r="C606" s="4">
        <v>36</v>
      </c>
      <c r="D606" s="52"/>
      <c r="E606" s="52"/>
    </row>
    <row r="607" spans="1:5" x14ac:dyDescent="0.2">
      <c r="A607" s="51"/>
      <c r="B607" s="4" t="s">
        <v>321</v>
      </c>
      <c r="C607" s="4">
        <v>60</v>
      </c>
      <c r="D607" s="52"/>
      <c r="E607" s="52"/>
    </row>
    <row r="608" spans="1:5" x14ac:dyDescent="0.2">
      <c r="A608" s="54"/>
      <c r="B608" s="4" t="s">
        <v>315</v>
      </c>
      <c r="C608" s="4">
        <v>48</v>
      </c>
      <c r="D608" s="53"/>
      <c r="E608" s="53"/>
    </row>
    <row r="609" spans="1:5" x14ac:dyDescent="0.2">
      <c r="A609" s="50">
        <v>45902</v>
      </c>
      <c r="B609" s="4" t="s">
        <v>14</v>
      </c>
      <c r="C609" s="4">
        <v>50</v>
      </c>
      <c r="D609" s="58" t="s">
        <v>61</v>
      </c>
      <c r="E609" s="58"/>
    </row>
    <row r="610" spans="1:5" x14ac:dyDescent="0.2">
      <c r="A610" s="51"/>
      <c r="B610" s="4" t="s">
        <v>15</v>
      </c>
      <c r="C610" s="4">
        <v>60</v>
      </c>
      <c r="D610" s="52"/>
      <c r="E610" s="52"/>
    </row>
    <row r="611" spans="1:5" x14ac:dyDescent="0.2">
      <c r="A611" s="51"/>
      <c r="B611" s="4">
        <v>1000</v>
      </c>
      <c r="C611" s="4">
        <v>180</v>
      </c>
      <c r="D611" s="52"/>
      <c r="E611" s="52"/>
    </row>
    <row r="612" spans="1:5" x14ac:dyDescent="0.2">
      <c r="A612" s="51"/>
      <c r="B612" s="4">
        <v>500</v>
      </c>
      <c r="C612" s="4">
        <v>20</v>
      </c>
      <c r="D612" s="52"/>
      <c r="E612" s="52"/>
    </row>
    <row r="613" spans="1:5" x14ac:dyDescent="0.2">
      <c r="A613" s="51"/>
      <c r="B613" s="4" t="s">
        <v>3</v>
      </c>
      <c r="C613" s="4">
        <v>100</v>
      </c>
      <c r="D613" s="52"/>
      <c r="E613" s="52"/>
    </row>
    <row r="614" spans="1:5" x14ac:dyDescent="0.2">
      <c r="A614" s="51"/>
      <c r="B614" s="4" t="s">
        <v>16</v>
      </c>
      <c r="C614" s="4">
        <v>20</v>
      </c>
      <c r="D614" s="52"/>
      <c r="E614" s="52"/>
    </row>
    <row r="615" spans="1:5" x14ac:dyDescent="0.2">
      <c r="A615" s="51"/>
      <c r="B615" s="4" t="s">
        <v>18</v>
      </c>
      <c r="C615" s="4">
        <v>20</v>
      </c>
      <c r="D615" s="53"/>
      <c r="E615" s="53"/>
    </row>
    <row r="616" spans="1:5" x14ac:dyDescent="0.2">
      <c r="A616" s="51"/>
      <c r="B616" s="4" t="s">
        <v>307</v>
      </c>
      <c r="C616" s="4">
        <v>40</v>
      </c>
      <c r="D616" s="58" t="s">
        <v>71</v>
      </c>
      <c r="E616" s="58"/>
    </row>
    <row r="617" spans="1:5" x14ac:dyDescent="0.2">
      <c r="A617" s="51"/>
      <c r="B617" s="4" t="s">
        <v>379</v>
      </c>
      <c r="C617" s="4">
        <v>30</v>
      </c>
      <c r="D617" s="53"/>
      <c r="E617" s="53"/>
    </row>
    <row r="618" spans="1:5" x14ac:dyDescent="0.2">
      <c r="A618" s="54"/>
      <c r="B618" s="4" t="s">
        <v>173</v>
      </c>
      <c r="C618" s="4">
        <v>50</v>
      </c>
      <c r="D618" s="4" t="s">
        <v>237</v>
      </c>
    </row>
    <row r="619" spans="1:5" x14ac:dyDescent="0.2">
      <c r="A619" s="3">
        <v>45903</v>
      </c>
      <c r="B619" s="4" t="s">
        <v>320</v>
      </c>
      <c r="C619" s="4">
        <v>200</v>
      </c>
      <c r="D619" s="4" t="s">
        <v>178</v>
      </c>
    </row>
    <row r="620" spans="1:5" x14ac:dyDescent="0.2">
      <c r="A620" s="3">
        <v>45909</v>
      </c>
      <c r="B620" s="4" t="s">
        <v>400</v>
      </c>
      <c r="C620" s="4">
        <v>12</v>
      </c>
      <c r="D620" s="4" t="s">
        <v>376</v>
      </c>
      <c r="E620" s="4" t="s">
        <v>401</v>
      </c>
    </row>
    <row r="621" spans="1:5" x14ac:dyDescent="0.2">
      <c r="A621" s="50">
        <v>45910</v>
      </c>
      <c r="B621" s="4">
        <v>1000</v>
      </c>
      <c r="C621" s="4">
        <v>70</v>
      </c>
      <c r="D621" s="58" t="s">
        <v>65</v>
      </c>
      <c r="E621" s="58"/>
    </row>
    <row r="622" spans="1:5" x14ac:dyDescent="0.2">
      <c r="A622" s="52"/>
      <c r="B622" s="4" t="s">
        <v>14</v>
      </c>
      <c r="C622" s="4">
        <v>30</v>
      </c>
      <c r="D622" s="52"/>
      <c r="E622" s="52"/>
    </row>
    <row r="623" spans="1:5" x14ac:dyDescent="0.2">
      <c r="A623" s="52"/>
      <c r="B623" s="4" t="s">
        <v>3</v>
      </c>
      <c r="C623" s="4">
        <v>40</v>
      </c>
      <c r="D623" s="52"/>
      <c r="E623" s="52"/>
    </row>
    <row r="624" spans="1:5" x14ac:dyDescent="0.2">
      <c r="A624" s="52"/>
      <c r="B624" s="4" t="s">
        <v>15</v>
      </c>
      <c r="C624" s="4">
        <v>20</v>
      </c>
      <c r="D624" s="52"/>
      <c r="E624" s="52"/>
    </row>
    <row r="625" spans="1:5" x14ac:dyDescent="0.2">
      <c r="A625" s="52"/>
      <c r="B625" s="4" t="s">
        <v>16</v>
      </c>
      <c r="C625" s="4">
        <v>10</v>
      </c>
      <c r="D625" s="52"/>
      <c r="E625" s="52"/>
    </row>
    <row r="626" spans="1:5" x14ac:dyDescent="0.2">
      <c r="A626" s="52"/>
      <c r="B626" s="4" t="s">
        <v>17</v>
      </c>
      <c r="C626" s="4">
        <v>10</v>
      </c>
      <c r="D626" s="52"/>
      <c r="E626" s="52"/>
    </row>
    <row r="627" spans="1:5" x14ac:dyDescent="0.2">
      <c r="A627" s="52"/>
      <c r="B627" s="4">
        <v>2000</v>
      </c>
      <c r="C627" s="4">
        <v>10</v>
      </c>
      <c r="D627" s="52"/>
      <c r="E627" s="52"/>
    </row>
    <row r="628" spans="1:5" x14ac:dyDescent="0.2">
      <c r="A628" s="52"/>
      <c r="B628" s="4">
        <v>1300</v>
      </c>
      <c r="C628" s="4">
        <v>10</v>
      </c>
      <c r="D628" s="52"/>
      <c r="E628" s="52"/>
    </row>
    <row r="629" spans="1:5" x14ac:dyDescent="0.2">
      <c r="A629" s="52"/>
      <c r="B629" s="4">
        <v>900</v>
      </c>
      <c r="C629" s="4">
        <v>10</v>
      </c>
      <c r="D629" s="52"/>
      <c r="E629" s="52"/>
    </row>
    <row r="630" spans="1:5" x14ac:dyDescent="0.2">
      <c r="A630" s="53"/>
      <c r="B630" s="4" t="s">
        <v>321</v>
      </c>
      <c r="C630" s="4">
        <v>72</v>
      </c>
      <c r="D630" s="53"/>
      <c r="E630" s="53"/>
    </row>
    <row r="631" spans="1:5" x14ac:dyDescent="0.2">
      <c r="A631" s="50">
        <v>45912</v>
      </c>
      <c r="B631" s="4" t="s">
        <v>83</v>
      </c>
      <c r="C631" s="4">
        <v>60</v>
      </c>
      <c r="D631" s="58" t="s">
        <v>65</v>
      </c>
      <c r="E631" s="58" t="s">
        <v>412</v>
      </c>
    </row>
    <row r="632" spans="1:5" x14ac:dyDescent="0.2">
      <c r="A632" s="52"/>
      <c r="B632" s="4" t="s">
        <v>320</v>
      </c>
      <c r="C632" s="4">
        <v>300</v>
      </c>
      <c r="D632" s="52"/>
      <c r="E632" s="52"/>
    </row>
    <row r="633" spans="1:5" x14ac:dyDescent="0.2">
      <c r="A633" s="52"/>
      <c r="B633" s="4" t="s">
        <v>314</v>
      </c>
      <c r="C633" s="4">
        <v>60</v>
      </c>
      <c r="D633" s="52"/>
      <c r="E633" s="52"/>
    </row>
    <row r="634" spans="1:5" x14ac:dyDescent="0.2">
      <c r="A634" s="52"/>
      <c r="B634" s="21" t="s">
        <v>68</v>
      </c>
      <c r="C634" s="21">
        <v>48</v>
      </c>
      <c r="D634" s="52"/>
      <c r="E634" s="52"/>
    </row>
    <row r="635" spans="1:5" x14ac:dyDescent="0.2">
      <c r="A635" s="52"/>
      <c r="B635" s="4" t="s">
        <v>321</v>
      </c>
      <c r="C635" s="4">
        <v>60</v>
      </c>
      <c r="D635" s="52"/>
      <c r="E635" s="52"/>
    </row>
    <row r="636" spans="1:5" x14ac:dyDescent="0.2">
      <c r="A636" s="52"/>
      <c r="B636" s="4" t="s">
        <v>315</v>
      </c>
      <c r="C636" s="4">
        <v>48</v>
      </c>
      <c r="D636" s="52"/>
      <c r="E636" s="52"/>
    </row>
    <row r="637" spans="1:5" x14ac:dyDescent="0.2">
      <c r="A637" s="53"/>
      <c r="B637" s="4" t="s">
        <v>14</v>
      </c>
      <c r="C637" s="4">
        <v>10</v>
      </c>
      <c r="D637" s="53"/>
      <c r="E637" s="53"/>
    </row>
    <row r="638" spans="1:5" x14ac:dyDescent="0.2">
      <c r="A638" s="50">
        <v>45916</v>
      </c>
      <c r="B638" s="4">
        <v>1000</v>
      </c>
      <c r="C638" s="4">
        <v>100</v>
      </c>
      <c r="D638" s="58" t="s">
        <v>66</v>
      </c>
      <c r="E638" s="58"/>
    </row>
    <row r="639" spans="1:5" x14ac:dyDescent="0.2">
      <c r="A639" s="52"/>
      <c r="B639" s="4" t="s">
        <v>14</v>
      </c>
      <c r="C639" s="4">
        <v>30</v>
      </c>
      <c r="D639" s="52"/>
      <c r="E639" s="52"/>
    </row>
    <row r="640" spans="1:5" x14ac:dyDescent="0.2">
      <c r="A640" s="52"/>
      <c r="B640" s="4" t="s">
        <v>3</v>
      </c>
      <c r="C640" s="4">
        <v>60</v>
      </c>
      <c r="D640" s="52"/>
      <c r="E640" s="52"/>
    </row>
    <row r="641" spans="1:5" x14ac:dyDescent="0.2">
      <c r="A641" s="52"/>
      <c r="B641" s="4" t="s">
        <v>15</v>
      </c>
      <c r="C641" s="4">
        <v>20</v>
      </c>
      <c r="D641" s="52"/>
      <c r="E641" s="52"/>
    </row>
    <row r="642" spans="1:5" x14ac:dyDescent="0.2">
      <c r="A642" s="53"/>
      <c r="B642" s="4" t="s">
        <v>18</v>
      </c>
      <c r="C642" s="4">
        <v>30</v>
      </c>
      <c r="D642" s="53"/>
      <c r="E642" s="53"/>
    </row>
    <row r="643" spans="1:5" x14ac:dyDescent="0.2">
      <c r="A643" s="50">
        <v>45918</v>
      </c>
      <c r="B643" s="4" t="s">
        <v>177</v>
      </c>
      <c r="C643" s="4">
        <v>80</v>
      </c>
      <c r="D643" s="4" t="s">
        <v>178</v>
      </c>
      <c r="E643" s="4" t="s">
        <v>424</v>
      </c>
    </row>
    <row r="644" spans="1:5" x14ac:dyDescent="0.2">
      <c r="A644" s="51"/>
      <c r="B644" s="4" t="s">
        <v>320</v>
      </c>
      <c r="C644" s="21">
        <v>80</v>
      </c>
      <c r="D644" s="58" t="s">
        <v>61</v>
      </c>
      <c r="E644" s="61" t="s">
        <v>288</v>
      </c>
    </row>
    <row r="645" spans="1:5" x14ac:dyDescent="0.2">
      <c r="A645" s="51"/>
      <c r="B645" s="21" t="s">
        <v>68</v>
      </c>
      <c r="C645" s="21">
        <v>12</v>
      </c>
      <c r="D645" s="52"/>
      <c r="E645" s="62"/>
    </row>
    <row r="646" spans="1:5" x14ac:dyDescent="0.2">
      <c r="A646" s="51"/>
      <c r="B646" s="4" t="s">
        <v>321</v>
      </c>
      <c r="C646" s="21">
        <v>84</v>
      </c>
      <c r="D646" s="52"/>
      <c r="E646" s="62"/>
    </row>
    <row r="647" spans="1:5" x14ac:dyDescent="0.2">
      <c r="A647" s="51"/>
      <c r="B647" s="4" t="s">
        <v>315</v>
      </c>
      <c r="C647" s="21">
        <v>24</v>
      </c>
      <c r="D647" s="52"/>
      <c r="E647" s="62"/>
    </row>
    <row r="648" spans="1:5" x14ac:dyDescent="0.2">
      <c r="A648" s="51"/>
      <c r="B648" s="4" t="s">
        <v>355</v>
      </c>
      <c r="C648" s="4">
        <v>7</v>
      </c>
      <c r="D648" s="52"/>
      <c r="E648" s="62"/>
    </row>
    <row r="649" spans="1:5" x14ac:dyDescent="0.2">
      <c r="A649" s="51"/>
      <c r="B649" s="4" t="s">
        <v>362</v>
      </c>
      <c r="C649" s="4">
        <v>5</v>
      </c>
      <c r="D649" s="52"/>
      <c r="E649" s="62"/>
    </row>
    <row r="650" spans="1:5" x14ac:dyDescent="0.2">
      <c r="A650" s="51"/>
      <c r="B650" s="4" t="s">
        <v>77</v>
      </c>
      <c r="C650" s="4">
        <v>3</v>
      </c>
      <c r="D650" s="52"/>
      <c r="E650" s="62"/>
    </row>
    <row r="651" spans="1:5" x14ac:dyDescent="0.2">
      <c r="A651" s="51"/>
      <c r="B651" s="4" t="s">
        <v>76</v>
      </c>
      <c r="C651" s="4">
        <v>6</v>
      </c>
      <c r="D651" s="52"/>
      <c r="E651" s="62"/>
    </row>
    <row r="652" spans="1:5" x14ac:dyDescent="0.2">
      <c r="A652" s="51"/>
      <c r="B652" s="4" t="s">
        <v>78</v>
      </c>
      <c r="C652" s="4">
        <v>2</v>
      </c>
      <c r="D652" s="52"/>
      <c r="E652" s="62"/>
    </row>
    <row r="653" spans="1:5" x14ac:dyDescent="0.2">
      <c r="A653" s="51"/>
      <c r="B653" s="4" t="s">
        <v>74</v>
      </c>
      <c r="C653" s="4">
        <v>2</v>
      </c>
      <c r="D653" s="52"/>
      <c r="E653" s="62"/>
    </row>
    <row r="654" spans="1:5" x14ac:dyDescent="0.2">
      <c r="A654" s="51"/>
      <c r="B654" s="4" t="s">
        <v>425</v>
      </c>
      <c r="C654" s="4">
        <v>18</v>
      </c>
      <c r="D654" s="52"/>
      <c r="E654" s="62"/>
    </row>
    <row r="655" spans="1:5" x14ac:dyDescent="0.2">
      <c r="A655" s="51"/>
      <c r="B655" s="4" t="s">
        <v>426</v>
      </c>
      <c r="C655" s="4">
        <v>20</v>
      </c>
      <c r="D655" s="52"/>
      <c r="E655" s="62"/>
    </row>
    <row r="656" spans="1:5" x14ac:dyDescent="0.2">
      <c r="A656" s="51"/>
      <c r="B656" s="4">
        <v>1000</v>
      </c>
      <c r="C656" s="4">
        <v>20</v>
      </c>
      <c r="D656" s="53"/>
      <c r="E656" s="63"/>
    </row>
    <row r="657" spans="1:5" x14ac:dyDescent="0.2">
      <c r="A657" s="51"/>
      <c r="B657" s="4" t="s">
        <v>174</v>
      </c>
      <c r="C657" s="4">
        <v>30</v>
      </c>
      <c r="D657" s="58" t="s">
        <v>201</v>
      </c>
      <c r="E657" s="58"/>
    </row>
    <row r="658" spans="1:5" x14ac:dyDescent="0.2">
      <c r="A658" s="54"/>
      <c r="B658" s="4" t="s">
        <v>173</v>
      </c>
      <c r="C658" s="4">
        <v>20</v>
      </c>
      <c r="D658" s="53"/>
      <c r="E658" s="53"/>
    </row>
    <row r="659" spans="1:5" x14ac:dyDescent="0.2">
      <c r="A659" s="50">
        <v>45919</v>
      </c>
      <c r="B659" s="4" t="s">
        <v>14</v>
      </c>
      <c r="C659" s="4">
        <v>10</v>
      </c>
      <c r="D659" s="4" t="s">
        <v>433</v>
      </c>
      <c r="E659" s="4" t="s">
        <v>288</v>
      </c>
    </row>
    <row r="660" spans="1:5" x14ac:dyDescent="0.2">
      <c r="A660" s="51"/>
      <c r="B660" s="4" t="s">
        <v>68</v>
      </c>
      <c r="C660" s="4">
        <v>24</v>
      </c>
      <c r="D660" s="58" t="s">
        <v>65</v>
      </c>
      <c r="E660" s="58"/>
    </row>
    <row r="661" spans="1:5" x14ac:dyDescent="0.2">
      <c r="A661" s="51"/>
      <c r="B661" s="4" t="s">
        <v>321</v>
      </c>
      <c r="C661" s="4">
        <v>36</v>
      </c>
      <c r="D661" s="52"/>
      <c r="E661" s="52"/>
    </row>
    <row r="662" spans="1:5" x14ac:dyDescent="0.2">
      <c r="A662" s="51"/>
      <c r="B662" s="4" t="s">
        <v>315</v>
      </c>
      <c r="C662" s="4">
        <v>24</v>
      </c>
      <c r="D662" s="52"/>
      <c r="E662" s="52"/>
    </row>
    <row r="663" spans="1:5" x14ac:dyDescent="0.2">
      <c r="A663" s="51"/>
      <c r="B663" s="4" t="s">
        <v>14</v>
      </c>
      <c r="C663" s="4">
        <v>10</v>
      </c>
      <c r="D663" s="52"/>
      <c r="E663" s="52"/>
    </row>
    <row r="664" spans="1:5" x14ac:dyDescent="0.2">
      <c r="A664" s="51"/>
      <c r="B664" s="4">
        <v>1000</v>
      </c>
      <c r="C664" s="4">
        <v>20</v>
      </c>
      <c r="D664" s="52"/>
      <c r="E664" s="52"/>
    </row>
    <row r="665" spans="1:5" x14ac:dyDescent="0.2">
      <c r="A665" s="54"/>
      <c r="B665" s="4" t="s">
        <v>16</v>
      </c>
      <c r="C665" s="4">
        <v>10</v>
      </c>
      <c r="D665" s="53"/>
      <c r="E665" s="53"/>
    </row>
    <row r="666" spans="1:5" x14ac:dyDescent="0.2">
      <c r="A666" s="50">
        <v>45922</v>
      </c>
      <c r="B666" s="4" t="s">
        <v>83</v>
      </c>
      <c r="C666" s="33">
        <v>10</v>
      </c>
      <c r="D666" s="58" t="s">
        <v>176</v>
      </c>
      <c r="E666" s="58"/>
    </row>
    <row r="667" spans="1:5" x14ac:dyDescent="0.2">
      <c r="A667" s="51"/>
      <c r="B667" s="4" t="s">
        <v>320</v>
      </c>
      <c r="C667" s="33">
        <v>20</v>
      </c>
      <c r="D667" s="52"/>
      <c r="E667" s="52"/>
    </row>
    <row r="668" spans="1:5" x14ac:dyDescent="0.2">
      <c r="A668" s="51"/>
      <c r="B668" s="4" t="s">
        <v>314</v>
      </c>
      <c r="C668" s="33">
        <v>20</v>
      </c>
      <c r="D668" s="52"/>
      <c r="E668" s="52"/>
    </row>
    <row r="669" spans="1:5" x14ac:dyDescent="0.2">
      <c r="A669" s="51"/>
      <c r="B669" s="4" t="s">
        <v>68</v>
      </c>
      <c r="C669" s="33">
        <v>36</v>
      </c>
      <c r="D669" s="52"/>
      <c r="E669" s="52"/>
    </row>
    <row r="670" spans="1:5" x14ac:dyDescent="0.2">
      <c r="A670" s="51"/>
      <c r="B670" s="4" t="s">
        <v>321</v>
      </c>
      <c r="C670" s="33">
        <v>120</v>
      </c>
      <c r="D670" s="52"/>
      <c r="E670" s="52"/>
    </row>
    <row r="671" spans="1:5" x14ac:dyDescent="0.2">
      <c r="A671" s="54"/>
      <c r="B671" s="4" t="s">
        <v>315</v>
      </c>
      <c r="C671" s="33">
        <v>24</v>
      </c>
      <c r="D671" s="53"/>
      <c r="E671" s="53"/>
    </row>
    <row r="672" spans="1:5" x14ac:dyDescent="0.2">
      <c r="A672" s="50">
        <v>45923</v>
      </c>
      <c r="B672" s="4">
        <v>1000</v>
      </c>
      <c r="C672" s="4">
        <v>60</v>
      </c>
      <c r="D672" s="4" t="s">
        <v>61</v>
      </c>
    </row>
    <row r="673" spans="1:5" x14ac:dyDescent="0.2">
      <c r="A673" s="51"/>
      <c r="B673" s="4" t="s">
        <v>14</v>
      </c>
      <c r="C673" s="4">
        <v>20</v>
      </c>
      <c r="D673" s="58" t="s">
        <v>367</v>
      </c>
      <c r="E673" s="58"/>
    </row>
    <row r="674" spans="1:5" x14ac:dyDescent="0.2">
      <c r="A674" s="51"/>
      <c r="B674" s="4">
        <v>1000</v>
      </c>
      <c r="C674" s="4">
        <v>80</v>
      </c>
      <c r="D674" s="52"/>
      <c r="E674" s="52"/>
    </row>
    <row r="675" spans="1:5" x14ac:dyDescent="0.2">
      <c r="A675" s="51"/>
      <c r="B675" s="4">
        <v>500</v>
      </c>
      <c r="C675" s="4">
        <v>20</v>
      </c>
      <c r="D675" s="52"/>
      <c r="E675" s="52"/>
    </row>
    <row r="676" spans="1:5" x14ac:dyDescent="0.2">
      <c r="A676" s="51"/>
      <c r="B676" s="4" t="s">
        <v>173</v>
      </c>
      <c r="C676" s="4">
        <v>10</v>
      </c>
      <c r="D676" s="52"/>
      <c r="E676" s="52"/>
    </row>
    <row r="677" spans="1:5" x14ac:dyDescent="0.2">
      <c r="A677" s="54"/>
      <c r="B677" s="4" t="s">
        <v>174</v>
      </c>
      <c r="C677" s="4">
        <v>10</v>
      </c>
      <c r="D677" s="53"/>
      <c r="E677" s="53"/>
    </row>
    <row r="678" spans="1:5" x14ac:dyDescent="0.2">
      <c r="A678" s="50">
        <v>45925</v>
      </c>
      <c r="B678" s="4" t="s">
        <v>320</v>
      </c>
      <c r="C678" s="4">
        <v>200</v>
      </c>
      <c r="D678" s="58" t="s">
        <v>178</v>
      </c>
      <c r="E678" s="58"/>
    </row>
    <row r="679" spans="1:5" x14ac:dyDescent="0.2">
      <c r="A679" s="54"/>
      <c r="B679" s="4" t="s">
        <v>314</v>
      </c>
      <c r="C679" s="4">
        <v>60</v>
      </c>
      <c r="D679" s="53"/>
      <c r="E679" s="53"/>
    </row>
    <row r="680" spans="1:5" x14ac:dyDescent="0.2">
      <c r="A680" s="50">
        <v>45926</v>
      </c>
      <c r="B680" s="4" t="s">
        <v>444</v>
      </c>
      <c r="C680" s="4">
        <v>50</v>
      </c>
      <c r="D680" s="58" t="s">
        <v>65</v>
      </c>
      <c r="E680" s="58"/>
    </row>
    <row r="681" spans="1:5" x14ac:dyDescent="0.2">
      <c r="A681" s="51"/>
      <c r="B681" s="4" t="s">
        <v>445</v>
      </c>
      <c r="C681" s="4">
        <v>180</v>
      </c>
      <c r="D681" s="52"/>
      <c r="E681" s="52"/>
    </row>
    <row r="682" spans="1:5" x14ac:dyDescent="0.2">
      <c r="A682" s="51"/>
      <c r="B682" s="4" t="s">
        <v>446</v>
      </c>
      <c r="C682" s="4">
        <v>100</v>
      </c>
      <c r="D682" s="52"/>
      <c r="E682" s="52"/>
    </row>
    <row r="683" spans="1:5" x14ac:dyDescent="0.2">
      <c r="A683" s="51"/>
      <c r="B683" s="4" t="s">
        <v>447</v>
      </c>
      <c r="C683" s="4">
        <v>24</v>
      </c>
      <c r="D683" s="52"/>
      <c r="E683" s="52"/>
    </row>
    <row r="684" spans="1:5" x14ac:dyDescent="0.2">
      <c r="A684" s="51"/>
      <c r="B684" s="4" t="s">
        <v>400</v>
      </c>
      <c r="C684" s="4">
        <v>180</v>
      </c>
      <c r="D684" s="52"/>
      <c r="E684" s="52"/>
    </row>
    <row r="685" spans="1:5" x14ac:dyDescent="0.2">
      <c r="A685" s="51"/>
      <c r="B685" s="4" t="s">
        <v>448</v>
      </c>
      <c r="C685" s="4">
        <v>24</v>
      </c>
      <c r="D685" s="53"/>
      <c r="E685" s="53"/>
    </row>
    <row r="686" spans="1:5" x14ac:dyDescent="0.2">
      <c r="A686" s="51"/>
      <c r="B686" s="39" t="s">
        <v>307</v>
      </c>
      <c r="C686" s="38">
        <v>30</v>
      </c>
      <c r="D686" s="58" t="s">
        <v>456</v>
      </c>
      <c r="E686" s="58" t="s">
        <v>288</v>
      </c>
    </row>
    <row r="687" spans="1:5" x14ac:dyDescent="0.2">
      <c r="A687" s="54"/>
      <c r="B687" s="39" t="s">
        <v>15</v>
      </c>
      <c r="C687" s="38">
        <v>60</v>
      </c>
      <c r="D687" s="53"/>
      <c r="E687" s="53"/>
    </row>
    <row r="688" spans="1:5" x14ac:dyDescent="0.2">
      <c r="A688" s="50">
        <v>45929</v>
      </c>
      <c r="B688" s="4" t="s">
        <v>445</v>
      </c>
      <c r="C688" s="38">
        <v>20</v>
      </c>
      <c r="D688" s="58" t="s">
        <v>106</v>
      </c>
      <c r="E688" s="58"/>
    </row>
    <row r="689" spans="1:5" x14ac:dyDescent="0.2">
      <c r="A689" s="51"/>
      <c r="B689" s="4" t="s">
        <v>447</v>
      </c>
      <c r="C689" s="38">
        <v>12</v>
      </c>
      <c r="D689" s="52"/>
      <c r="E689" s="52"/>
    </row>
    <row r="690" spans="1:5" x14ac:dyDescent="0.2">
      <c r="A690" s="51"/>
      <c r="B690" s="4" t="s">
        <v>400</v>
      </c>
      <c r="C690" s="38">
        <v>36</v>
      </c>
      <c r="D690" s="52"/>
      <c r="E690" s="52"/>
    </row>
    <row r="691" spans="1:5" x14ac:dyDescent="0.2">
      <c r="A691" s="51"/>
      <c r="B691" s="4" t="s">
        <v>448</v>
      </c>
      <c r="C691" s="38">
        <v>24</v>
      </c>
      <c r="D691" s="53"/>
      <c r="E691" s="53"/>
    </row>
    <row r="692" spans="1:5" x14ac:dyDescent="0.2">
      <c r="A692" s="51"/>
      <c r="B692" s="4" t="s">
        <v>14</v>
      </c>
      <c r="C692" s="4">
        <v>30</v>
      </c>
      <c r="D692" s="58" t="s">
        <v>433</v>
      </c>
      <c r="E692" s="58"/>
    </row>
    <row r="693" spans="1:5" x14ac:dyDescent="0.2">
      <c r="A693" s="51"/>
      <c r="B693" s="4" t="s">
        <v>15</v>
      </c>
      <c r="C693" s="4">
        <v>15</v>
      </c>
      <c r="D693" s="52"/>
      <c r="E693" s="52"/>
    </row>
    <row r="694" spans="1:5" x14ac:dyDescent="0.2">
      <c r="A694" s="51"/>
      <c r="B694" s="4">
        <v>1000</v>
      </c>
      <c r="C694" s="4">
        <v>80</v>
      </c>
      <c r="D694" s="52"/>
      <c r="E694" s="52"/>
    </row>
    <row r="695" spans="1:5" x14ac:dyDescent="0.2">
      <c r="A695" s="51"/>
      <c r="B695" s="4" t="s">
        <v>3</v>
      </c>
      <c r="C695" s="4">
        <v>60</v>
      </c>
      <c r="D695" s="53"/>
      <c r="E695" s="53"/>
    </row>
    <row r="696" spans="1:5" x14ac:dyDescent="0.2">
      <c r="A696" s="54"/>
      <c r="B696" s="4">
        <v>1000</v>
      </c>
      <c r="C696" s="4">
        <v>30</v>
      </c>
      <c r="D696" s="4" t="s">
        <v>450</v>
      </c>
    </row>
    <row r="697" spans="1:5" x14ac:dyDescent="0.2">
      <c r="A697" s="50">
        <v>45930</v>
      </c>
      <c r="B697" s="4" t="s">
        <v>453</v>
      </c>
      <c r="C697" s="4">
        <v>40</v>
      </c>
      <c r="D697" s="58" t="s">
        <v>456</v>
      </c>
      <c r="E697" s="58"/>
    </row>
    <row r="698" spans="1:5" x14ac:dyDescent="0.2">
      <c r="A698" s="51"/>
      <c r="B698" s="4" t="s">
        <v>457</v>
      </c>
      <c r="C698" s="4">
        <v>33</v>
      </c>
      <c r="D698" s="52"/>
      <c r="E698" s="52"/>
    </row>
    <row r="699" spans="1:5" x14ac:dyDescent="0.2">
      <c r="A699" s="51"/>
      <c r="B699" s="4" t="s">
        <v>458</v>
      </c>
      <c r="C699" s="4">
        <v>24</v>
      </c>
      <c r="D699" s="53"/>
      <c r="E699" s="53"/>
    </row>
    <row r="700" spans="1:5" x14ac:dyDescent="0.2">
      <c r="A700" s="50">
        <v>45931</v>
      </c>
      <c r="B700" s="4">
        <v>1000</v>
      </c>
      <c r="C700" s="4">
        <v>120</v>
      </c>
      <c r="D700" s="58" t="s">
        <v>151</v>
      </c>
      <c r="E700" s="58"/>
    </row>
    <row r="701" spans="1:5" x14ac:dyDescent="0.2">
      <c r="A701" s="52"/>
      <c r="B701" s="4" t="s">
        <v>14</v>
      </c>
      <c r="C701" s="4">
        <v>60</v>
      </c>
      <c r="D701" s="52"/>
      <c r="E701" s="52"/>
    </row>
    <row r="702" spans="1:5" x14ac:dyDescent="0.2">
      <c r="A702" s="52"/>
      <c r="B702" s="4" t="s">
        <v>3</v>
      </c>
      <c r="C702" s="4">
        <v>120</v>
      </c>
      <c r="D702" s="52"/>
      <c r="E702" s="52"/>
    </row>
    <row r="703" spans="1:5" x14ac:dyDescent="0.2">
      <c r="A703" s="52"/>
      <c r="B703" s="4">
        <v>500</v>
      </c>
      <c r="C703" s="4">
        <v>40</v>
      </c>
      <c r="D703" s="52"/>
      <c r="E703" s="52"/>
    </row>
    <row r="704" spans="1:5" x14ac:dyDescent="0.2">
      <c r="A704" s="52"/>
      <c r="B704" s="4" t="s">
        <v>15</v>
      </c>
      <c r="C704" s="4">
        <v>60</v>
      </c>
      <c r="D704" s="52"/>
      <c r="E704" s="52"/>
    </row>
    <row r="705" spans="1:5" x14ac:dyDescent="0.2">
      <c r="A705" s="52"/>
      <c r="B705" s="4" t="s">
        <v>16</v>
      </c>
      <c r="C705" s="4">
        <v>30</v>
      </c>
      <c r="D705" s="53"/>
      <c r="E705" s="53"/>
    </row>
    <row r="706" spans="1:5" x14ac:dyDescent="0.2">
      <c r="A706" s="52"/>
      <c r="B706" s="4" t="s">
        <v>245</v>
      </c>
      <c r="C706" s="4">
        <v>30</v>
      </c>
      <c r="D706" s="58" t="s">
        <v>65</v>
      </c>
      <c r="E706" s="58"/>
    </row>
    <row r="707" spans="1:5" x14ac:dyDescent="0.2">
      <c r="A707" s="52"/>
      <c r="B707" s="4" t="s">
        <v>320</v>
      </c>
      <c r="C707" s="4">
        <v>80</v>
      </c>
      <c r="D707" s="52"/>
      <c r="E707" s="52"/>
    </row>
    <row r="708" spans="1:5" x14ac:dyDescent="0.2">
      <c r="A708" s="52"/>
      <c r="B708" s="4" t="s">
        <v>68</v>
      </c>
      <c r="C708" s="4">
        <v>12</v>
      </c>
      <c r="D708" s="52"/>
      <c r="E708" s="52"/>
    </row>
    <row r="709" spans="1:5" x14ac:dyDescent="0.2">
      <c r="A709" s="52"/>
      <c r="B709" s="4" t="s">
        <v>321</v>
      </c>
      <c r="C709" s="4">
        <v>60</v>
      </c>
      <c r="D709" s="52"/>
      <c r="E709" s="52"/>
    </row>
    <row r="710" spans="1:5" x14ac:dyDescent="0.2">
      <c r="A710" s="53"/>
      <c r="B710" s="4" t="s">
        <v>362</v>
      </c>
      <c r="C710" s="4">
        <v>36</v>
      </c>
      <c r="D710" s="53"/>
      <c r="E710" s="53"/>
    </row>
  </sheetData>
  <mergeCells count="360">
    <mergeCell ref="D700:D705"/>
    <mergeCell ref="E700:E705"/>
    <mergeCell ref="D706:D710"/>
    <mergeCell ref="E706:E710"/>
    <mergeCell ref="A700:A710"/>
    <mergeCell ref="D678:D679"/>
    <mergeCell ref="E678:E679"/>
    <mergeCell ref="A678:A679"/>
    <mergeCell ref="A672:A677"/>
    <mergeCell ref="D673:D677"/>
    <mergeCell ref="E673:E677"/>
    <mergeCell ref="E158:E161"/>
    <mergeCell ref="A291:A295"/>
    <mergeCell ref="E291:E295"/>
    <mergeCell ref="E256:E261"/>
    <mergeCell ref="E262:E268"/>
    <mergeCell ref="E228:E229"/>
    <mergeCell ref="D228:D229"/>
    <mergeCell ref="A228:A229"/>
    <mergeCell ref="D232:D233"/>
    <mergeCell ref="A230:A233"/>
    <mergeCell ref="E230:E231"/>
    <mergeCell ref="E232:E233"/>
    <mergeCell ref="E234:E239"/>
    <mergeCell ref="A234:A240"/>
    <mergeCell ref="D256:D261"/>
    <mergeCell ref="A256:A261"/>
    <mergeCell ref="A262:A276"/>
    <mergeCell ref="E269:E276"/>
    <mergeCell ref="D262:D276"/>
    <mergeCell ref="D234:D239"/>
    <mergeCell ref="E249:E255"/>
    <mergeCell ref="D241:D244"/>
    <mergeCell ref="A245:A247"/>
    <mergeCell ref="A249:A255"/>
    <mergeCell ref="A241:A244"/>
    <mergeCell ref="E241:E244"/>
    <mergeCell ref="E194:E200"/>
    <mergeCell ref="D205:D212"/>
    <mergeCell ref="A205:A212"/>
    <mergeCell ref="A201:A204"/>
    <mergeCell ref="D201:D204"/>
    <mergeCell ref="E201:E204"/>
    <mergeCell ref="E222:E227"/>
    <mergeCell ref="D230:D231"/>
    <mergeCell ref="E205:E212"/>
    <mergeCell ref="D162:D164"/>
    <mergeCell ref="E162:E164"/>
    <mergeCell ref="A162:A168"/>
    <mergeCell ref="D194:D200"/>
    <mergeCell ref="A104:A111"/>
    <mergeCell ref="D104:D111"/>
    <mergeCell ref="E104:E111"/>
    <mergeCell ref="A112:A113"/>
    <mergeCell ref="D112:D113"/>
    <mergeCell ref="E112:E113"/>
    <mergeCell ref="D165:D168"/>
    <mergeCell ref="E165:E168"/>
    <mergeCell ref="A194:A200"/>
    <mergeCell ref="D148:D151"/>
    <mergeCell ref="A148:A151"/>
    <mergeCell ref="E148:E151"/>
    <mergeCell ref="D152:D157"/>
    <mergeCell ref="D158:D161"/>
    <mergeCell ref="E152:E157"/>
    <mergeCell ref="A127:A147"/>
    <mergeCell ref="D134:D146"/>
    <mergeCell ref="E134:E146"/>
    <mergeCell ref="A114:A119"/>
    <mergeCell ref="D114:D119"/>
    <mergeCell ref="E114:E119"/>
    <mergeCell ref="A120:A125"/>
    <mergeCell ref="D120:D125"/>
    <mergeCell ref="E120:E125"/>
    <mergeCell ref="D127:D133"/>
    <mergeCell ref="E127:E133"/>
    <mergeCell ref="E2:E4"/>
    <mergeCell ref="A43:A50"/>
    <mergeCell ref="D51:D57"/>
    <mergeCell ref="E51:E57"/>
    <mergeCell ref="E43:E49"/>
    <mergeCell ref="E40:E42"/>
    <mergeCell ref="E33:E39"/>
    <mergeCell ref="E27:E32"/>
    <mergeCell ref="D2:D4"/>
    <mergeCell ref="A2:A4"/>
    <mergeCell ref="A5:A11"/>
    <mergeCell ref="D5:D11"/>
    <mergeCell ref="D12:D16"/>
    <mergeCell ref="D33:D39"/>
    <mergeCell ref="D40:D42"/>
    <mergeCell ref="A33:A42"/>
    <mergeCell ref="D43:D49"/>
    <mergeCell ref="A27:A32"/>
    <mergeCell ref="D27:D32"/>
    <mergeCell ref="A18:A26"/>
    <mergeCell ref="A51:A63"/>
    <mergeCell ref="E12:E16"/>
    <mergeCell ref="E5:E11"/>
    <mergeCell ref="D18:D26"/>
    <mergeCell ref="A12:A17"/>
    <mergeCell ref="E18:E26"/>
    <mergeCell ref="A99:A103"/>
    <mergeCell ref="D99:D103"/>
    <mergeCell ref="E99:E103"/>
    <mergeCell ref="D80:D89"/>
    <mergeCell ref="E76:E79"/>
    <mergeCell ref="E80:E89"/>
    <mergeCell ref="D58:D63"/>
    <mergeCell ref="E58:E63"/>
    <mergeCell ref="A64:A67"/>
    <mergeCell ref="D64:D67"/>
    <mergeCell ref="E64:E67"/>
    <mergeCell ref="A68:A75"/>
    <mergeCell ref="D68:D75"/>
    <mergeCell ref="E68:E75"/>
    <mergeCell ref="A76:A79"/>
    <mergeCell ref="A90:A98"/>
    <mergeCell ref="D90:D98"/>
    <mergeCell ref="E90:E98"/>
    <mergeCell ref="A80:A89"/>
    <mergeCell ref="D76:D79"/>
    <mergeCell ref="D249:D255"/>
    <mergeCell ref="A152:A161"/>
    <mergeCell ref="A222:A227"/>
    <mergeCell ref="E170:E171"/>
    <mergeCell ref="E172:E174"/>
    <mergeCell ref="E175:E179"/>
    <mergeCell ref="E180:E185"/>
    <mergeCell ref="D170:D171"/>
    <mergeCell ref="D172:D174"/>
    <mergeCell ref="D175:D179"/>
    <mergeCell ref="A170:A179"/>
    <mergeCell ref="D186:D193"/>
    <mergeCell ref="E186:E193"/>
    <mergeCell ref="A186:A193"/>
    <mergeCell ref="A180:A185"/>
    <mergeCell ref="D180:D185"/>
    <mergeCell ref="D222:D227"/>
    <mergeCell ref="D213:D221"/>
    <mergeCell ref="A213:A221"/>
    <mergeCell ref="E213:E221"/>
    <mergeCell ref="D277:D287"/>
    <mergeCell ref="E277:E287"/>
    <mergeCell ref="A296:A303"/>
    <mergeCell ref="E320:E328"/>
    <mergeCell ref="D305:D310"/>
    <mergeCell ref="E305:E310"/>
    <mergeCell ref="D311:D316"/>
    <mergeCell ref="E300:E303"/>
    <mergeCell ref="D320:D328"/>
    <mergeCell ref="A320:A328"/>
    <mergeCell ref="D296:D299"/>
    <mergeCell ref="E296:E299"/>
    <mergeCell ref="D300:D303"/>
    <mergeCell ref="A277:A287"/>
    <mergeCell ref="D291:D295"/>
    <mergeCell ref="A304:A319"/>
    <mergeCell ref="D317:D319"/>
    <mergeCell ref="E317:E319"/>
    <mergeCell ref="E311:E316"/>
    <mergeCell ref="D288:D290"/>
    <mergeCell ref="E288:E290"/>
    <mergeCell ref="A288:A290"/>
    <mergeCell ref="D329:D335"/>
    <mergeCell ref="E329:E335"/>
    <mergeCell ref="D336:D338"/>
    <mergeCell ref="E336:E338"/>
    <mergeCell ref="A329:A338"/>
    <mergeCell ref="D339:D345"/>
    <mergeCell ref="A339:A345"/>
    <mergeCell ref="D352:D357"/>
    <mergeCell ref="E352:E357"/>
    <mergeCell ref="D346:D350"/>
    <mergeCell ref="A346:A350"/>
    <mergeCell ref="E339:E345"/>
    <mergeCell ref="E346:E350"/>
    <mergeCell ref="D358:D362"/>
    <mergeCell ref="E358:E362"/>
    <mergeCell ref="A352:A362"/>
    <mergeCell ref="D386:D390"/>
    <mergeCell ref="D371:D378"/>
    <mergeCell ref="E371:E378"/>
    <mergeCell ref="A371:A378"/>
    <mergeCell ref="E386:E390"/>
    <mergeCell ref="A386:A395"/>
    <mergeCell ref="A379:A385"/>
    <mergeCell ref="D379:D385"/>
    <mergeCell ref="E379:E385"/>
    <mergeCell ref="E413:E414"/>
    <mergeCell ref="E411:E412"/>
    <mergeCell ref="E408:E410"/>
    <mergeCell ref="D408:D410"/>
    <mergeCell ref="D411:D412"/>
    <mergeCell ref="D413:D414"/>
    <mergeCell ref="A408:A414"/>
    <mergeCell ref="D363:D369"/>
    <mergeCell ref="E363:E369"/>
    <mergeCell ref="A363:A370"/>
    <mergeCell ref="D401:D405"/>
    <mergeCell ref="D406:D407"/>
    <mergeCell ref="E401:E407"/>
    <mergeCell ref="D391:D395"/>
    <mergeCell ref="E391:E395"/>
    <mergeCell ref="D396:D400"/>
    <mergeCell ref="A396:A400"/>
    <mergeCell ref="E396:E400"/>
    <mergeCell ref="A401:A407"/>
    <mergeCell ref="D421:D426"/>
    <mergeCell ref="D427:D431"/>
    <mergeCell ref="A421:A431"/>
    <mergeCell ref="E421:E426"/>
    <mergeCell ref="E427:E431"/>
    <mergeCell ref="A415:A420"/>
    <mergeCell ref="D415:D420"/>
    <mergeCell ref="E415:E420"/>
    <mergeCell ref="D435:D437"/>
    <mergeCell ref="A435:A437"/>
    <mergeCell ref="E435:E437"/>
    <mergeCell ref="A432:A433"/>
    <mergeCell ref="A438:A441"/>
    <mergeCell ref="D438:D441"/>
    <mergeCell ref="E438:E441"/>
    <mergeCell ref="D451:D456"/>
    <mergeCell ref="E451:E456"/>
    <mergeCell ref="A451:A456"/>
    <mergeCell ref="D448:D450"/>
    <mergeCell ref="E448:E450"/>
    <mergeCell ref="A448:A450"/>
    <mergeCell ref="D459:D464"/>
    <mergeCell ref="A459:A464"/>
    <mergeCell ref="E459:E464"/>
    <mergeCell ref="D457:D458"/>
    <mergeCell ref="A457:A458"/>
    <mergeCell ref="E457:E458"/>
    <mergeCell ref="D442:D446"/>
    <mergeCell ref="E442:E446"/>
    <mergeCell ref="A442:A447"/>
    <mergeCell ref="D480:D485"/>
    <mergeCell ref="E480:E485"/>
    <mergeCell ref="A480:A485"/>
    <mergeCell ref="D486:D495"/>
    <mergeCell ref="E486:E495"/>
    <mergeCell ref="A486:A495"/>
    <mergeCell ref="D496:D500"/>
    <mergeCell ref="E496:E500"/>
    <mergeCell ref="D465:D470"/>
    <mergeCell ref="E465:E470"/>
    <mergeCell ref="D471:D476"/>
    <mergeCell ref="E471:E476"/>
    <mergeCell ref="D477:D479"/>
    <mergeCell ref="A465:A479"/>
    <mergeCell ref="E477:E479"/>
    <mergeCell ref="D511:D512"/>
    <mergeCell ref="E511:E512"/>
    <mergeCell ref="A511:A512"/>
    <mergeCell ref="D514:D515"/>
    <mergeCell ref="E514:E515"/>
    <mergeCell ref="A514:A515"/>
    <mergeCell ref="D521:D523"/>
    <mergeCell ref="E521:E523"/>
    <mergeCell ref="D501:D503"/>
    <mergeCell ref="E501:E503"/>
    <mergeCell ref="A496:A503"/>
    <mergeCell ref="D504:D506"/>
    <mergeCell ref="A504:A506"/>
    <mergeCell ref="E504:E506"/>
    <mergeCell ref="D507:D508"/>
    <mergeCell ref="D509:D510"/>
    <mergeCell ref="E507:E508"/>
    <mergeCell ref="E509:E510"/>
    <mergeCell ref="A507:A510"/>
    <mergeCell ref="A521:A524"/>
    <mergeCell ref="A516:A520"/>
    <mergeCell ref="D516:D520"/>
    <mergeCell ref="E516:E520"/>
    <mergeCell ref="D544:D549"/>
    <mergeCell ref="E544:E549"/>
    <mergeCell ref="A544:A549"/>
    <mergeCell ref="D526:D529"/>
    <mergeCell ref="A526:A529"/>
    <mergeCell ref="E526:E529"/>
    <mergeCell ref="A535:A537"/>
    <mergeCell ref="D538:D543"/>
    <mergeCell ref="E538:E543"/>
    <mergeCell ref="A538:A543"/>
    <mergeCell ref="D530:D534"/>
    <mergeCell ref="A530:A534"/>
    <mergeCell ref="E530:E534"/>
    <mergeCell ref="D535:D537"/>
    <mergeCell ref="E535:E537"/>
    <mergeCell ref="D550:D554"/>
    <mergeCell ref="E550:E554"/>
    <mergeCell ref="A550:A554"/>
    <mergeCell ref="A555:A556"/>
    <mergeCell ref="D573:D576"/>
    <mergeCell ref="E573:E576"/>
    <mergeCell ref="A573:A576"/>
    <mergeCell ref="D567:D571"/>
    <mergeCell ref="E567:E571"/>
    <mergeCell ref="A567:A571"/>
    <mergeCell ref="A557:A566"/>
    <mergeCell ref="D557:D566"/>
    <mergeCell ref="E557:E566"/>
    <mergeCell ref="D580:D583"/>
    <mergeCell ref="A580:A583"/>
    <mergeCell ref="E580:E583"/>
    <mergeCell ref="D578:D579"/>
    <mergeCell ref="A577:A579"/>
    <mergeCell ref="E578:E579"/>
    <mergeCell ref="E598:E602"/>
    <mergeCell ref="A598:A602"/>
    <mergeCell ref="A595:A597"/>
    <mergeCell ref="D595:D597"/>
    <mergeCell ref="E595:E597"/>
    <mergeCell ref="A584:A593"/>
    <mergeCell ref="D584:D593"/>
    <mergeCell ref="E584:E593"/>
    <mergeCell ref="D598:D602"/>
    <mergeCell ref="D621:D630"/>
    <mergeCell ref="E621:E630"/>
    <mergeCell ref="A621:A630"/>
    <mergeCell ref="D638:D642"/>
    <mergeCell ref="A638:A642"/>
    <mergeCell ref="E638:E642"/>
    <mergeCell ref="D603:D608"/>
    <mergeCell ref="E603:E608"/>
    <mergeCell ref="A603:A608"/>
    <mergeCell ref="D616:D617"/>
    <mergeCell ref="D609:D615"/>
    <mergeCell ref="A609:A618"/>
    <mergeCell ref="E609:E615"/>
    <mergeCell ref="E616:E617"/>
    <mergeCell ref="A666:A671"/>
    <mergeCell ref="D666:D671"/>
    <mergeCell ref="E666:E671"/>
    <mergeCell ref="D644:D656"/>
    <mergeCell ref="E644:E656"/>
    <mergeCell ref="D657:D658"/>
    <mergeCell ref="A643:A658"/>
    <mergeCell ref="E657:E658"/>
    <mergeCell ref="A631:A637"/>
    <mergeCell ref="D631:D637"/>
    <mergeCell ref="E631:E637"/>
    <mergeCell ref="D660:D665"/>
    <mergeCell ref="E660:E665"/>
    <mergeCell ref="A659:A665"/>
    <mergeCell ref="A697:A699"/>
    <mergeCell ref="D697:D699"/>
    <mergeCell ref="E697:E699"/>
    <mergeCell ref="D680:D685"/>
    <mergeCell ref="E680:E685"/>
    <mergeCell ref="D688:D691"/>
    <mergeCell ref="E688:E691"/>
    <mergeCell ref="D686:D687"/>
    <mergeCell ref="E686:E687"/>
    <mergeCell ref="A680:A687"/>
    <mergeCell ref="D692:D695"/>
    <mergeCell ref="E692:E695"/>
    <mergeCell ref="A688:A69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0172-8773-4EFC-8203-48CC1FD749FE}">
  <dimension ref="A1:AB66"/>
  <sheetViews>
    <sheetView tabSelected="1" zoomScale="85" zoomScaleNormal="85" workbookViewId="0">
      <selection activeCell="D28" sqref="D28"/>
    </sheetView>
  </sheetViews>
  <sheetFormatPr defaultRowHeight="15" x14ac:dyDescent="0.2"/>
  <cols>
    <col min="1" max="1" width="8.875" customWidth="1"/>
    <col min="2" max="2" width="10.4921875" customWidth="1"/>
    <col min="3" max="3" width="12.10546875" style="7" customWidth="1"/>
    <col min="4" max="4" width="10.89453125" style="7" customWidth="1"/>
    <col min="5" max="5" width="10.35546875" style="7" customWidth="1"/>
    <col min="6" max="6" width="17.3515625" style="16" bestFit="1" customWidth="1"/>
    <col min="7" max="7" width="13.1796875" style="7" bestFit="1" customWidth="1"/>
    <col min="12" max="12" width="11.02734375" bestFit="1" customWidth="1"/>
    <col min="13" max="14" width="9.55078125" bestFit="1" customWidth="1"/>
    <col min="15" max="15" width="9.953125" bestFit="1" customWidth="1"/>
    <col min="16" max="17" width="9.55078125" bestFit="1" customWidth="1"/>
    <col min="18" max="18" width="6.72265625" bestFit="1" customWidth="1"/>
    <col min="19" max="19" width="4.9765625" bestFit="1" customWidth="1"/>
  </cols>
  <sheetData>
    <row r="1" spans="1:19" x14ac:dyDescent="0.2">
      <c r="C1" s="59" t="s">
        <v>35</v>
      </c>
      <c r="D1" s="59"/>
      <c r="E1" s="58"/>
    </row>
    <row r="2" spans="1:19" x14ac:dyDescent="0.2">
      <c r="A2" s="1" t="s">
        <v>12</v>
      </c>
      <c r="B2" s="10" t="s">
        <v>1</v>
      </c>
      <c r="C2" s="3" t="s">
        <v>56</v>
      </c>
      <c r="D2" s="4" t="s">
        <v>57</v>
      </c>
      <c r="E2" s="4" t="s">
        <v>58</v>
      </c>
      <c r="F2" s="17" t="s">
        <v>94</v>
      </c>
      <c r="G2" s="4" t="s">
        <v>95</v>
      </c>
      <c r="H2" s="18" t="s">
        <v>96</v>
      </c>
    </row>
    <row r="3" spans="1:19" x14ac:dyDescent="0.2">
      <c r="A3" s="64" t="s">
        <v>13</v>
      </c>
      <c r="B3" s="10">
        <v>1000</v>
      </c>
      <c r="C3" s="4">
        <v>120</v>
      </c>
      <c r="D3" s="4">
        <v>7</v>
      </c>
      <c r="E3" s="4">
        <f t="shared" ref="E3:E13" si="0">SUM(C3:D3)</f>
        <v>127</v>
      </c>
      <c r="F3" s="17"/>
      <c r="G3" s="46"/>
      <c r="H3" s="19" t="s">
        <v>97</v>
      </c>
      <c r="L3" s="4"/>
      <c r="M3" s="4"/>
      <c r="N3" s="4"/>
      <c r="O3" s="29"/>
      <c r="P3" s="4" t="s">
        <v>338</v>
      </c>
      <c r="Q3" s="4" t="s">
        <v>336</v>
      </c>
      <c r="R3" s="4" t="s">
        <v>337</v>
      </c>
      <c r="S3" s="4" t="s">
        <v>340</v>
      </c>
    </row>
    <row r="4" spans="1:19" x14ac:dyDescent="0.2">
      <c r="A4" s="65"/>
      <c r="B4" s="10" t="s">
        <v>14</v>
      </c>
      <c r="C4" s="4">
        <v>70</v>
      </c>
      <c r="D4" s="4">
        <v>5</v>
      </c>
      <c r="E4" s="4">
        <f t="shared" si="0"/>
        <v>75</v>
      </c>
      <c r="F4" s="26"/>
      <c r="G4" s="43"/>
      <c r="H4" s="25"/>
      <c r="I4" s="7"/>
      <c r="L4" s="4">
        <v>1000</v>
      </c>
      <c r="M4" s="4"/>
      <c r="N4" s="4"/>
      <c r="O4" s="29"/>
      <c r="P4" s="4">
        <f t="shared" ref="P4:P14" si="1">SUM(M4:O4)</f>
        <v>0</v>
      </c>
      <c r="Q4" s="4">
        <f>E3</f>
        <v>127</v>
      </c>
      <c r="R4" s="4">
        <f>Q4-P4</f>
        <v>127</v>
      </c>
      <c r="S4" s="29"/>
    </row>
    <row r="5" spans="1:19" x14ac:dyDescent="0.2">
      <c r="A5" s="65"/>
      <c r="B5" s="10" t="s">
        <v>3</v>
      </c>
      <c r="C5" s="4">
        <v>80</v>
      </c>
      <c r="D5" s="4">
        <v>3</v>
      </c>
      <c r="E5" s="4">
        <f t="shared" si="0"/>
        <v>83</v>
      </c>
      <c r="F5" s="26"/>
      <c r="G5" s="42"/>
      <c r="I5" s="7"/>
      <c r="J5" s="7"/>
      <c r="L5" s="4" t="s">
        <v>14</v>
      </c>
      <c r="M5" s="4"/>
      <c r="N5" s="4"/>
      <c r="O5" s="29"/>
      <c r="P5" s="4">
        <f t="shared" si="1"/>
        <v>0</v>
      </c>
      <c r="Q5" s="4">
        <f t="shared" ref="Q5:Q8" si="2">E4</f>
        <v>75</v>
      </c>
      <c r="R5" s="4">
        <f t="shared" ref="R5:R8" si="3">Q5-P5</f>
        <v>75</v>
      </c>
      <c r="S5" s="29"/>
    </row>
    <row r="6" spans="1:19" x14ac:dyDescent="0.2">
      <c r="A6" s="65"/>
      <c r="B6" s="10">
        <v>500</v>
      </c>
      <c r="C6" s="4">
        <v>40</v>
      </c>
      <c r="D6" s="4">
        <v>14</v>
      </c>
      <c r="E6" s="4">
        <f t="shared" si="0"/>
        <v>54</v>
      </c>
      <c r="F6" s="26"/>
      <c r="G6" s="4"/>
      <c r="I6" s="7"/>
      <c r="J6" s="7"/>
      <c r="L6" s="4" t="s">
        <v>3</v>
      </c>
      <c r="M6" s="4"/>
      <c r="N6" s="4"/>
      <c r="O6" s="29"/>
      <c r="P6" s="4">
        <f t="shared" si="1"/>
        <v>0</v>
      </c>
      <c r="Q6" s="4">
        <f t="shared" si="2"/>
        <v>83</v>
      </c>
      <c r="R6" s="4">
        <f t="shared" si="3"/>
        <v>83</v>
      </c>
      <c r="S6" s="29"/>
    </row>
    <row r="7" spans="1:19" x14ac:dyDescent="0.2">
      <c r="A7" s="65"/>
      <c r="B7" s="10" t="s">
        <v>15</v>
      </c>
      <c r="C7" s="4">
        <v>0</v>
      </c>
      <c r="D7" s="4">
        <v>2</v>
      </c>
      <c r="E7" s="4">
        <f t="shared" si="0"/>
        <v>2</v>
      </c>
      <c r="F7" s="26" t="s">
        <v>438</v>
      </c>
      <c r="G7" s="39"/>
      <c r="I7" s="7"/>
      <c r="J7" s="7"/>
      <c r="L7" s="4">
        <v>500</v>
      </c>
      <c r="M7" s="4"/>
      <c r="N7" s="4"/>
      <c r="O7" s="29"/>
      <c r="P7" s="4">
        <f t="shared" si="1"/>
        <v>0</v>
      </c>
      <c r="Q7" s="4">
        <f t="shared" si="2"/>
        <v>54</v>
      </c>
      <c r="R7" s="4">
        <f t="shared" si="3"/>
        <v>54</v>
      </c>
      <c r="S7" s="29"/>
    </row>
    <row r="8" spans="1:19" x14ac:dyDescent="0.2">
      <c r="A8" s="65"/>
      <c r="B8" s="10" t="s">
        <v>16</v>
      </c>
      <c r="C8" s="4">
        <v>290</v>
      </c>
      <c r="D8" s="4">
        <v>1</v>
      </c>
      <c r="E8" s="4">
        <f t="shared" si="0"/>
        <v>291</v>
      </c>
      <c r="F8" s="26" t="s">
        <v>381</v>
      </c>
      <c r="G8" s="4"/>
      <c r="I8" s="7"/>
      <c r="J8" s="7"/>
      <c r="L8" s="4" t="s">
        <v>15</v>
      </c>
      <c r="M8" s="4"/>
      <c r="N8" s="4"/>
      <c r="O8" s="29"/>
      <c r="P8" s="4">
        <f t="shared" si="1"/>
        <v>0</v>
      </c>
      <c r="Q8" s="4">
        <f t="shared" si="2"/>
        <v>2</v>
      </c>
      <c r="R8" s="4">
        <f t="shared" si="3"/>
        <v>2</v>
      </c>
      <c r="S8" s="29"/>
    </row>
    <row r="9" spans="1:19" x14ac:dyDescent="0.2">
      <c r="A9" s="65"/>
      <c r="B9" s="10" t="s">
        <v>17</v>
      </c>
      <c r="C9" s="4">
        <v>50</v>
      </c>
      <c r="D9" s="4">
        <v>7</v>
      </c>
      <c r="E9" s="4">
        <f t="shared" si="0"/>
        <v>57</v>
      </c>
      <c r="F9" s="26"/>
      <c r="G9" s="15"/>
      <c r="I9" s="7"/>
      <c r="J9" s="7"/>
      <c r="L9" s="4" t="s">
        <v>16</v>
      </c>
      <c r="M9" s="4"/>
      <c r="N9" s="4"/>
      <c r="O9" s="29"/>
      <c r="P9" s="4">
        <f t="shared" si="1"/>
        <v>0</v>
      </c>
      <c r="Q9" s="4">
        <f>E8</f>
        <v>291</v>
      </c>
      <c r="R9" s="4">
        <f>Q9-P9</f>
        <v>291</v>
      </c>
      <c r="S9" s="29"/>
    </row>
    <row r="10" spans="1:19" x14ac:dyDescent="0.2">
      <c r="A10" s="65"/>
      <c r="B10" s="1" t="s">
        <v>18</v>
      </c>
      <c r="C10" s="4">
        <v>260</v>
      </c>
      <c r="D10" s="4">
        <v>8</v>
      </c>
      <c r="E10" s="4">
        <f t="shared" si="0"/>
        <v>268</v>
      </c>
      <c r="F10" s="26" t="s">
        <v>399</v>
      </c>
      <c r="G10" s="4"/>
      <c r="I10" s="7"/>
      <c r="J10" s="7"/>
      <c r="L10" s="4" t="s">
        <v>17</v>
      </c>
      <c r="M10" s="4"/>
      <c r="N10" s="4"/>
      <c r="O10" s="29"/>
      <c r="P10" s="4">
        <f t="shared" si="1"/>
        <v>0</v>
      </c>
      <c r="Q10" s="4">
        <f t="shared" ref="Q10:Q14" si="4">E9</f>
        <v>57</v>
      </c>
      <c r="R10" s="4">
        <f t="shared" ref="R10:R14" si="5">Q10-P10</f>
        <v>57</v>
      </c>
      <c r="S10" s="29"/>
    </row>
    <row r="11" spans="1:19" x14ac:dyDescent="0.2">
      <c r="A11" s="65"/>
      <c r="B11" s="1">
        <v>2000</v>
      </c>
      <c r="C11" s="4">
        <v>42</v>
      </c>
      <c r="D11" s="4"/>
      <c r="E11" s="4">
        <f t="shared" si="0"/>
        <v>42</v>
      </c>
      <c r="F11" s="17"/>
      <c r="G11" s="4"/>
      <c r="I11" s="7"/>
      <c r="J11" s="7"/>
      <c r="L11" s="4" t="s">
        <v>18</v>
      </c>
      <c r="M11" s="4"/>
      <c r="N11" s="4"/>
      <c r="O11" s="29"/>
      <c r="P11" s="4">
        <f t="shared" si="1"/>
        <v>0</v>
      </c>
      <c r="Q11" s="4">
        <f t="shared" si="4"/>
        <v>268</v>
      </c>
      <c r="R11" s="4">
        <f t="shared" si="5"/>
        <v>268</v>
      </c>
      <c r="S11" s="29"/>
    </row>
    <row r="12" spans="1:19" x14ac:dyDescent="0.2">
      <c r="A12" s="65"/>
      <c r="B12" s="1">
        <v>1300</v>
      </c>
      <c r="C12" s="4">
        <v>156</v>
      </c>
      <c r="D12" s="4"/>
      <c r="E12" s="4">
        <f t="shared" si="0"/>
        <v>156</v>
      </c>
      <c r="F12" s="17"/>
      <c r="G12" s="4"/>
      <c r="I12" s="7"/>
      <c r="J12" s="7"/>
      <c r="L12" s="4">
        <v>2000</v>
      </c>
      <c r="M12" s="4"/>
      <c r="N12" s="4"/>
      <c r="O12" s="29"/>
      <c r="P12" s="4">
        <f t="shared" si="1"/>
        <v>0</v>
      </c>
      <c r="Q12" s="4">
        <f t="shared" si="4"/>
        <v>42</v>
      </c>
      <c r="R12" s="4">
        <f t="shared" si="5"/>
        <v>42</v>
      </c>
      <c r="S12" s="29"/>
    </row>
    <row r="13" spans="1:19" x14ac:dyDescent="0.2">
      <c r="A13" s="66"/>
      <c r="B13" s="1">
        <v>900</v>
      </c>
      <c r="C13" s="4">
        <v>51</v>
      </c>
      <c r="D13" s="4"/>
      <c r="E13" s="4">
        <f t="shared" si="0"/>
        <v>51</v>
      </c>
      <c r="F13" s="17"/>
      <c r="G13" s="4"/>
      <c r="I13" s="7"/>
      <c r="J13" s="7"/>
      <c r="L13" s="4">
        <v>1300</v>
      </c>
      <c r="M13" s="4"/>
      <c r="N13" s="4"/>
      <c r="O13" s="29"/>
      <c r="P13" s="4">
        <f t="shared" si="1"/>
        <v>0</v>
      </c>
      <c r="Q13" s="4">
        <f t="shared" si="4"/>
        <v>156</v>
      </c>
      <c r="R13" s="4">
        <f t="shared" si="5"/>
        <v>156</v>
      </c>
      <c r="S13" s="29"/>
    </row>
    <row r="14" spans="1:19" x14ac:dyDescent="0.2">
      <c r="A14" s="2"/>
      <c r="B14" s="2"/>
      <c r="I14" s="7"/>
      <c r="J14" s="7"/>
      <c r="L14" s="4">
        <v>900</v>
      </c>
      <c r="M14" s="4"/>
      <c r="N14" s="4"/>
      <c r="O14" s="29"/>
      <c r="P14" s="4">
        <f t="shared" si="1"/>
        <v>0</v>
      </c>
      <c r="Q14" s="4">
        <f t="shared" si="4"/>
        <v>51</v>
      </c>
      <c r="R14" s="4">
        <f t="shared" si="5"/>
        <v>51</v>
      </c>
      <c r="S14" s="29"/>
    </row>
    <row r="15" spans="1:19" x14ac:dyDescent="0.2">
      <c r="A15" s="1" t="s">
        <v>19</v>
      </c>
      <c r="B15" s="1"/>
      <c r="C15" s="4"/>
      <c r="D15" s="4"/>
      <c r="E15" s="4"/>
      <c r="F15" s="17"/>
      <c r="G15" s="4"/>
      <c r="I15" s="7"/>
      <c r="J15" s="7"/>
      <c r="L15" s="4" t="s">
        <v>339</v>
      </c>
      <c r="M15" s="31"/>
      <c r="N15" s="31"/>
      <c r="O15" s="29"/>
      <c r="P15" s="31"/>
      <c r="Q15" s="4"/>
      <c r="R15" s="4"/>
      <c r="S15" s="29"/>
    </row>
    <row r="16" spans="1:19" x14ac:dyDescent="0.2">
      <c r="A16" s="64">
        <v>450</v>
      </c>
      <c r="B16" s="1" t="s">
        <v>19</v>
      </c>
      <c r="C16" s="4">
        <v>110</v>
      </c>
      <c r="D16" s="4">
        <v>8</v>
      </c>
      <c r="E16" s="4">
        <f t="shared" ref="E16:E66" si="6">SUM(C16:D16)</f>
        <v>118</v>
      </c>
      <c r="F16" s="17" t="s">
        <v>369</v>
      </c>
      <c r="G16" s="4"/>
      <c r="I16" s="7"/>
      <c r="J16" s="7"/>
      <c r="L16" s="7"/>
      <c r="M16" s="22"/>
      <c r="N16" s="22"/>
      <c r="O16" s="22"/>
      <c r="P16" s="7"/>
      <c r="Q16" s="7"/>
    </row>
    <row r="17" spans="1:28" x14ac:dyDescent="0.2">
      <c r="A17" s="65"/>
      <c r="B17" s="1">
        <v>25</v>
      </c>
      <c r="C17" s="4">
        <v>0</v>
      </c>
      <c r="D17" s="4">
        <v>4</v>
      </c>
      <c r="E17" s="4">
        <f t="shared" si="6"/>
        <v>4</v>
      </c>
      <c r="F17" s="17" t="s">
        <v>427</v>
      </c>
      <c r="G17" s="4"/>
      <c r="I17" s="7"/>
    </row>
    <row r="18" spans="1:28" x14ac:dyDescent="0.2">
      <c r="A18" s="65"/>
      <c r="B18" s="1" t="s">
        <v>20</v>
      </c>
      <c r="C18" s="4">
        <v>20</v>
      </c>
      <c r="D18" s="4">
        <v>0</v>
      </c>
      <c r="E18" s="4">
        <f t="shared" si="6"/>
        <v>20</v>
      </c>
      <c r="F18" s="17"/>
      <c r="G18" s="4"/>
      <c r="I18" s="7"/>
      <c r="L18" s="4" t="s">
        <v>341</v>
      </c>
      <c r="M18" s="8" t="s">
        <v>421</v>
      </c>
      <c r="N18" s="41" t="s">
        <v>376</v>
      </c>
      <c r="O18" s="42"/>
      <c r="P18" s="29"/>
      <c r="Q18" s="29"/>
      <c r="R18" s="37"/>
      <c r="S18" s="4" t="s">
        <v>338</v>
      </c>
      <c r="T18" s="8" t="s">
        <v>336</v>
      </c>
      <c r="U18" s="4" t="s">
        <v>337</v>
      </c>
      <c r="V18" s="4" t="s">
        <v>340</v>
      </c>
      <c r="AA18" s="7"/>
      <c r="AB18" s="7"/>
    </row>
    <row r="19" spans="1:28" x14ac:dyDescent="0.2">
      <c r="A19" s="65"/>
      <c r="B19" s="1" t="s">
        <v>7</v>
      </c>
      <c r="C19" s="4">
        <v>0</v>
      </c>
      <c r="D19" s="4">
        <v>4</v>
      </c>
      <c r="E19" s="4">
        <f t="shared" si="6"/>
        <v>4</v>
      </c>
      <c r="F19" s="17"/>
      <c r="G19" s="4"/>
      <c r="I19" s="7"/>
      <c r="J19" s="7"/>
      <c r="K19" s="7"/>
      <c r="L19" s="4" t="s">
        <v>83</v>
      </c>
      <c r="M19" s="30">
        <v>20</v>
      </c>
      <c r="N19" s="30">
        <v>80</v>
      </c>
      <c r="O19" s="42"/>
      <c r="P19" s="29"/>
      <c r="Q19" s="29"/>
      <c r="R19" s="37"/>
      <c r="S19" s="21">
        <f>SUM(M19:R19)</f>
        <v>100</v>
      </c>
      <c r="T19" s="8">
        <f>MIN(C16:C17)</f>
        <v>0</v>
      </c>
      <c r="U19" s="4">
        <f t="shared" ref="U19:U24" si="7">T19-S19</f>
        <v>-100</v>
      </c>
      <c r="V19" s="4">
        <v>25</v>
      </c>
      <c r="AA19" s="7"/>
      <c r="AB19" s="7"/>
    </row>
    <row r="20" spans="1:28" x14ac:dyDescent="0.2">
      <c r="A20" s="65"/>
      <c r="B20" s="1" t="s">
        <v>51</v>
      </c>
      <c r="C20" s="4">
        <v>60</v>
      </c>
      <c r="D20" s="4">
        <v>3</v>
      </c>
      <c r="E20" s="4">
        <f t="shared" si="6"/>
        <v>63</v>
      </c>
      <c r="F20" s="17"/>
      <c r="G20" s="4"/>
      <c r="I20" s="7"/>
      <c r="J20" s="7"/>
      <c r="K20" s="7"/>
      <c r="L20" s="4" t="s">
        <v>320</v>
      </c>
      <c r="M20" s="30">
        <v>80</v>
      </c>
      <c r="N20" s="30">
        <v>140</v>
      </c>
      <c r="O20" s="42"/>
      <c r="P20" s="29"/>
      <c r="Q20" s="29"/>
      <c r="R20" s="37"/>
      <c r="S20" s="21">
        <f>SUM(M20:R20)</f>
        <v>220</v>
      </c>
      <c r="T20" s="8">
        <f>E18</f>
        <v>20</v>
      </c>
      <c r="U20" s="4">
        <f t="shared" si="7"/>
        <v>-200</v>
      </c>
      <c r="V20" s="4" t="s">
        <v>397</v>
      </c>
      <c r="AA20" s="7"/>
      <c r="AB20" s="7"/>
    </row>
    <row r="21" spans="1:28" x14ac:dyDescent="0.2">
      <c r="A21" s="65"/>
      <c r="B21" s="1" t="s">
        <v>21</v>
      </c>
      <c r="C21" s="4">
        <v>140</v>
      </c>
      <c r="D21" s="4">
        <v>0</v>
      </c>
      <c r="E21" s="4">
        <f t="shared" si="6"/>
        <v>140</v>
      </c>
      <c r="F21" s="26"/>
      <c r="G21" s="4"/>
      <c r="I21" s="7"/>
      <c r="J21" s="7"/>
      <c r="K21" s="7"/>
      <c r="L21" s="4" t="s">
        <v>314</v>
      </c>
      <c r="M21" s="30">
        <v>20</v>
      </c>
      <c r="N21" s="30"/>
      <c r="O21" s="42"/>
      <c r="P21" s="29"/>
      <c r="Q21" s="29"/>
      <c r="R21" s="37"/>
      <c r="S21" s="21">
        <f>SUM(M21:R21)</f>
        <v>20</v>
      </c>
      <c r="T21" s="8">
        <f>E21</f>
        <v>140</v>
      </c>
      <c r="U21" s="4">
        <f t="shared" si="7"/>
        <v>120</v>
      </c>
      <c r="V21" s="4">
        <v>230</v>
      </c>
      <c r="AA21" s="7"/>
      <c r="AB21" s="7"/>
    </row>
    <row r="22" spans="1:28" x14ac:dyDescent="0.2">
      <c r="A22" s="65"/>
      <c r="B22" s="1" t="s">
        <v>9</v>
      </c>
      <c r="C22" s="4">
        <v>0</v>
      </c>
      <c r="D22" s="4">
        <v>0</v>
      </c>
      <c r="E22" s="4">
        <f t="shared" si="6"/>
        <v>0</v>
      </c>
      <c r="F22" s="26"/>
      <c r="G22" s="4"/>
      <c r="I22" s="7"/>
      <c r="J22" s="7"/>
      <c r="K22" s="7"/>
      <c r="L22" s="4" t="s">
        <v>68</v>
      </c>
      <c r="M22" s="30">
        <v>24</v>
      </c>
      <c r="N22" s="30"/>
      <c r="O22" s="42"/>
      <c r="P22" s="29"/>
      <c r="Q22" s="29"/>
      <c r="R22" s="37"/>
      <c r="S22" s="21">
        <f>SUM(M22:R22)</f>
        <v>24</v>
      </c>
      <c r="T22" s="30">
        <f>MIN(C25:C26)</f>
        <v>72</v>
      </c>
      <c r="U22" s="4">
        <f t="shared" si="7"/>
        <v>48</v>
      </c>
      <c r="V22" s="4">
        <v>25</v>
      </c>
      <c r="AA22" s="7"/>
      <c r="AB22" s="7"/>
    </row>
    <row r="23" spans="1:28" x14ac:dyDescent="0.2">
      <c r="A23" s="65"/>
      <c r="B23" s="1" t="s">
        <v>49</v>
      </c>
      <c r="C23" s="4">
        <v>720</v>
      </c>
      <c r="D23" s="4">
        <v>109</v>
      </c>
      <c r="E23" s="4">
        <f t="shared" si="6"/>
        <v>829</v>
      </c>
      <c r="F23" s="26"/>
      <c r="G23" s="4"/>
      <c r="I23" s="7"/>
      <c r="J23" s="7"/>
      <c r="K23" s="7"/>
      <c r="L23" s="4" t="s">
        <v>321</v>
      </c>
      <c r="M23" s="30">
        <v>60</v>
      </c>
      <c r="N23" s="30"/>
      <c r="O23" s="42"/>
      <c r="P23" s="29"/>
      <c r="Q23" s="29"/>
      <c r="R23" s="37"/>
      <c r="S23" s="21">
        <f>SUM(M23:R23)</f>
        <v>60</v>
      </c>
      <c r="T23" s="8">
        <f>E27</f>
        <v>0</v>
      </c>
      <c r="U23" s="4">
        <f t="shared" si="7"/>
        <v>-60</v>
      </c>
      <c r="V23" s="4" t="s">
        <v>398</v>
      </c>
      <c r="AA23" s="7"/>
      <c r="AB23" s="7"/>
    </row>
    <row r="24" spans="1:28" x14ac:dyDescent="0.2">
      <c r="A24" s="66"/>
      <c r="B24" s="1"/>
      <c r="C24" s="4"/>
      <c r="D24" s="4"/>
      <c r="E24" s="4"/>
      <c r="F24" s="26"/>
      <c r="G24" s="4"/>
      <c r="I24" s="7"/>
      <c r="J24" s="7"/>
      <c r="K24" s="7"/>
      <c r="L24" s="4" t="s">
        <v>315</v>
      </c>
      <c r="M24" s="30">
        <v>24</v>
      </c>
      <c r="N24" s="30"/>
      <c r="O24" s="42"/>
      <c r="P24" s="29"/>
      <c r="Q24" s="29"/>
      <c r="R24" s="37"/>
      <c r="S24" s="21">
        <f>SUM(M24:R24)</f>
        <v>24</v>
      </c>
      <c r="T24" s="8">
        <f>E30</f>
        <v>96</v>
      </c>
      <c r="U24" s="4">
        <f t="shared" si="7"/>
        <v>72</v>
      </c>
      <c r="V24" s="4">
        <v>300</v>
      </c>
    </row>
    <row r="25" spans="1:28" x14ac:dyDescent="0.2">
      <c r="A25" s="64">
        <v>600</v>
      </c>
      <c r="B25" s="1" t="s">
        <v>19</v>
      </c>
      <c r="C25" s="4">
        <f>7*12</f>
        <v>84</v>
      </c>
      <c r="D25" s="4">
        <v>6</v>
      </c>
      <c r="E25" s="4">
        <f t="shared" si="6"/>
        <v>90</v>
      </c>
      <c r="F25" s="26" t="s">
        <v>428</v>
      </c>
      <c r="G25" s="27" t="s">
        <v>344</v>
      </c>
      <c r="I25" s="7"/>
      <c r="L25" s="4" t="s">
        <v>339</v>
      </c>
      <c r="M25" s="36">
        <v>45945</v>
      </c>
      <c r="N25" s="36">
        <v>45945</v>
      </c>
      <c r="O25" s="40"/>
      <c r="P25" s="29"/>
      <c r="Q25" s="29"/>
      <c r="R25" s="37"/>
      <c r="S25" s="4"/>
      <c r="T25" s="8"/>
      <c r="U25" s="4"/>
      <c r="V25" s="29"/>
    </row>
    <row r="26" spans="1:28" x14ac:dyDescent="0.2">
      <c r="A26" s="65"/>
      <c r="B26" s="1">
        <v>25</v>
      </c>
      <c r="C26" s="4">
        <f>6*12</f>
        <v>72</v>
      </c>
      <c r="D26" s="4">
        <v>6</v>
      </c>
      <c r="E26" s="4">
        <f>SUM(C26:D26)</f>
        <v>78</v>
      </c>
      <c r="F26" s="26" t="s">
        <v>429</v>
      </c>
      <c r="G26" s="4"/>
      <c r="I26" s="7"/>
      <c r="L26" s="7"/>
      <c r="M26" s="7"/>
      <c r="N26" s="7"/>
      <c r="O26" s="7"/>
      <c r="P26" s="7"/>
    </row>
    <row r="27" spans="1:28" x14ac:dyDescent="0.2">
      <c r="A27" s="65"/>
      <c r="B27" s="1" t="s">
        <v>20</v>
      </c>
      <c r="C27" s="4">
        <v>0</v>
      </c>
      <c r="D27" s="4">
        <v>0</v>
      </c>
      <c r="E27" s="4">
        <f t="shared" ref="E27:E32" si="8">SUM(C27:D27)</f>
        <v>0</v>
      </c>
      <c r="F27" s="24"/>
      <c r="G27" s="4"/>
      <c r="I27" s="7"/>
      <c r="L27" s="4"/>
      <c r="M27" s="5" t="s">
        <v>352</v>
      </c>
      <c r="N27" s="21" t="s">
        <v>353</v>
      </c>
      <c r="O27" s="30" t="s">
        <v>354</v>
      </c>
      <c r="P27" s="21" t="s">
        <v>356</v>
      </c>
    </row>
    <row r="28" spans="1:28" x14ac:dyDescent="0.2">
      <c r="A28" s="65"/>
      <c r="B28" s="1" t="s">
        <v>43</v>
      </c>
      <c r="C28" s="4">
        <f>12*5</f>
        <v>60</v>
      </c>
      <c r="D28" s="4">
        <v>0</v>
      </c>
      <c r="E28" s="4">
        <f t="shared" si="8"/>
        <v>60</v>
      </c>
      <c r="F28" s="26"/>
      <c r="G28" s="27" t="s">
        <v>344</v>
      </c>
      <c r="I28" s="7"/>
      <c r="L28" s="8" t="s">
        <v>349</v>
      </c>
      <c r="M28" s="4" t="s">
        <v>362</v>
      </c>
      <c r="N28" s="4"/>
      <c r="O28" s="32"/>
      <c r="P28" s="4"/>
    </row>
    <row r="29" spans="1:28" x14ac:dyDescent="0.2">
      <c r="A29" s="65"/>
      <c r="B29" s="1" t="s">
        <v>52</v>
      </c>
      <c r="C29" s="4">
        <v>0</v>
      </c>
      <c r="D29" s="4">
        <v>0</v>
      </c>
      <c r="E29" s="4">
        <f t="shared" si="8"/>
        <v>0</v>
      </c>
      <c r="F29" s="26"/>
      <c r="G29" s="4"/>
      <c r="I29" s="7"/>
      <c r="L29" s="8" t="s">
        <v>350</v>
      </c>
      <c r="M29" s="4" t="s">
        <v>455</v>
      </c>
      <c r="N29" s="4" t="s">
        <v>355</v>
      </c>
      <c r="O29" s="32"/>
      <c r="P29" s="4"/>
      <c r="Q29" s="7"/>
    </row>
    <row r="30" spans="1:28" x14ac:dyDescent="0.2">
      <c r="A30" s="65"/>
      <c r="B30" s="1" t="s">
        <v>21</v>
      </c>
      <c r="C30" s="4">
        <f>24*4</f>
        <v>96</v>
      </c>
      <c r="D30" s="4">
        <v>0</v>
      </c>
      <c r="E30" s="4">
        <f t="shared" si="8"/>
        <v>96</v>
      </c>
      <c r="F30" s="26"/>
      <c r="G30" s="15"/>
      <c r="I30" s="7"/>
      <c r="L30" s="4" t="s">
        <v>351</v>
      </c>
      <c r="M30" s="35"/>
      <c r="N30" s="4"/>
      <c r="O30" s="4"/>
      <c r="P30" s="4"/>
    </row>
    <row r="31" spans="1:28" x14ac:dyDescent="0.2">
      <c r="A31" s="65"/>
      <c r="B31" s="1" t="s">
        <v>59</v>
      </c>
      <c r="C31" s="4">
        <v>0</v>
      </c>
      <c r="D31" s="4">
        <v>20</v>
      </c>
      <c r="E31" s="4">
        <f t="shared" si="8"/>
        <v>20</v>
      </c>
      <c r="F31" s="15"/>
      <c r="G31" s="4"/>
      <c r="I31" s="7"/>
    </row>
    <row r="32" spans="1:28" x14ac:dyDescent="0.2">
      <c r="A32" s="66"/>
      <c r="B32" s="1" t="s">
        <v>50</v>
      </c>
      <c r="C32" s="4">
        <v>0</v>
      </c>
      <c r="D32" s="4">
        <v>43</v>
      </c>
      <c r="E32" s="4">
        <f t="shared" si="8"/>
        <v>43</v>
      </c>
      <c r="F32" s="4"/>
      <c r="G32" s="15"/>
      <c r="I32" s="7"/>
    </row>
    <row r="33" spans="1:9" x14ac:dyDescent="0.2">
      <c r="A33" s="2"/>
      <c r="B33" s="2"/>
      <c r="F33" s="24"/>
      <c r="I33" s="7"/>
    </row>
    <row r="34" spans="1:9" x14ac:dyDescent="0.2">
      <c r="A34" s="64" t="s">
        <v>346</v>
      </c>
      <c r="B34" s="1" t="s">
        <v>347</v>
      </c>
      <c r="C34" s="4" t="s">
        <v>441</v>
      </c>
      <c r="D34" s="4" t="s">
        <v>442</v>
      </c>
      <c r="E34" s="4" t="s">
        <v>443</v>
      </c>
      <c r="F34" s="4"/>
      <c r="G34" s="4"/>
      <c r="I34" s="7"/>
    </row>
    <row r="35" spans="1:9" x14ac:dyDescent="0.2">
      <c r="A35" s="65"/>
      <c r="B35" s="1">
        <v>600</v>
      </c>
      <c r="C35" s="4">
        <v>0</v>
      </c>
      <c r="D35" s="4">
        <v>0</v>
      </c>
      <c r="E35" s="4">
        <f>D35-C35</f>
        <v>0</v>
      </c>
      <c r="F35" s="4"/>
      <c r="G35" s="39"/>
      <c r="I35" s="7"/>
    </row>
    <row r="36" spans="1:9" x14ac:dyDescent="0.2">
      <c r="A36" s="65"/>
      <c r="B36" s="1">
        <v>800</v>
      </c>
      <c r="C36" s="4">
        <v>0</v>
      </c>
      <c r="D36" s="4">
        <v>0</v>
      </c>
      <c r="E36" s="4">
        <f>D36-C36</f>
        <v>0</v>
      </c>
      <c r="F36" s="4"/>
      <c r="G36" s="39"/>
      <c r="I36" s="7"/>
    </row>
    <row r="37" spans="1:9" x14ac:dyDescent="0.2">
      <c r="A37" s="66"/>
      <c r="B37" s="1">
        <v>1200</v>
      </c>
      <c r="C37" s="4">
        <v>0</v>
      </c>
      <c r="D37" s="4">
        <v>0</v>
      </c>
      <c r="E37" s="4">
        <v>0</v>
      </c>
      <c r="F37" s="4"/>
      <c r="G37" s="4"/>
      <c r="I37" s="7"/>
    </row>
    <row r="38" spans="1:9" x14ac:dyDescent="0.2">
      <c r="A38" s="2"/>
      <c r="B38" s="2"/>
      <c r="G38" s="24"/>
      <c r="I38" s="7"/>
    </row>
    <row r="39" spans="1:9" x14ac:dyDescent="0.2">
      <c r="A39" s="59" t="s">
        <v>267</v>
      </c>
      <c r="B39" s="67" t="s">
        <v>348</v>
      </c>
      <c r="C39" s="68"/>
      <c r="D39" s="4"/>
      <c r="E39" s="4"/>
      <c r="F39" s="17"/>
      <c r="G39" s="4"/>
      <c r="I39" s="7"/>
    </row>
    <row r="40" spans="1:9" x14ac:dyDescent="0.2">
      <c r="A40" s="59"/>
      <c r="B40" s="4" t="s">
        <v>268</v>
      </c>
      <c r="C40" s="4">
        <v>67</v>
      </c>
      <c r="D40" s="4"/>
      <c r="E40" s="4"/>
      <c r="F40" s="17"/>
      <c r="G40" s="4"/>
    </row>
    <row r="41" spans="1:9" x14ac:dyDescent="0.2">
      <c r="A41" s="59"/>
      <c r="B41" s="1" t="s">
        <v>269</v>
      </c>
      <c r="C41" s="4">
        <v>0</v>
      </c>
      <c r="D41" s="4"/>
      <c r="E41" s="4"/>
      <c r="F41" s="17"/>
      <c r="G41" s="23"/>
    </row>
    <row r="42" spans="1:9" x14ac:dyDescent="0.2">
      <c r="A42" s="59"/>
      <c r="B42" s="4" t="s">
        <v>270</v>
      </c>
      <c r="C42" s="4">
        <v>0</v>
      </c>
      <c r="D42" s="4"/>
      <c r="E42" s="4"/>
      <c r="F42" s="17"/>
      <c r="G42" s="23"/>
    </row>
    <row r="43" spans="1:9" x14ac:dyDescent="0.2">
      <c r="A43" s="59"/>
      <c r="B43" s="4" t="s">
        <v>271</v>
      </c>
      <c r="C43" s="4">
        <v>0</v>
      </c>
      <c r="D43" s="4"/>
      <c r="E43" s="4"/>
      <c r="F43" s="17"/>
      <c r="G43" s="23"/>
    </row>
    <row r="44" spans="1:9" x14ac:dyDescent="0.2">
      <c r="A44" s="59"/>
      <c r="B44" s="4" t="s">
        <v>272</v>
      </c>
      <c r="C44" s="4">
        <v>0</v>
      </c>
      <c r="D44" s="4"/>
      <c r="E44" s="4"/>
      <c r="F44" s="17"/>
      <c r="G44" s="4"/>
    </row>
    <row r="45" spans="1:9" x14ac:dyDescent="0.2">
      <c r="A45" s="59"/>
      <c r="B45" s="4" t="s">
        <v>273</v>
      </c>
      <c r="C45" s="4">
        <v>0</v>
      </c>
      <c r="D45" s="4"/>
      <c r="E45" s="4"/>
      <c r="F45" s="28"/>
      <c r="G45" s="4"/>
      <c r="I45" s="7"/>
    </row>
    <row r="46" spans="1:9" x14ac:dyDescent="0.2">
      <c r="A46" s="7"/>
      <c r="B46" s="7"/>
      <c r="I46" s="7"/>
    </row>
    <row r="47" spans="1:9" x14ac:dyDescent="0.2">
      <c r="A47" s="59" t="s">
        <v>98</v>
      </c>
      <c r="B47" s="4" t="s">
        <v>99</v>
      </c>
      <c r="C47" s="4">
        <v>6</v>
      </c>
      <c r="D47" s="4"/>
      <c r="E47" s="4">
        <f>SUM(C47:D47)</f>
        <v>6</v>
      </c>
      <c r="F47" s="17"/>
      <c r="G47" s="4"/>
    </row>
    <row r="48" spans="1:9" x14ac:dyDescent="0.2">
      <c r="A48" s="59"/>
      <c r="B48" s="4">
        <v>1000</v>
      </c>
      <c r="C48" s="4">
        <v>4</v>
      </c>
      <c r="D48" s="4"/>
      <c r="E48" s="4">
        <f>SUM(C48:D48)</f>
        <v>4</v>
      </c>
      <c r="F48" s="17"/>
      <c r="G48" s="4"/>
    </row>
    <row r="49" spans="1:11" x14ac:dyDescent="0.2">
      <c r="A49" s="59"/>
      <c r="B49" s="4">
        <v>600</v>
      </c>
      <c r="C49" s="4">
        <v>29</v>
      </c>
      <c r="D49" s="4"/>
      <c r="E49" s="4">
        <f>SUM(C49:D49)</f>
        <v>29</v>
      </c>
      <c r="F49" s="17"/>
      <c r="G49" s="4"/>
    </row>
    <row r="50" spans="1:11" x14ac:dyDescent="0.2">
      <c r="A50" s="59"/>
      <c r="B50" s="4">
        <v>400</v>
      </c>
      <c r="C50" s="4">
        <v>28</v>
      </c>
      <c r="D50" s="4"/>
      <c r="E50" s="4">
        <f>SUM(C50:D50)</f>
        <v>28</v>
      </c>
      <c r="F50" s="17"/>
      <c r="G50" s="4"/>
    </row>
    <row r="51" spans="1:11" x14ac:dyDescent="0.2">
      <c r="A51" s="7"/>
      <c r="B51" s="7"/>
      <c r="F51" s="24"/>
    </row>
    <row r="52" spans="1:11" x14ac:dyDescent="0.2">
      <c r="A52" s="2"/>
      <c r="B52" s="2"/>
    </row>
    <row r="53" spans="1:11" x14ac:dyDescent="0.2">
      <c r="A53" s="64" t="s">
        <v>22</v>
      </c>
      <c r="B53" s="1"/>
      <c r="C53" s="4"/>
      <c r="D53" s="4"/>
      <c r="E53" s="4"/>
      <c r="F53" s="17"/>
      <c r="G53" s="4"/>
    </row>
    <row r="54" spans="1:11" x14ac:dyDescent="0.2">
      <c r="A54" s="65"/>
      <c r="B54" s="1" t="s">
        <v>23</v>
      </c>
      <c r="C54" s="4">
        <v>24</v>
      </c>
      <c r="D54" s="4">
        <v>23</v>
      </c>
      <c r="E54" s="4">
        <f t="shared" si="6"/>
        <v>47</v>
      </c>
      <c r="F54" s="17"/>
      <c r="G54" s="23"/>
    </row>
    <row r="55" spans="1:11" x14ac:dyDescent="0.2">
      <c r="A55" s="65"/>
      <c r="B55" s="1" t="s">
        <v>24</v>
      </c>
      <c r="C55" s="4">
        <v>0</v>
      </c>
      <c r="D55" s="4">
        <v>0</v>
      </c>
      <c r="E55" s="4">
        <f t="shared" si="6"/>
        <v>0</v>
      </c>
      <c r="F55" s="17"/>
      <c r="G55" s="4"/>
    </row>
    <row r="56" spans="1:11" x14ac:dyDescent="0.2">
      <c r="A56" s="65"/>
      <c r="B56" s="1" t="s">
        <v>25</v>
      </c>
      <c r="C56" s="4">
        <v>36</v>
      </c>
      <c r="D56" s="4">
        <v>21</v>
      </c>
      <c r="E56" s="4">
        <f t="shared" si="6"/>
        <v>57</v>
      </c>
      <c r="F56" s="17"/>
      <c r="G56" s="23"/>
    </row>
    <row r="57" spans="1:11" x14ac:dyDescent="0.2">
      <c r="A57" s="65"/>
      <c r="B57" s="1" t="s">
        <v>26</v>
      </c>
      <c r="C57" s="4">
        <v>0</v>
      </c>
      <c r="D57" s="4">
        <v>25</v>
      </c>
      <c r="E57" s="4">
        <f t="shared" si="6"/>
        <v>25</v>
      </c>
      <c r="F57" s="17"/>
      <c r="G57" s="23"/>
    </row>
    <row r="58" spans="1:11" x14ac:dyDescent="0.2">
      <c r="A58" s="65"/>
      <c r="B58" s="1" t="s">
        <v>27</v>
      </c>
      <c r="C58" s="4">
        <v>0</v>
      </c>
      <c r="D58" s="4">
        <v>34</v>
      </c>
      <c r="E58" s="4">
        <f t="shared" si="6"/>
        <v>34</v>
      </c>
      <c r="F58" s="17"/>
      <c r="G58" s="23"/>
    </row>
    <row r="59" spans="1:11" x14ac:dyDescent="0.2">
      <c r="A59" s="65"/>
      <c r="B59" s="1">
        <v>2</v>
      </c>
      <c r="C59" s="4">
        <v>48</v>
      </c>
      <c r="D59" s="4">
        <v>0</v>
      </c>
      <c r="E59" s="4">
        <f t="shared" si="6"/>
        <v>48</v>
      </c>
      <c r="F59" s="17"/>
      <c r="G59" s="23"/>
      <c r="K59" s="7"/>
    </row>
    <row r="60" spans="1:11" x14ac:dyDescent="0.2">
      <c r="A60" s="65"/>
      <c r="B60" s="1">
        <v>4</v>
      </c>
      <c r="C60" s="4">
        <v>24</v>
      </c>
      <c r="D60" s="4">
        <v>23</v>
      </c>
      <c r="E60" s="4">
        <f t="shared" si="6"/>
        <v>47</v>
      </c>
      <c r="F60" s="17"/>
      <c r="G60" s="23"/>
    </row>
    <row r="61" spans="1:11" x14ac:dyDescent="0.2">
      <c r="A61" s="65"/>
      <c r="B61" s="1">
        <v>900</v>
      </c>
      <c r="C61" s="4">
        <v>266</v>
      </c>
      <c r="D61" s="4">
        <v>2</v>
      </c>
      <c r="E61" s="4">
        <f t="shared" si="6"/>
        <v>268</v>
      </c>
      <c r="F61" s="17"/>
      <c r="G61" s="4"/>
    </row>
    <row r="62" spans="1:11" x14ac:dyDescent="0.2">
      <c r="A62" s="65"/>
      <c r="B62" s="1" t="s">
        <v>28</v>
      </c>
      <c r="C62" s="4">
        <v>0</v>
      </c>
      <c r="D62" s="4">
        <v>0</v>
      </c>
      <c r="E62" s="4">
        <f t="shared" si="6"/>
        <v>0</v>
      </c>
      <c r="F62" s="17"/>
      <c r="G62" s="4"/>
    </row>
    <row r="63" spans="1:11" x14ac:dyDescent="0.2">
      <c r="A63" s="65"/>
      <c r="B63" s="1">
        <v>600</v>
      </c>
      <c r="C63" s="4">
        <v>0</v>
      </c>
      <c r="D63" s="4">
        <v>5</v>
      </c>
      <c r="E63" s="4">
        <f t="shared" si="6"/>
        <v>5</v>
      </c>
      <c r="F63" s="17"/>
      <c r="G63" s="4"/>
    </row>
    <row r="64" spans="1:11" x14ac:dyDescent="0.2">
      <c r="A64" s="65"/>
      <c r="B64" s="1" t="s">
        <v>29</v>
      </c>
      <c r="C64" s="4">
        <v>0</v>
      </c>
      <c r="D64" s="4">
        <v>0</v>
      </c>
      <c r="E64" s="4">
        <f t="shared" si="6"/>
        <v>0</v>
      </c>
      <c r="F64" s="17"/>
      <c r="G64" s="4"/>
    </row>
    <row r="65" spans="1:7" x14ac:dyDescent="0.2">
      <c r="A65" s="65"/>
      <c r="B65" s="1">
        <v>450</v>
      </c>
      <c r="C65" s="4">
        <f>28*7</f>
        <v>196</v>
      </c>
      <c r="D65" s="4">
        <v>6</v>
      </c>
      <c r="E65" s="4">
        <f t="shared" si="6"/>
        <v>202</v>
      </c>
      <c r="F65" s="17"/>
      <c r="G65" s="4"/>
    </row>
    <row r="66" spans="1:7" x14ac:dyDescent="0.2">
      <c r="A66" s="66"/>
      <c r="B66" s="1" t="s">
        <v>30</v>
      </c>
      <c r="C66" s="4">
        <v>0</v>
      </c>
      <c r="D66" s="4">
        <v>0</v>
      </c>
      <c r="E66" s="4">
        <f t="shared" si="6"/>
        <v>0</v>
      </c>
      <c r="F66" s="17"/>
      <c r="G66" s="4"/>
    </row>
  </sheetData>
  <mergeCells count="9">
    <mergeCell ref="A47:A50"/>
    <mergeCell ref="C1:E1"/>
    <mergeCell ref="A53:A66"/>
    <mergeCell ref="A16:A24"/>
    <mergeCell ref="A25:A32"/>
    <mergeCell ref="A3:A13"/>
    <mergeCell ref="A39:A45"/>
    <mergeCell ref="B39:C39"/>
    <mergeCell ref="A34:A37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E2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4280-1F48-4EE3-9397-6E99F058CE98}">
  <dimension ref="A1:C36"/>
  <sheetViews>
    <sheetView workbookViewId="0">
      <selection activeCell="G26" sqref="G26"/>
    </sheetView>
  </sheetViews>
  <sheetFormatPr defaultRowHeight="15" x14ac:dyDescent="0.2"/>
  <cols>
    <col min="1" max="3" width="9.01171875" style="2"/>
  </cols>
  <sheetData>
    <row r="1" spans="1:3" x14ac:dyDescent="0.2">
      <c r="C1" s="2" t="s">
        <v>36</v>
      </c>
    </row>
    <row r="2" spans="1:3" x14ac:dyDescent="0.2">
      <c r="A2" s="1" t="s">
        <v>12</v>
      </c>
      <c r="B2" s="1" t="s">
        <v>1</v>
      </c>
      <c r="C2" s="1" t="s">
        <v>11</v>
      </c>
    </row>
    <row r="3" spans="1:3" x14ac:dyDescent="0.2">
      <c r="A3" s="1" t="s">
        <v>13</v>
      </c>
      <c r="B3" s="1">
        <v>1000</v>
      </c>
      <c r="C3" s="1">
        <v>7</v>
      </c>
    </row>
    <row r="4" spans="1:3" x14ac:dyDescent="0.2">
      <c r="A4" s="1"/>
      <c r="B4" s="1" t="s">
        <v>14</v>
      </c>
      <c r="C4" s="1">
        <v>15</v>
      </c>
    </row>
    <row r="5" spans="1:3" x14ac:dyDescent="0.2">
      <c r="A5" s="1"/>
      <c r="B5" s="1" t="s">
        <v>3</v>
      </c>
      <c r="C5" s="1">
        <v>3</v>
      </c>
    </row>
    <row r="6" spans="1:3" x14ac:dyDescent="0.2">
      <c r="A6" s="1"/>
      <c r="B6" s="1">
        <v>500</v>
      </c>
      <c r="C6" s="1">
        <v>7</v>
      </c>
    </row>
    <row r="7" spans="1:3" x14ac:dyDescent="0.2">
      <c r="A7" s="1"/>
      <c r="B7" s="1" t="s">
        <v>15</v>
      </c>
      <c r="C7" s="1">
        <v>0</v>
      </c>
    </row>
    <row r="8" spans="1:3" x14ac:dyDescent="0.2">
      <c r="A8" s="1"/>
      <c r="B8" s="1" t="s">
        <v>16</v>
      </c>
      <c r="C8" s="1">
        <v>10</v>
      </c>
    </row>
    <row r="9" spans="1:3" x14ac:dyDescent="0.2">
      <c r="A9" s="1"/>
      <c r="B9" s="1" t="s">
        <v>17</v>
      </c>
      <c r="C9" s="1">
        <v>11</v>
      </c>
    </row>
    <row r="10" spans="1:3" x14ac:dyDescent="0.2">
      <c r="A10" s="1"/>
      <c r="B10" s="1" t="s">
        <v>18</v>
      </c>
      <c r="C10" s="1">
        <v>2</v>
      </c>
    </row>
    <row r="12" spans="1:3" x14ac:dyDescent="0.2">
      <c r="A12" s="1" t="s">
        <v>19</v>
      </c>
      <c r="B12" s="1"/>
      <c r="C12" s="1"/>
    </row>
    <row r="13" spans="1:3" x14ac:dyDescent="0.2">
      <c r="A13" s="1">
        <v>450</v>
      </c>
      <c r="B13" s="1" t="s">
        <v>19</v>
      </c>
      <c r="C13" s="1">
        <v>16</v>
      </c>
    </row>
    <row r="14" spans="1:3" x14ac:dyDescent="0.2">
      <c r="A14" s="1"/>
      <c r="B14" s="1">
        <v>25</v>
      </c>
      <c r="C14" s="1">
        <v>12</v>
      </c>
    </row>
    <row r="15" spans="1:3" x14ac:dyDescent="0.2">
      <c r="A15" s="1"/>
      <c r="B15" s="1" t="s">
        <v>20</v>
      </c>
      <c r="C15" s="1">
        <v>22</v>
      </c>
    </row>
    <row r="16" spans="1:3" x14ac:dyDescent="0.2">
      <c r="A16" s="1"/>
      <c r="B16" s="1" t="s">
        <v>7</v>
      </c>
      <c r="C16" s="1">
        <v>5</v>
      </c>
    </row>
    <row r="17" spans="1:3" x14ac:dyDescent="0.2">
      <c r="A17" s="1"/>
      <c r="B17" s="1" t="s">
        <v>21</v>
      </c>
      <c r="C17" s="1">
        <v>22</v>
      </c>
    </row>
    <row r="18" spans="1:3" x14ac:dyDescent="0.2">
      <c r="A18" s="1">
        <v>600</v>
      </c>
      <c r="B18" s="1" t="s">
        <v>19</v>
      </c>
      <c r="C18" s="1">
        <v>16</v>
      </c>
    </row>
    <row r="19" spans="1:3" x14ac:dyDescent="0.2">
      <c r="A19" s="1"/>
      <c r="B19" s="1">
        <v>25</v>
      </c>
      <c r="C19" s="1">
        <v>5</v>
      </c>
    </row>
    <row r="20" spans="1:3" x14ac:dyDescent="0.2">
      <c r="A20" s="1"/>
      <c r="B20" s="1" t="s">
        <v>20</v>
      </c>
      <c r="C20" s="1">
        <v>0</v>
      </c>
    </row>
    <row r="21" spans="1:3" x14ac:dyDescent="0.2">
      <c r="A21" s="1"/>
      <c r="B21" s="1" t="s">
        <v>21</v>
      </c>
      <c r="C21" s="1">
        <v>6</v>
      </c>
    </row>
    <row r="23" spans="1:3" x14ac:dyDescent="0.2">
      <c r="A23" s="1" t="s">
        <v>22</v>
      </c>
      <c r="B23" s="1"/>
      <c r="C23" s="1"/>
    </row>
    <row r="24" spans="1:3" x14ac:dyDescent="0.2">
      <c r="A24" s="1"/>
      <c r="B24" s="1" t="s">
        <v>23</v>
      </c>
      <c r="C24" s="1">
        <v>3</v>
      </c>
    </row>
    <row r="25" spans="1:3" x14ac:dyDescent="0.2">
      <c r="A25" s="1"/>
      <c r="B25" s="1" t="s">
        <v>24</v>
      </c>
      <c r="C25" s="1">
        <v>7</v>
      </c>
    </row>
    <row r="26" spans="1:3" x14ac:dyDescent="0.2">
      <c r="A26" s="1"/>
      <c r="B26" s="1" t="s">
        <v>25</v>
      </c>
      <c r="C26" s="1">
        <v>1</v>
      </c>
    </row>
    <row r="27" spans="1:3" x14ac:dyDescent="0.2">
      <c r="A27" s="1"/>
      <c r="B27" s="1" t="s">
        <v>26</v>
      </c>
      <c r="C27" s="1">
        <v>0</v>
      </c>
    </row>
    <row r="28" spans="1:3" x14ac:dyDescent="0.2">
      <c r="A28" s="1"/>
      <c r="B28" s="1" t="s">
        <v>27</v>
      </c>
      <c r="C28" s="1">
        <v>0</v>
      </c>
    </row>
    <row r="29" spans="1:3" x14ac:dyDescent="0.2">
      <c r="A29" s="1"/>
      <c r="B29" s="1">
        <v>2</v>
      </c>
      <c r="C29" s="1">
        <v>2</v>
      </c>
    </row>
    <row r="30" spans="1:3" x14ac:dyDescent="0.2">
      <c r="A30" s="1"/>
      <c r="B30" s="1">
        <v>4</v>
      </c>
      <c r="C30" s="1">
        <v>3</v>
      </c>
    </row>
    <row r="31" spans="1:3" x14ac:dyDescent="0.2">
      <c r="A31" s="1"/>
      <c r="B31" s="1">
        <v>900</v>
      </c>
      <c r="C31" s="1">
        <v>2</v>
      </c>
    </row>
    <row r="32" spans="1:3" x14ac:dyDescent="0.2">
      <c r="A32" s="1"/>
      <c r="B32" s="1" t="s">
        <v>28</v>
      </c>
      <c r="C32" s="1">
        <v>3</v>
      </c>
    </row>
    <row r="33" spans="1:3" x14ac:dyDescent="0.2">
      <c r="A33" s="1"/>
      <c r="B33" s="1">
        <v>600</v>
      </c>
      <c r="C33" s="1">
        <v>7</v>
      </c>
    </row>
    <row r="34" spans="1:3" x14ac:dyDescent="0.2">
      <c r="A34" s="1"/>
      <c r="B34" s="1" t="s">
        <v>29</v>
      </c>
      <c r="C34" s="1">
        <v>0</v>
      </c>
    </row>
    <row r="35" spans="1:3" x14ac:dyDescent="0.2">
      <c r="A35" s="1"/>
      <c r="B35" s="1">
        <v>450</v>
      </c>
      <c r="C35" s="1">
        <v>14</v>
      </c>
    </row>
    <row r="36" spans="1:3" x14ac:dyDescent="0.2">
      <c r="A36" s="1"/>
      <c r="B36" s="1" t="s">
        <v>30</v>
      </c>
      <c r="C36" s="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86FB-8424-4F92-9533-C1CD31D1271B}">
  <dimension ref="A1"/>
  <sheetViews>
    <sheetView zoomScaleNormal="100" zoomScaleSheetLayoutView="100" workbookViewId="0"/>
  </sheetViews>
  <sheetFormatPr defaultRowHeight="15" x14ac:dyDescent="0.2"/>
  <cols>
    <col min="1" max="1" width="119.1875" customWidth="1"/>
  </cols>
  <sheetData>
    <row r="1" spans="1:1" ht="409.5" customHeight="1" x14ac:dyDescent="2.65">
      <c r="A1" s="34" t="s">
        <v>434</v>
      </c>
    </row>
  </sheetData>
  <phoneticPr fontId="1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신내-&gt;포천 판 입고일지</vt:lpstr>
      <vt:lpstr>판 입고일지</vt:lpstr>
      <vt:lpstr>불량 사유</vt:lpstr>
      <vt:lpstr>판 재고현황</vt:lpstr>
      <vt:lpstr>출고일지</vt:lpstr>
      <vt:lpstr>완제품 재고현황</vt:lpstr>
      <vt:lpstr>11.15 기초재고</vt:lpstr>
      <vt:lpstr>수출품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연호 임</dc:creator>
  <cp:lastModifiedBy>Dong Young Kim</cp:lastModifiedBy>
  <cp:lastPrinted>2025-08-27T05:50:40Z</cp:lastPrinted>
  <dcterms:created xsi:type="dcterms:W3CDTF">2024-11-15T01:35:46Z</dcterms:created>
  <dcterms:modified xsi:type="dcterms:W3CDTF">2025-09-29T03:59:15Z</dcterms:modified>
</cp:coreProperties>
</file>