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Bridgette\Desktop\UI Tax Project\"/>
    </mc:Choice>
  </mc:AlternateContent>
  <xr:revisionPtr revIDLastSave="0" documentId="13_ncr:1_{43255D71-0746-4960-9DCA-D04B0D8C0F0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Sheet1!$A$1:$AK$52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2" i="1" l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<sst xmlns="http://schemas.openxmlformats.org/spreadsheetml/2006/main" count="162" uniqueCount="110">
  <si>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</si>
  <si>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</si>
  <si>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</si>
  <si>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</si>
  <si>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</si>
  <si>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</si>
  <si>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</si>
  <si>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</si>
  <si>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</si>
  <si>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</si>
  <si>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</si>
  <si>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</si>
  <si>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</si>
  <si>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</si>
  <si>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IA</t>
  </si>
  <si>
    <t>KS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</si>
  <si>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</si>
  <si>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</si>
  <si>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</si>
  <si>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</si>
  <si>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</si>
  <si>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</si>
  <si>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</si>
  <si>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</si>
  <si>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</si>
  <si>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</si>
  <si>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</si>
  <si>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</si>
  <si>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</si>
  <si>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</si>
  <si>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</si>
  <si>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</si>
  <si>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</si>
  <si>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</si>
  <si>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</si>
  <si>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</si>
  <si>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</si>
  <si>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</si>
  <si>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</si>
  <si>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</si>
  <si>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</si>
  <si>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</si>
  <si>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</si>
  <si>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</si>
  <si>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</si>
  <si>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</si>
  <si>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</si>
  <si>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</si>
  <si>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</si>
  <si>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</t>
  </si>
  <si>
    <t>MW</t>
  </si>
  <si>
    <t>W</t>
  </si>
  <si>
    <t>S</t>
  </si>
  <si>
    <t>IN</t>
  </si>
  <si>
    <t>KY</t>
  </si>
  <si>
    <t>TF20</t>
  </si>
  <si>
    <t>TF19</t>
  </si>
  <si>
    <t>TF18</t>
  </si>
  <si>
    <t>TF17</t>
  </si>
  <si>
    <t>TF16</t>
  </si>
  <si>
    <t>TF15</t>
  </si>
  <si>
    <t>TWB21</t>
  </si>
  <si>
    <t>TWB20</t>
  </si>
  <si>
    <t>TWB19</t>
  </si>
  <si>
    <t>TWB18</t>
  </si>
  <si>
    <t>TWB17</t>
  </si>
  <si>
    <t>TWB16</t>
  </si>
  <si>
    <t>TWB15</t>
  </si>
  <si>
    <t>MWBA20</t>
  </si>
  <si>
    <t>MWBA19</t>
  </si>
  <si>
    <t>MWBA18</t>
  </si>
  <si>
    <t>MWBA17</t>
  </si>
  <si>
    <t>MWBA16</t>
  </si>
  <si>
    <t>MWBA15</t>
  </si>
  <si>
    <t>GDP15</t>
  </si>
  <si>
    <t>GDP16</t>
  </si>
  <si>
    <t>GDP17</t>
  </si>
  <si>
    <t>GDP18</t>
  </si>
  <si>
    <t>GDP19</t>
  </si>
  <si>
    <t>REG</t>
  </si>
  <si>
    <t>Pop19</t>
  </si>
  <si>
    <t>Pop18</t>
  </si>
  <si>
    <t>Pop17</t>
  </si>
  <si>
    <t>Pop16</t>
  </si>
  <si>
    <t>Pop15</t>
  </si>
  <si>
    <t>RG21</t>
  </si>
  <si>
    <t>DG21</t>
  </si>
  <si>
    <t>RG20</t>
  </si>
  <si>
    <t>DG20</t>
  </si>
  <si>
    <t>RG19</t>
  </si>
  <si>
    <t>DG19</t>
  </si>
  <si>
    <t>RG18</t>
  </si>
  <si>
    <t>DG18</t>
  </si>
  <si>
    <t>RG17</t>
  </si>
  <si>
    <t>DG17</t>
  </si>
  <si>
    <t>RG16</t>
  </si>
  <si>
    <t>DG16</t>
  </si>
  <si>
    <t>RG15</t>
  </si>
  <si>
    <t>DG15</t>
  </si>
  <si>
    <t>GDP20</t>
  </si>
  <si>
    <t>Pop20</t>
  </si>
  <si>
    <t>RPE20</t>
  </si>
  <si>
    <t>DPE20</t>
  </si>
  <si>
    <t>RPE16</t>
  </si>
  <si>
    <t>DPE16</t>
  </si>
  <si>
    <t>RPP20</t>
  </si>
  <si>
    <t>DPP20</t>
  </si>
  <si>
    <t>RPP16</t>
  </si>
  <si>
    <t>DPP16</t>
  </si>
  <si>
    <t xml:space="preserve"> 310,67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</si>
</sst>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Border="1"/>
    <xf numFmtId="1" fontId="0" fillId="0" borderId="0" xfId="0" applyNumberFormat="1" applyBorder="1" applyAlignment="1">
      <alignment horizontal="left"/>
    </xf>
    <xf numFmtId="1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52"/>
  <sheetViews>
    <sheetView tabSelected="1" workbookViewId="0">
      <pane xSplit="1" topLeftCell="E1" activePane="topRight" state="frozen"/>
      <selection pane="topRight" activeCell="I1" sqref="I1"/>
    </sheetView>
  </sheetViews>
  <sheetFormatPr defaultRowHeight="14.5" x14ac:dyDescent="0.35"/>
  <cols>
    <col min="1" max="1" width="8.7265625" style="2"/>
    <col min="2" max="8" width="8.90625" style="1"/>
    <col min="9" max="9" width="11.54296875" style="8" customWidth="1"/>
    <col min="10" max="12" width="11.54296875" style="2" customWidth="1"/>
    <col min="13" max="13" width="11.453125" style="2" customWidth="1"/>
    <col min="14" max="14" width="11.54296875" style="8" customWidth="1"/>
    <col min="15" max="25" width="8.7265625" style="2"/>
    <col min="26" max="26" width="10.36328125" bestFit="1" customWidth="1"/>
    <col min="27" max="30" width="10.36328125" style="2" bestFit="1" customWidth="1"/>
    <col min="31" max="31" width="10.453125" style="2" customWidth="1"/>
    <col min="32" max="32" width="10.453125" style="7" customWidth="1"/>
    <col min="33" max="33" width="10.7265625" style="2" customWidth="1"/>
    <col min="34" max="35" width="10.1796875" style="2" customWidth="1"/>
    <col min="36" max="36" width="10.453125" style="2" customWidth="1"/>
    <col min="37" max="37" width="10.08984375" style="2" customWidth="1"/>
    <col min="38" max="51" width="8.7265625" style="2"/>
    <col min="52" max="52" width="8.7265625" style="7"/>
    <col min="53" max="53" width="8.7265625" style="2"/>
    <col min="54" max="54" width="8.7265625" style="7"/>
    <col min="55" max="55" width="8.7265625" style="2"/>
    <col min="56" max="56" width="8.7265625" style="7"/>
    <col min="57" max="57" width="8.7265625" style="2"/>
    <col min="58" max="58" width="8.7265625" style="7"/>
    <col min="59" max="16384" width="8.7265625" style="2"/>
  </cols>
  <sheetData>
    <row r="1" spans="1:59" s="4" customFormat="1" x14ac:dyDescent="0.35">
      <c r="A1" s="4" t="s">
        <v>49</v>
      </c>
      <c r="B1" s="4" t="s">
        <v>61</v>
      </c>
      <c r="C1" s="4" t="s">
        <v>62</v>
      </c>
      <c r="D1" s="4" t="s">
        <v>63</v>
      </c>
      <c r="E1" s="4" t="s">
        <v>64</v>
      </c>
      <c r="F1" s="4" t="s">
        <v>65</v>
      </c>
      <c r="G1" s="4" t="s">
        <v>66</v>
      </c>
      <c r="H1" s="4" t="s">
        <v>67</v>
      </c>
      <c r="I1" s="9" t="s">
        <v>55</v>
      </c>
      <c r="J1" s="4" t="s">
        <v>56</v>
      </c>
      <c r="K1" s="4" t="s">
        <v>57</v>
      </c>
      <c r="L1" s="4" t="s">
        <v>58</v>
      </c>
      <c r="M1" s="4" t="s">
        <v>59</v>
      </c>
      <c r="N1" s="9" t="s">
        <v>60</v>
      </c>
      <c r="O1" s="4" t="s">
        <v>68</v>
      </c>
      <c r="P1" s="4" t="s">
        <v>69</v>
      </c>
      <c r="Q1" s="4" t="s">
        <v>70</v>
      </c>
      <c r="R1" s="4" t="s">
        <v>71</v>
      </c>
      <c r="S1" s="4" t="s">
        <v>72</v>
      </c>
      <c r="T1" s="4" t="s">
        <v>73</v>
      </c>
      <c r="U1" s="4" t="s">
        <v>51</v>
      </c>
      <c r="V1" s="4" t="s">
        <v>52</v>
      </c>
      <c r="W1" s="4" t="s">
        <v>50</v>
      </c>
      <c r="X1" s="4" t="s">
        <v>25</v>
      </c>
      <c r="Y1" s="4" t="s">
        <v>79</v>
      </c>
      <c r="Z1" s="5" t="s">
        <v>74</v>
      </c>
      <c r="AA1" s="4" t="s">
        <v>75</v>
      </c>
      <c r="AB1" s="4" t="s">
        <v>76</v>
      </c>
      <c r="AC1" s="4" t="s">
        <v>77</v>
      </c>
      <c r="AD1" s="4" t="s">
        <v>78</v>
      </c>
      <c r="AE1" s="4" t="s">
        <v>99</v>
      </c>
      <c r="AF1" s="6" t="s">
        <v>100</v>
      </c>
      <c r="AG1" s="2" t="s">
        <v>80</v>
      </c>
      <c r="AH1" s="2" t="s">
        <v>81</v>
      </c>
      <c r="AI1" s="2" t="s">
        <v>82</v>
      </c>
      <c r="AJ1" s="2" t="s">
        <v>83</v>
      </c>
      <c r="AK1" s="2" t="s">
        <v>84</v>
      </c>
      <c r="AL1" s="2" t="s">
        <v>85</v>
      </c>
      <c r="AM1" s="2" t="s">
        <v>86</v>
      </c>
      <c r="AN1" s="2" t="s">
        <v>87</v>
      </c>
      <c r="AO1" s="2" t="s">
        <v>88</v>
      </c>
      <c r="AP1" s="2" t="s">
        <v>89</v>
      </c>
      <c r="AQ1" s="2" t="s">
        <v>90</v>
      </c>
      <c r="AR1" s="2" t="s">
        <v>91</v>
      </c>
      <c r="AS1" s="2" t="s">
        <v>92</v>
      </c>
      <c r="AT1" s="2" t="s">
        <v>93</v>
      </c>
      <c r="AU1" s="2" t="s">
        <v>94</v>
      </c>
      <c r="AV1" s="2" t="s">
        <v>95</v>
      </c>
      <c r="AW1" s="2" t="s">
        <v>96</v>
      </c>
      <c r="AX1" s="2" t="s">
        <v>97</v>
      </c>
      <c r="AY1" s="2" t="s">
        <v>98</v>
      </c>
      <c r="AZ1" s="7" t="s">
        <v>105</v>
      </c>
      <c r="BA1" s="2" t="s">
        <v>101</v>
      </c>
      <c r="BB1" s="7" t="s">
        <v>106</v>
      </c>
      <c r="BC1" s="2" t="s">
        <v>102</v>
      </c>
      <c r="BD1" s="7" t="s">
        <v>107</v>
      </c>
      <c r="BE1" s="2" t="s">
        <v>103</v>
      </c>
      <c r="BF1" s="7" t="s">
        <v>108</v>
      </c>
      <c r="BG1" s="2" t="s">
        <v>104</v>
      </c>
    </row>
    <row r="2" spans="1:59" s="3" customFormat="1" x14ac:dyDescent="0.35">
      <c r="A2" s="2" t="s">
        <v>1</v>
      </c>
      <c r="B2" s="7">
        <v>43600</v>
      </c>
      <c r="C2" s="7">
        <v>41500</v>
      </c>
      <c r="D2" s="7">
        <v>39900</v>
      </c>
      <c r="E2" s="7">
        <v>39500</v>
      </c>
      <c r="F2" s="7">
        <v>39800</v>
      </c>
      <c r="G2" s="7">
        <v>39700</v>
      </c>
      <c r="H2" s="7">
        <v>38700</v>
      </c>
      <c r="I2" s="8">
        <f>500977665/1000000</f>
        <v>500.977665</v>
      </c>
      <c r="J2" s="2">
        <v>471.31</v>
      </c>
      <c r="K2" s="2">
        <v>454.83</v>
      </c>
      <c r="L2" s="2">
        <v>448.29</v>
      </c>
      <c r="M2" s="2">
        <v>447.61</v>
      </c>
      <c r="N2" s="8">
        <v>405.84</v>
      </c>
      <c r="O2" s="2">
        <v>442</v>
      </c>
      <c r="P2" s="2">
        <v>442</v>
      </c>
      <c r="Q2" s="2">
        <v>442</v>
      </c>
      <c r="R2" s="2">
        <v>442</v>
      </c>
      <c r="S2" s="2">
        <v>442</v>
      </c>
      <c r="T2" s="2">
        <v>442</v>
      </c>
      <c r="U2" s="2">
        <v>1</v>
      </c>
      <c r="V2" s="2">
        <v>0</v>
      </c>
      <c r="W2" s="2">
        <v>0</v>
      </c>
      <c r="X2" s="2">
        <v>0</v>
      </c>
      <c r="Y2" s="2" t="s">
        <v>51</v>
      </c>
      <c r="Z2" s="8">
        <v>50728.1</v>
      </c>
      <c r="AA2" s="8">
        <v>49755.6</v>
      </c>
      <c r="AB2" s="8">
        <v>51737</v>
      </c>
      <c r="AC2" s="8">
        <v>54292.9</v>
      </c>
      <c r="AD2" s="8">
        <v>54385.599999999999</v>
      </c>
      <c r="AE2" s="8">
        <v>50246.7</v>
      </c>
      <c r="AF2" s="7">
        <v>733391</v>
      </c>
      <c r="AG2" s="3">
        <v>731545</v>
      </c>
      <c r="AH2" s="7">
        <v>735139</v>
      </c>
      <c r="AI2" s="7">
        <v>739700</v>
      </c>
      <c r="AJ2" s="7">
        <v>741456</v>
      </c>
      <c r="AK2" s="7">
        <v>737498</v>
      </c>
      <c r="AL2" s="2">
        <v>1</v>
      </c>
      <c r="AM2" s="2">
        <v>0</v>
      </c>
      <c r="AN2" s="2">
        <v>1</v>
      </c>
      <c r="AO2" s="2">
        <v>0</v>
      </c>
      <c r="AP2" s="2">
        <v>1</v>
      </c>
      <c r="AQ2" s="2">
        <v>0</v>
      </c>
      <c r="AR2" s="2">
        <v>1</v>
      </c>
      <c r="AS2" s="2">
        <v>0</v>
      </c>
      <c r="AT2" s="2">
        <v>1</v>
      </c>
      <c r="AU2" s="2">
        <v>0</v>
      </c>
      <c r="AV2" s="2">
        <v>1</v>
      </c>
      <c r="AW2" s="2">
        <v>0</v>
      </c>
      <c r="AX2" s="2">
        <v>1</v>
      </c>
      <c r="AY2" s="2">
        <v>0</v>
      </c>
      <c r="AZ2" s="7">
        <v>189951</v>
      </c>
      <c r="BA2" s="2">
        <v>1</v>
      </c>
      <c r="BB2" s="7">
        <v>153778</v>
      </c>
      <c r="BC2" s="2">
        <v>0</v>
      </c>
      <c r="BD2" s="7">
        <v>163387</v>
      </c>
      <c r="BE2" s="2">
        <v>1</v>
      </c>
      <c r="BF2" s="6">
        <v>116454</v>
      </c>
      <c r="BG2" s="2">
        <v>0</v>
      </c>
    </row>
    <row r="3" spans="1:59" x14ac:dyDescent="0.35">
      <c r="A3" s="3" t="s">
        <v>0</v>
      </c>
      <c r="B3" s="6">
        <v>8000</v>
      </c>
      <c r="C3" s="6">
        <v>8000</v>
      </c>
      <c r="D3" s="6">
        <v>8000</v>
      </c>
      <c r="E3" s="6">
        <v>8000</v>
      </c>
      <c r="F3" s="6">
        <v>8000</v>
      </c>
      <c r="G3" s="6">
        <v>8000</v>
      </c>
      <c r="H3" s="6">
        <v>8000</v>
      </c>
      <c r="I3" s="9">
        <f>704456280/1000000</f>
        <v>704.45627999999999</v>
      </c>
      <c r="J3" s="3">
        <v>631.04999999999995</v>
      </c>
      <c r="K3" s="3">
        <v>560.16</v>
      </c>
      <c r="L3" s="3">
        <v>517.88</v>
      </c>
      <c r="M3" s="3">
        <v>445.38</v>
      </c>
      <c r="N3" s="9">
        <v>329.08</v>
      </c>
      <c r="O3" s="3">
        <v>275</v>
      </c>
      <c r="P3" s="3">
        <v>265</v>
      </c>
      <c r="Q3" s="3">
        <v>265</v>
      </c>
      <c r="R3" s="3">
        <v>265</v>
      </c>
      <c r="S3" s="3">
        <v>265</v>
      </c>
      <c r="T3" s="3">
        <v>265</v>
      </c>
      <c r="U3" s="3">
        <v>0</v>
      </c>
      <c r="V3" s="3">
        <v>1</v>
      </c>
      <c r="W3" s="3">
        <v>0</v>
      </c>
      <c r="X3" s="3">
        <v>0</v>
      </c>
      <c r="Y3" s="3" t="s">
        <v>52</v>
      </c>
      <c r="Z3" s="8">
        <v>200197.5</v>
      </c>
      <c r="AA3" s="8">
        <v>204454.7</v>
      </c>
      <c r="AB3" s="8">
        <v>210895.7</v>
      </c>
      <c r="AC3" s="8">
        <v>221030.7</v>
      </c>
      <c r="AD3" s="8">
        <v>228142.6</v>
      </c>
      <c r="AE3" s="8">
        <v>224870.6</v>
      </c>
      <c r="AF3" s="7">
        <v>5024279</v>
      </c>
      <c r="AG3" s="7">
        <v>4903185</v>
      </c>
      <c r="AH3" s="7">
        <v>4887681</v>
      </c>
      <c r="AI3" s="7">
        <v>4874486</v>
      </c>
      <c r="AJ3" s="7">
        <v>4863525</v>
      </c>
      <c r="AK3" s="7">
        <v>4852347</v>
      </c>
      <c r="AL3" s="2">
        <v>1</v>
      </c>
      <c r="AM3" s="2">
        <v>0</v>
      </c>
      <c r="AN3" s="2">
        <v>1</v>
      </c>
      <c r="AO3" s="2">
        <v>0</v>
      </c>
      <c r="AP3" s="2">
        <v>1</v>
      </c>
      <c r="AQ3" s="2">
        <v>0</v>
      </c>
      <c r="AR3" s="2">
        <v>1</v>
      </c>
      <c r="AS3" s="2">
        <v>0</v>
      </c>
      <c r="AT3" s="2">
        <v>1</v>
      </c>
      <c r="AU3" s="2">
        <v>0</v>
      </c>
      <c r="AV3" s="2">
        <v>1</v>
      </c>
      <c r="AW3" s="2">
        <v>0</v>
      </c>
      <c r="AX3" s="2">
        <v>1</v>
      </c>
      <c r="AY3" s="2">
        <v>0</v>
      </c>
      <c r="AZ3" s="7">
        <v>1441170</v>
      </c>
      <c r="BA3" s="2">
        <v>1</v>
      </c>
      <c r="BB3" s="7">
        <v>849624</v>
      </c>
      <c r="BC3" s="2">
        <v>0</v>
      </c>
      <c r="BD3" s="7">
        <v>1318255</v>
      </c>
      <c r="BE3" s="2">
        <v>1</v>
      </c>
      <c r="BF3" s="7">
        <v>729547</v>
      </c>
      <c r="BG3" s="2">
        <v>0</v>
      </c>
    </row>
    <row r="4" spans="1:59" x14ac:dyDescent="0.35">
      <c r="A4" s="2" t="s">
        <v>3</v>
      </c>
      <c r="B4" s="7">
        <v>10000</v>
      </c>
      <c r="C4" s="7">
        <v>7000</v>
      </c>
      <c r="D4" s="7">
        <v>10000</v>
      </c>
      <c r="E4" s="7">
        <v>10000</v>
      </c>
      <c r="F4" s="7">
        <v>12000</v>
      </c>
      <c r="G4" s="7">
        <v>12000</v>
      </c>
      <c r="H4" s="7">
        <v>12000</v>
      </c>
      <c r="I4" s="8">
        <f>846046865/1000000</f>
        <v>846.04686500000003</v>
      </c>
      <c r="J4" s="2">
        <v>742.67</v>
      </c>
      <c r="K4" s="2">
        <v>641.54</v>
      </c>
      <c r="L4" s="2">
        <v>522.46</v>
      </c>
      <c r="M4" s="2">
        <v>384.59</v>
      </c>
      <c r="N4" s="8">
        <f>237708377/1000000</f>
        <v>237.70837700000001</v>
      </c>
      <c r="O4" s="2">
        <v>451</v>
      </c>
      <c r="P4" s="2">
        <v>451</v>
      </c>
      <c r="Q4" s="2">
        <v>451</v>
      </c>
      <c r="R4" s="2">
        <v>451</v>
      </c>
      <c r="S4" s="2">
        <v>451</v>
      </c>
      <c r="T4" s="2">
        <v>451</v>
      </c>
      <c r="U4" s="2">
        <v>0</v>
      </c>
      <c r="V4" s="2">
        <v>1</v>
      </c>
      <c r="W4" s="2">
        <v>0</v>
      </c>
      <c r="X4" s="2">
        <v>0</v>
      </c>
      <c r="Y4" s="2" t="s">
        <v>52</v>
      </c>
      <c r="Z4" s="8">
        <v>117734.3</v>
      </c>
      <c r="AA4" s="8">
        <v>119191.8</v>
      </c>
      <c r="AB4" s="8">
        <v>122978.5</v>
      </c>
      <c r="AC4" s="8">
        <v>127761.3</v>
      </c>
      <c r="AD4" s="8">
        <v>130954.1</v>
      </c>
      <c r="AE4" s="8">
        <v>129073.9</v>
      </c>
      <c r="AF4" s="7">
        <v>3011524</v>
      </c>
      <c r="AG4" s="7">
        <v>3017804</v>
      </c>
      <c r="AH4" s="7">
        <v>3009733</v>
      </c>
      <c r="AI4" s="7">
        <v>3001345</v>
      </c>
      <c r="AJ4" s="7">
        <v>2989918</v>
      </c>
      <c r="AK4" s="7">
        <v>2978048</v>
      </c>
      <c r="AL4" s="2">
        <v>1</v>
      </c>
      <c r="AM4" s="2">
        <v>0</v>
      </c>
      <c r="AN4" s="2">
        <v>1</v>
      </c>
      <c r="AO4" s="2">
        <v>0</v>
      </c>
      <c r="AP4" s="2">
        <v>1</v>
      </c>
      <c r="AQ4" s="2">
        <v>1</v>
      </c>
      <c r="AR4" s="2">
        <v>0</v>
      </c>
      <c r="AS4" s="2">
        <v>1</v>
      </c>
      <c r="AT4" s="2">
        <v>0</v>
      </c>
      <c r="AU4" s="2">
        <v>1</v>
      </c>
      <c r="AV4" s="2">
        <v>0</v>
      </c>
      <c r="AW4" s="2">
        <v>1</v>
      </c>
      <c r="AX4" s="2">
        <v>0</v>
      </c>
      <c r="AY4" s="2">
        <v>1</v>
      </c>
      <c r="AZ4" s="7">
        <v>760647</v>
      </c>
      <c r="BA4" s="2">
        <v>0</v>
      </c>
      <c r="BB4" s="7">
        <v>423932</v>
      </c>
      <c r="BC4" s="2">
        <v>1</v>
      </c>
      <c r="BD4" s="7">
        <v>684872</v>
      </c>
      <c r="BE4" s="2">
        <v>1</v>
      </c>
      <c r="BF4" s="7">
        <v>380494</v>
      </c>
      <c r="BG4" s="2">
        <v>0</v>
      </c>
    </row>
    <row r="5" spans="1:59" x14ac:dyDescent="0.35">
      <c r="A5" s="2" t="s">
        <v>2</v>
      </c>
      <c r="B5" s="7">
        <v>7000</v>
      </c>
      <c r="C5" s="7">
        <v>7000</v>
      </c>
      <c r="D5" s="7">
        <v>7000</v>
      </c>
      <c r="E5" s="7">
        <v>7000</v>
      </c>
      <c r="F5" s="7">
        <v>7000</v>
      </c>
      <c r="G5" s="7">
        <v>7000</v>
      </c>
      <c r="H5" s="7">
        <v>7000</v>
      </c>
      <c r="I5" s="8">
        <f>1097519502/1000000</f>
        <v>1097.5195020000001</v>
      </c>
      <c r="J5" s="2">
        <v>871.05</v>
      </c>
      <c r="K5" s="2">
        <v>574.03</v>
      </c>
      <c r="L5" s="2">
        <v>321.47000000000003</v>
      </c>
      <c r="M5" s="2">
        <v>102.43</v>
      </c>
      <c r="N5" s="8">
        <f>2207519/1000000</f>
        <v>2.207519</v>
      </c>
      <c r="O5" s="2">
        <v>240</v>
      </c>
      <c r="P5" s="2">
        <v>240</v>
      </c>
      <c r="Q5" s="2">
        <v>240</v>
      </c>
      <c r="R5" s="2">
        <v>240</v>
      </c>
      <c r="S5" s="2">
        <v>240</v>
      </c>
      <c r="T5" s="2">
        <v>240</v>
      </c>
      <c r="U5" s="2">
        <v>1</v>
      </c>
      <c r="V5" s="2">
        <v>0</v>
      </c>
      <c r="W5" s="2">
        <v>0</v>
      </c>
      <c r="X5" s="2">
        <v>0</v>
      </c>
      <c r="Y5" s="2" t="s">
        <v>51</v>
      </c>
      <c r="Z5" s="8">
        <v>298615</v>
      </c>
      <c r="AA5" s="8">
        <v>313056.5</v>
      </c>
      <c r="AB5" s="8">
        <v>330146.59999999998</v>
      </c>
      <c r="AC5" s="8">
        <v>350718.3</v>
      </c>
      <c r="AD5" s="8">
        <v>370119.1</v>
      </c>
      <c r="AE5" s="8">
        <v>372461</v>
      </c>
      <c r="AF5" s="7">
        <v>7151502</v>
      </c>
      <c r="AG5" s="7">
        <v>7278717</v>
      </c>
      <c r="AH5" s="7">
        <v>7158024</v>
      </c>
      <c r="AI5" s="7">
        <v>7044008</v>
      </c>
      <c r="AJ5" s="7">
        <v>6941072</v>
      </c>
      <c r="AK5" s="7">
        <v>6829676</v>
      </c>
      <c r="AL5" s="2">
        <v>1</v>
      </c>
      <c r="AM5" s="2">
        <v>0</v>
      </c>
      <c r="AN5" s="2">
        <v>1</v>
      </c>
      <c r="AO5" s="2">
        <v>0</v>
      </c>
      <c r="AP5" s="2">
        <v>1</v>
      </c>
      <c r="AQ5" s="2">
        <v>0</v>
      </c>
      <c r="AR5" s="2">
        <v>1</v>
      </c>
      <c r="AS5" s="2">
        <v>0</v>
      </c>
      <c r="AT5" s="2">
        <v>1</v>
      </c>
      <c r="AU5" s="2">
        <v>0</v>
      </c>
      <c r="AV5" s="2">
        <v>1</v>
      </c>
      <c r="AW5" s="2">
        <v>0</v>
      </c>
      <c r="AX5" s="2">
        <v>1</v>
      </c>
      <c r="AY5" s="2">
        <v>0</v>
      </c>
      <c r="AZ5" s="7">
        <v>1661686</v>
      </c>
      <c r="BA5" s="2">
        <v>0</v>
      </c>
      <c r="BB5" s="7">
        <v>1672143</v>
      </c>
      <c r="BC5" s="2">
        <v>1</v>
      </c>
      <c r="BD5" s="7">
        <v>1252401</v>
      </c>
      <c r="BE5" s="2">
        <v>1</v>
      </c>
      <c r="BF5" s="7">
        <v>1161167</v>
      </c>
      <c r="BG5" s="2">
        <v>0</v>
      </c>
    </row>
    <row r="6" spans="1:59" x14ac:dyDescent="0.35">
      <c r="A6" s="2" t="s">
        <v>4</v>
      </c>
      <c r="B6" s="7">
        <v>7000</v>
      </c>
      <c r="C6" s="7">
        <v>7000</v>
      </c>
      <c r="D6" s="7">
        <v>7000</v>
      </c>
      <c r="E6" s="7">
        <v>7000</v>
      </c>
      <c r="F6" s="7">
        <v>7000</v>
      </c>
      <c r="G6" s="7">
        <v>7000</v>
      </c>
      <c r="H6" s="7">
        <v>7000</v>
      </c>
      <c r="I6" s="8">
        <f>3260789629/1000000</f>
        <v>3260.7896289999999</v>
      </c>
      <c r="J6" s="2">
        <v>2231.39</v>
      </c>
      <c r="K6" s="2">
        <v>11.71</v>
      </c>
      <c r="L6" s="2">
        <v>11.71</v>
      </c>
      <c r="M6" s="2">
        <v>11.63</v>
      </c>
      <c r="N6" s="8">
        <f>5949396/1000000</f>
        <v>5.9493960000000001</v>
      </c>
      <c r="O6" s="2">
        <v>450</v>
      </c>
      <c r="P6" s="2">
        <v>450</v>
      </c>
      <c r="Q6" s="2">
        <v>450</v>
      </c>
      <c r="R6" s="2">
        <v>450</v>
      </c>
      <c r="S6" s="2">
        <v>450</v>
      </c>
      <c r="T6" s="2">
        <v>450</v>
      </c>
      <c r="U6" s="2">
        <v>1</v>
      </c>
      <c r="V6" s="2">
        <v>0</v>
      </c>
      <c r="W6" s="2">
        <v>0</v>
      </c>
      <c r="X6" s="2">
        <v>0</v>
      </c>
      <c r="Y6" s="2" t="s">
        <v>51</v>
      </c>
      <c r="Z6" s="8">
        <v>2559643.2000000002</v>
      </c>
      <c r="AA6" s="8">
        <v>2671100.5</v>
      </c>
      <c r="AB6" s="8">
        <v>2831038.4</v>
      </c>
      <c r="AC6" s="8">
        <v>2975083</v>
      </c>
      <c r="AD6" s="8">
        <v>3132800.6</v>
      </c>
      <c r="AE6" s="8">
        <v>3091871.5</v>
      </c>
      <c r="AF6" s="7">
        <v>39538223</v>
      </c>
      <c r="AG6" s="7">
        <v>39512223</v>
      </c>
      <c r="AH6" s="7">
        <v>39461588</v>
      </c>
      <c r="AI6" s="7">
        <v>39358497</v>
      </c>
      <c r="AJ6" s="7">
        <v>39167117</v>
      </c>
      <c r="AK6" s="7">
        <v>38918045</v>
      </c>
      <c r="AL6" s="2">
        <v>0</v>
      </c>
      <c r="AM6" s="2">
        <v>1</v>
      </c>
      <c r="AN6" s="2">
        <v>0</v>
      </c>
      <c r="AO6" s="2">
        <v>1</v>
      </c>
      <c r="AP6" s="2">
        <v>0</v>
      </c>
      <c r="AQ6" s="2">
        <v>1</v>
      </c>
      <c r="AR6" s="2">
        <v>0</v>
      </c>
      <c r="AS6" s="2">
        <v>1</v>
      </c>
      <c r="AT6" s="2">
        <v>0</v>
      </c>
      <c r="AU6" s="2">
        <v>1</v>
      </c>
      <c r="AV6" s="2">
        <v>0</v>
      </c>
      <c r="AW6" s="2">
        <v>1</v>
      </c>
      <c r="AX6" s="2">
        <v>0</v>
      </c>
      <c r="AY6" s="2">
        <v>1</v>
      </c>
      <c r="AZ6" s="7">
        <v>6006429</v>
      </c>
      <c r="BA6" s="2">
        <v>0</v>
      </c>
      <c r="BB6" s="7">
        <v>11110250</v>
      </c>
      <c r="BC6" s="2">
        <v>1</v>
      </c>
      <c r="BD6" s="7">
        <v>4483814</v>
      </c>
      <c r="BE6" s="2">
        <v>0</v>
      </c>
      <c r="BF6" s="7">
        <v>8753792</v>
      </c>
      <c r="BG6" s="2">
        <v>1</v>
      </c>
    </row>
    <row r="7" spans="1:59" x14ac:dyDescent="0.35">
      <c r="A7" s="2" t="s">
        <v>5</v>
      </c>
      <c r="B7" s="7">
        <v>13600</v>
      </c>
      <c r="C7" s="7">
        <v>13600</v>
      </c>
      <c r="D7" s="7">
        <v>13100</v>
      </c>
      <c r="E7" s="7">
        <v>12600</v>
      </c>
      <c r="F7" s="7">
        <v>12500</v>
      </c>
      <c r="G7" s="7">
        <v>12200</v>
      </c>
      <c r="H7" s="7">
        <v>11800</v>
      </c>
      <c r="I7" s="8">
        <f>1153504105/1000000</f>
        <v>1153.504105</v>
      </c>
      <c r="J7" s="2">
        <v>964.54</v>
      </c>
      <c r="K7" s="2">
        <v>792.1</v>
      </c>
      <c r="L7" s="2">
        <v>689.29</v>
      </c>
      <c r="M7" s="2">
        <v>681.24</v>
      </c>
      <c r="N7" s="8">
        <f>643258813/1000000</f>
        <v>643.25881300000003</v>
      </c>
      <c r="O7" s="2">
        <v>618</v>
      </c>
      <c r="P7" s="2">
        <v>597</v>
      </c>
      <c r="Q7" s="2">
        <v>573</v>
      </c>
      <c r="R7" s="2">
        <v>568</v>
      </c>
      <c r="S7" s="2">
        <v>552</v>
      </c>
      <c r="T7" s="2">
        <v>532</v>
      </c>
      <c r="U7" s="2">
        <v>1</v>
      </c>
      <c r="V7" s="2">
        <v>0</v>
      </c>
      <c r="W7" s="2">
        <v>0</v>
      </c>
      <c r="X7" s="2">
        <v>0</v>
      </c>
      <c r="Y7" s="2" t="s">
        <v>51</v>
      </c>
      <c r="Z7" s="8">
        <v>317992.40000000002</v>
      </c>
      <c r="AA7" s="8">
        <v>327757.3</v>
      </c>
      <c r="AB7" s="8">
        <v>348175.5</v>
      </c>
      <c r="AC7" s="8">
        <v>372452.9</v>
      </c>
      <c r="AD7" s="8">
        <v>392986</v>
      </c>
      <c r="AE7" s="8">
        <v>390098.7</v>
      </c>
      <c r="AF7" s="7">
        <v>5773714</v>
      </c>
      <c r="AG7" s="7">
        <v>5758736</v>
      </c>
      <c r="AH7" s="7">
        <v>5691287</v>
      </c>
      <c r="AI7" s="7">
        <v>5611885</v>
      </c>
      <c r="AJ7" s="7">
        <v>5539215</v>
      </c>
      <c r="AK7" s="7">
        <v>5450623</v>
      </c>
      <c r="AL7" s="2">
        <v>0</v>
      </c>
      <c r="AM7" s="2">
        <v>1</v>
      </c>
      <c r="AN7" s="2">
        <v>0</v>
      </c>
      <c r="AO7" s="2">
        <v>1</v>
      </c>
      <c r="AP7" s="2">
        <v>0</v>
      </c>
      <c r="AQ7" s="2">
        <v>1</v>
      </c>
      <c r="AR7" s="2">
        <v>0</v>
      </c>
      <c r="AS7" s="2">
        <v>1</v>
      </c>
      <c r="AT7" s="2">
        <v>0</v>
      </c>
      <c r="AU7" s="2">
        <v>1</v>
      </c>
      <c r="AV7" s="2">
        <v>0</v>
      </c>
      <c r="AW7" s="2">
        <v>1</v>
      </c>
      <c r="AX7" s="2">
        <v>0</v>
      </c>
      <c r="AY7" s="2">
        <v>1</v>
      </c>
      <c r="AZ7" s="7">
        <v>1364607</v>
      </c>
      <c r="BA7" s="2">
        <v>0</v>
      </c>
      <c r="BB7" s="7">
        <v>1804352</v>
      </c>
      <c r="BC7" s="2">
        <v>1</v>
      </c>
      <c r="BD7" s="7">
        <v>1202484</v>
      </c>
      <c r="BE7" s="2">
        <v>0</v>
      </c>
      <c r="BF7" s="7">
        <v>1338870</v>
      </c>
      <c r="BG7" s="2">
        <v>1</v>
      </c>
    </row>
    <row r="8" spans="1:59" x14ac:dyDescent="0.35">
      <c r="A8" s="2" t="s">
        <v>6</v>
      </c>
      <c r="B8" s="7">
        <v>15000</v>
      </c>
      <c r="C8" s="7">
        <v>15000</v>
      </c>
      <c r="D8" s="7">
        <v>15000</v>
      </c>
      <c r="E8" s="7">
        <v>15000</v>
      </c>
      <c r="F8" s="7">
        <v>15000</v>
      </c>
      <c r="G8" s="7">
        <v>15000</v>
      </c>
      <c r="H8" s="7">
        <v>15000</v>
      </c>
      <c r="I8" s="8">
        <f>706020817/1000000</f>
        <v>706.02081699999997</v>
      </c>
      <c r="J8" s="2">
        <v>568.77</v>
      </c>
      <c r="K8" s="2">
        <v>449.12</v>
      </c>
      <c r="L8" s="2">
        <v>358.75</v>
      </c>
      <c r="M8" s="2">
        <v>125.57</v>
      </c>
      <c r="N8" s="8">
        <f>158543434/1000000</f>
        <v>158.54343399999999</v>
      </c>
      <c r="O8" s="2">
        <v>724</v>
      </c>
      <c r="P8" s="2">
        <v>706</v>
      </c>
      <c r="Q8" s="2">
        <v>688</v>
      </c>
      <c r="R8" s="2">
        <v>691</v>
      </c>
      <c r="S8" s="2">
        <v>673</v>
      </c>
      <c r="T8" s="2">
        <v>669</v>
      </c>
      <c r="U8" s="2">
        <v>0</v>
      </c>
      <c r="V8" s="2">
        <v>0</v>
      </c>
      <c r="W8" s="2">
        <v>0</v>
      </c>
      <c r="X8" s="2">
        <v>1</v>
      </c>
      <c r="Y8" s="2" t="s">
        <v>25</v>
      </c>
      <c r="Z8" s="8">
        <v>262372.7</v>
      </c>
      <c r="AA8" s="8">
        <v>266747.3</v>
      </c>
      <c r="AB8" s="8">
        <v>272569.90000000002</v>
      </c>
      <c r="AC8" s="8">
        <v>279782.3</v>
      </c>
      <c r="AD8" s="8">
        <v>287822.2</v>
      </c>
      <c r="AE8" s="8">
        <v>280900.3</v>
      </c>
      <c r="AF8" s="7">
        <v>3605944</v>
      </c>
      <c r="AG8" s="7">
        <v>3565287</v>
      </c>
      <c r="AH8" s="7">
        <v>3571520</v>
      </c>
      <c r="AI8" s="7">
        <v>3573297</v>
      </c>
      <c r="AJ8" s="7">
        <v>3578141</v>
      </c>
      <c r="AK8" s="7">
        <v>3587122</v>
      </c>
      <c r="AL8" s="2">
        <v>0</v>
      </c>
      <c r="AM8" s="2">
        <v>1</v>
      </c>
      <c r="AN8" s="2">
        <v>0</v>
      </c>
      <c r="AO8" s="2">
        <v>1</v>
      </c>
      <c r="AP8" s="2">
        <v>0</v>
      </c>
      <c r="AQ8" s="2">
        <v>1</v>
      </c>
      <c r="AR8" s="2">
        <v>0</v>
      </c>
      <c r="AS8" s="2">
        <v>1</v>
      </c>
      <c r="AT8" s="2">
        <v>0</v>
      </c>
      <c r="AU8" s="2">
        <v>1</v>
      </c>
      <c r="AV8" s="2">
        <v>0</v>
      </c>
      <c r="AW8" s="2">
        <v>1</v>
      </c>
      <c r="AX8" s="2">
        <v>0</v>
      </c>
      <c r="AY8" s="2">
        <v>1</v>
      </c>
      <c r="AZ8" s="7">
        <v>714717</v>
      </c>
      <c r="BA8" s="2">
        <v>0</v>
      </c>
      <c r="BB8" s="7">
        <v>1080831</v>
      </c>
      <c r="BC8" s="2">
        <v>1</v>
      </c>
      <c r="BD8" s="7">
        <v>673215</v>
      </c>
      <c r="BE8" s="2">
        <v>0</v>
      </c>
      <c r="BF8" s="7">
        <v>897572</v>
      </c>
      <c r="BG8" s="2">
        <v>1</v>
      </c>
    </row>
    <row r="9" spans="1:59" x14ac:dyDescent="0.35">
      <c r="A9" s="2" t="s">
        <v>8</v>
      </c>
      <c r="B9" s="7">
        <v>9000</v>
      </c>
      <c r="C9" s="7">
        <v>9000</v>
      </c>
      <c r="D9" s="7">
        <v>9000</v>
      </c>
      <c r="E9" s="7">
        <v>9000</v>
      </c>
      <c r="F9" s="7">
        <v>9000</v>
      </c>
      <c r="G9" s="7">
        <v>9000</v>
      </c>
      <c r="H9" s="7">
        <v>9000</v>
      </c>
      <c r="I9" s="8">
        <f>521251876/1000000</f>
        <v>521.25187600000004</v>
      </c>
      <c r="J9" s="2">
        <v>475.98</v>
      </c>
      <c r="K9" s="2">
        <v>434.08</v>
      </c>
      <c r="L9" s="2">
        <v>398.69</v>
      </c>
      <c r="M9" s="2">
        <v>351.25</v>
      </c>
      <c r="N9" s="8">
        <f>305513372/1000000</f>
        <v>305.513372</v>
      </c>
      <c r="O9" s="2">
        <v>444</v>
      </c>
      <c r="P9" s="2">
        <v>438</v>
      </c>
      <c r="Q9" s="2">
        <v>432</v>
      </c>
      <c r="R9" s="2">
        <v>425</v>
      </c>
      <c r="S9" s="2">
        <v>359</v>
      </c>
      <c r="T9" s="2">
        <v>359</v>
      </c>
      <c r="U9" s="2">
        <v>0</v>
      </c>
      <c r="V9" s="2">
        <v>1</v>
      </c>
      <c r="W9" s="2">
        <v>0</v>
      </c>
      <c r="X9" s="2">
        <v>0</v>
      </c>
      <c r="Y9" s="2" t="s">
        <v>52</v>
      </c>
      <c r="Z9" s="8">
        <v>124853.7</v>
      </c>
      <c r="AA9" s="8">
        <v>129477.1</v>
      </c>
      <c r="AB9" s="8">
        <v>132853.6</v>
      </c>
      <c r="AC9" s="8">
        <v>138773.5</v>
      </c>
      <c r="AD9" s="8">
        <v>143389.29999999999</v>
      </c>
      <c r="AE9" s="8">
        <v>143532.70000000001</v>
      </c>
      <c r="AF9" s="7">
        <v>689545</v>
      </c>
      <c r="AG9" s="7">
        <v>705749</v>
      </c>
      <c r="AH9" s="7">
        <v>701547</v>
      </c>
      <c r="AI9" s="7">
        <v>694906</v>
      </c>
      <c r="AJ9" s="7">
        <v>685815</v>
      </c>
      <c r="AK9" s="7">
        <v>675400</v>
      </c>
      <c r="AL9" s="2">
        <v>0</v>
      </c>
      <c r="AM9" s="2">
        <v>1</v>
      </c>
      <c r="AN9" s="2">
        <v>0</v>
      </c>
      <c r="AO9" s="2">
        <v>1</v>
      </c>
      <c r="AP9" s="2">
        <v>0</v>
      </c>
      <c r="AQ9" s="2">
        <v>1</v>
      </c>
      <c r="AR9" s="2">
        <v>0</v>
      </c>
      <c r="AS9" s="2">
        <v>1</v>
      </c>
      <c r="AT9" s="2">
        <v>0</v>
      </c>
      <c r="AU9" s="2">
        <v>1</v>
      </c>
      <c r="AV9" s="2">
        <v>0</v>
      </c>
      <c r="AW9" s="2">
        <v>1</v>
      </c>
      <c r="AX9" s="2">
        <v>0</v>
      </c>
      <c r="AY9" s="2">
        <v>1</v>
      </c>
      <c r="AZ9" s="7">
        <v>18586</v>
      </c>
      <c r="BA9" s="2">
        <v>0</v>
      </c>
      <c r="BB9" s="7">
        <v>317323</v>
      </c>
      <c r="BC9" s="2">
        <v>1</v>
      </c>
      <c r="BD9" s="7">
        <v>12723</v>
      </c>
      <c r="BE9" s="2">
        <v>0</v>
      </c>
      <c r="BF9" s="7">
        <v>282830</v>
      </c>
      <c r="BG9" s="2">
        <v>1</v>
      </c>
    </row>
    <row r="10" spans="1:59" x14ac:dyDescent="0.35">
      <c r="A10" s="2" t="s">
        <v>7</v>
      </c>
      <c r="B10" s="7">
        <v>16500</v>
      </c>
      <c r="C10" s="7">
        <v>16500</v>
      </c>
      <c r="D10" s="7">
        <v>16500</v>
      </c>
      <c r="E10" s="7">
        <v>16500</v>
      </c>
      <c r="F10" s="7">
        <v>18500</v>
      </c>
      <c r="G10" s="7">
        <v>18500</v>
      </c>
      <c r="H10" s="7">
        <v>18500</v>
      </c>
      <c r="I10" s="8">
        <f>172630672/1000000</f>
        <v>172.630672</v>
      </c>
      <c r="J10" s="2">
        <v>153.16999999999999</v>
      </c>
      <c r="K10" s="2">
        <v>129.26</v>
      </c>
      <c r="L10" s="2">
        <v>105.05</v>
      </c>
      <c r="M10" s="2">
        <v>72.36</v>
      </c>
      <c r="N10" s="8">
        <f>22159487/1000000</f>
        <v>22.159486999999999</v>
      </c>
      <c r="O10" s="2">
        <v>400</v>
      </c>
      <c r="P10" s="2">
        <v>330</v>
      </c>
      <c r="Q10" s="2">
        <v>330</v>
      </c>
      <c r="R10" s="2">
        <v>330</v>
      </c>
      <c r="S10" s="2">
        <v>330</v>
      </c>
      <c r="T10" s="2">
        <v>330</v>
      </c>
      <c r="U10" s="2">
        <v>0</v>
      </c>
      <c r="V10" s="2">
        <v>1</v>
      </c>
      <c r="W10" s="2">
        <v>0</v>
      </c>
      <c r="X10" s="2">
        <v>0</v>
      </c>
      <c r="Y10" s="2" t="s">
        <v>52</v>
      </c>
      <c r="Z10" s="8">
        <v>71547.8</v>
      </c>
      <c r="AA10" s="8">
        <v>69284.2</v>
      </c>
      <c r="AB10" s="8">
        <v>69899.399999999994</v>
      </c>
      <c r="AC10" s="8">
        <v>74186.7</v>
      </c>
      <c r="AD10" s="8">
        <v>77082.399999999994</v>
      </c>
      <c r="AE10" s="8">
        <v>75512.5</v>
      </c>
      <c r="AF10" s="7">
        <v>989948</v>
      </c>
      <c r="AG10" s="7">
        <v>973764</v>
      </c>
      <c r="AH10" s="7">
        <v>965479</v>
      </c>
      <c r="AI10" s="7">
        <v>956823</v>
      </c>
      <c r="AJ10" s="7">
        <v>948921</v>
      </c>
      <c r="AK10" s="7">
        <v>941252</v>
      </c>
      <c r="AL10" s="2">
        <v>0</v>
      </c>
      <c r="AM10" s="2">
        <v>1</v>
      </c>
      <c r="AN10" s="2">
        <v>0</v>
      </c>
      <c r="AO10" s="2">
        <v>1</v>
      </c>
      <c r="AP10" s="2">
        <v>0</v>
      </c>
      <c r="AQ10" s="2">
        <v>1</v>
      </c>
      <c r="AR10" s="2">
        <v>0</v>
      </c>
      <c r="AS10" s="2">
        <v>1</v>
      </c>
      <c r="AT10" s="2">
        <v>0</v>
      </c>
      <c r="AU10" s="2">
        <v>1</v>
      </c>
      <c r="AV10" s="2">
        <v>0</v>
      </c>
      <c r="AW10" s="2">
        <v>1</v>
      </c>
      <c r="AX10" s="2">
        <v>0</v>
      </c>
      <c r="AY10" s="2">
        <v>1</v>
      </c>
      <c r="AZ10" s="7">
        <v>200603</v>
      </c>
      <c r="BA10" s="2">
        <v>0</v>
      </c>
      <c r="BB10" s="7">
        <v>296268</v>
      </c>
      <c r="BC10" s="2">
        <v>1</v>
      </c>
      <c r="BD10" s="7">
        <v>185127</v>
      </c>
      <c r="BE10" s="2">
        <v>0</v>
      </c>
      <c r="BF10" s="7">
        <v>235603</v>
      </c>
      <c r="BG10" s="2">
        <v>1</v>
      </c>
    </row>
    <row r="11" spans="1:59" x14ac:dyDescent="0.35">
      <c r="A11" s="2" t="s">
        <v>9</v>
      </c>
      <c r="B11" s="7">
        <v>7000</v>
      </c>
      <c r="C11" s="7">
        <v>7000</v>
      </c>
      <c r="D11" s="7">
        <v>7000</v>
      </c>
      <c r="E11" s="7">
        <v>7000</v>
      </c>
      <c r="F11" s="7">
        <v>7000</v>
      </c>
      <c r="G11" s="7">
        <v>7000</v>
      </c>
      <c r="H11" s="7">
        <v>7000</v>
      </c>
      <c r="I11" s="8">
        <f>4071519600/1000000</f>
        <v>4071.5196000000001</v>
      </c>
      <c r="J11" s="2">
        <v>3872.08</v>
      </c>
      <c r="K11" s="2">
        <v>3626.29</v>
      </c>
      <c r="L11" s="2">
        <v>3254.65</v>
      </c>
      <c r="M11" s="2">
        <v>2666.01</v>
      </c>
      <c r="N11" s="8">
        <f>1851234381/1000000</f>
        <v>1851.234381</v>
      </c>
      <c r="O11" s="2">
        <v>275</v>
      </c>
      <c r="P11" s="2">
        <v>275</v>
      </c>
      <c r="Q11" s="2">
        <v>275</v>
      </c>
      <c r="R11" s="2">
        <v>275</v>
      </c>
      <c r="S11" s="2">
        <v>275</v>
      </c>
      <c r="T11" s="2">
        <v>275</v>
      </c>
      <c r="U11" s="2">
        <v>0</v>
      </c>
      <c r="V11" s="2">
        <v>1</v>
      </c>
      <c r="W11" s="2">
        <v>0</v>
      </c>
      <c r="X11" s="2">
        <v>0</v>
      </c>
      <c r="Y11" s="2" t="s">
        <v>52</v>
      </c>
      <c r="Z11" s="8">
        <v>897754.7</v>
      </c>
      <c r="AA11" s="8">
        <v>941561.2</v>
      </c>
      <c r="AB11" s="8">
        <v>990096.6</v>
      </c>
      <c r="AC11" s="8">
        <v>1050298.3999999999</v>
      </c>
      <c r="AD11" s="8">
        <v>1106500.1000000001</v>
      </c>
      <c r="AE11" s="8">
        <v>1095888.2</v>
      </c>
      <c r="AF11" s="7">
        <v>21538187</v>
      </c>
      <c r="AG11" s="7">
        <v>21477737</v>
      </c>
      <c r="AH11" s="7">
        <v>21244317</v>
      </c>
      <c r="AI11" s="7">
        <v>20963613</v>
      </c>
      <c r="AJ11" s="7">
        <v>20613477</v>
      </c>
      <c r="AK11" s="7">
        <v>20209042</v>
      </c>
      <c r="AL11" s="2">
        <v>1</v>
      </c>
      <c r="AM11" s="2">
        <v>0</v>
      </c>
      <c r="AN11" s="2">
        <v>1</v>
      </c>
      <c r="AO11" s="2">
        <v>0</v>
      </c>
      <c r="AP11" s="2">
        <v>1</v>
      </c>
      <c r="AQ11" s="2">
        <v>0</v>
      </c>
      <c r="AR11" s="2">
        <v>1</v>
      </c>
      <c r="AS11" s="2">
        <v>0</v>
      </c>
      <c r="AT11" s="2">
        <v>1</v>
      </c>
      <c r="AU11" s="2">
        <v>0</v>
      </c>
      <c r="AV11" s="2">
        <v>1</v>
      </c>
      <c r="AW11" s="2">
        <v>0</v>
      </c>
      <c r="AX11" s="2">
        <v>1</v>
      </c>
      <c r="AY11" s="2">
        <v>0</v>
      </c>
      <c r="AZ11" s="7">
        <v>5668731</v>
      </c>
      <c r="BA11" s="2">
        <v>1</v>
      </c>
      <c r="BB11" s="7">
        <v>5297045</v>
      </c>
      <c r="BC11" s="2">
        <v>0</v>
      </c>
      <c r="BD11" s="7">
        <v>4617886</v>
      </c>
      <c r="BE11" s="2">
        <v>1</v>
      </c>
      <c r="BF11" s="7">
        <v>4504975</v>
      </c>
      <c r="BG11" s="2">
        <v>0</v>
      </c>
    </row>
    <row r="12" spans="1:59" x14ac:dyDescent="0.35">
      <c r="A12" s="2" t="s">
        <v>10</v>
      </c>
      <c r="B12" s="7">
        <v>9500</v>
      </c>
      <c r="C12" s="7">
        <v>9500</v>
      </c>
      <c r="D12" s="7">
        <v>9500</v>
      </c>
      <c r="E12" s="7">
        <v>9500</v>
      </c>
      <c r="F12" s="7">
        <v>9500</v>
      </c>
      <c r="G12" s="7">
        <v>9500</v>
      </c>
      <c r="H12" s="7">
        <v>9500</v>
      </c>
      <c r="I12" s="8">
        <f>2559981541/1000000</f>
        <v>2559.9815410000001</v>
      </c>
      <c r="J12" s="2">
        <v>2199.7399999999998</v>
      </c>
      <c r="K12" s="2">
        <v>1814.99</v>
      </c>
      <c r="L12" s="2">
        <v>1399.24</v>
      </c>
      <c r="M12" s="2">
        <v>941.92</v>
      </c>
      <c r="N12" s="8">
        <f>495147484/1000000</f>
        <v>495.14748400000002</v>
      </c>
      <c r="O12" s="2">
        <v>365</v>
      </c>
      <c r="P12" s="2">
        <v>330</v>
      </c>
      <c r="Q12" s="2">
        <v>330</v>
      </c>
      <c r="R12" s="2">
        <v>330</v>
      </c>
      <c r="S12" s="2">
        <v>330</v>
      </c>
      <c r="T12" s="2">
        <v>330</v>
      </c>
      <c r="U12" s="2">
        <v>0</v>
      </c>
      <c r="V12" s="2">
        <v>1</v>
      </c>
      <c r="W12" s="2">
        <v>0</v>
      </c>
      <c r="X12" s="2">
        <v>0</v>
      </c>
      <c r="Y12" s="2" t="s">
        <v>52</v>
      </c>
      <c r="Z12" s="8">
        <v>515753</v>
      </c>
      <c r="AA12" s="8">
        <v>541292.19999999995</v>
      </c>
      <c r="AB12" s="8">
        <v>568398.9</v>
      </c>
      <c r="AC12" s="8">
        <v>602023.9</v>
      </c>
      <c r="AD12" s="8">
        <v>625713.6</v>
      </c>
      <c r="AE12" s="8">
        <v>619240</v>
      </c>
      <c r="AF12" s="7">
        <v>10711908</v>
      </c>
      <c r="AG12" s="7">
        <v>10617423</v>
      </c>
      <c r="AH12" s="7">
        <v>10511131</v>
      </c>
      <c r="AI12" s="7">
        <v>10410330</v>
      </c>
      <c r="AJ12" s="7">
        <v>10301890</v>
      </c>
      <c r="AK12" s="7">
        <v>10178447</v>
      </c>
      <c r="AL12" s="2">
        <v>1</v>
      </c>
      <c r="AM12" s="2">
        <v>0</v>
      </c>
      <c r="AN12" s="2">
        <v>1</v>
      </c>
      <c r="AO12" s="2">
        <v>0</v>
      </c>
      <c r="AP12" s="2">
        <v>1</v>
      </c>
      <c r="AQ12" s="2">
        <v>0</v>
      </c>
      <c r="AR12" s="2">
        <v>1</v>
      </c>
      <c r="AS12" s="2">
        <v>0</v>
      </c>
      <c r="AT12" s="2">
        <v>1</v>
      </c>
      <c r="AU12" s="2">
        <v>0</v>
      </c>
      <c r="AV12" s="2">
        <v>1</v>
      </c>
      <c r="AW12" s="2">
        <v>0</v>
      </c>
      <c r="AX12" s="2">
        <v>1</v>
      </c>
      <c r="AY12" s="2">
        <v>0</v>
      </c>
      <c r="AZ12" s="7">
        <v>2461854</v>
      </c>
      <c r="BA12" s="2">
        <v>0</v>
      </c>
      <c r="BB12" s="7">
        <v>2473633</v>
      </c>
      <c r="BC12" s="2">
        <v>1</v>
      </c>
      <c r="BD12" s="7">
        <v>2089104</v>
      </c>
      <c r="BE12" s="2">
        <v>1</v>
      </c>
      <c r="BF12" s="7">
        <v>1877963</v>
      </c>
      <c r="BG12" s="2">
        <v>0</v>
      </c>
    </row>
    <row r="13" spans="1:59" x14ac:dyDescent="0.35">
      <c r="A13" s="2" t="s">
        <v>11</v>
      </c>
      <c r="B13" s="7">
        <v>47400</v>
      </c>
      <c r="C13" s="7">
        <v>48100</v>
      </c>
      <c r="D13" s="7">
        <v>46900</v>
      </c>
      <c r="E13" s="7">
        <v>45900</v>
      </c>
      <c r="F13" s="7">
        <v>44000</v>
      </c>
      <c r="G13" s="7">
        <v>42200</v>
      </c>
      <c r="H13" s="7">
        <v>40900</v>
      </c>
      <c r="I13" s="8">
        <f>597673732/1000000</f>
        <v>597.67373199999997</v>
      </c>
      <c r="J13" s="2">
        <v>555.47</v>
      </c>
      <c r="K13" s="2">
        <v>520.36</v>
      </c>
      <c r="L13" s="2">
        <v>514.22</v>
      </c>
      <c r="M13" s="2">
        <v>474.73</v>
      </c>
      <c r="N13" s="8">
        <f>398358046/1000000</f>
        <v>398.358046</v>
      </c>
      <c r="O13" s="2">
        <v>648</v>
      </c>
      <c r="P13" s="2">
        <v>630</v>
      </c>
      <c r="Q13" s="2">
        <v>619</v>
      </c>
      <c r="R13" s="2">
        <v>592</v>
      </c>
      <c r="S13" s="2">
        <v>569</v>
      </c>
      <c r="T13" s="2">
        <v>551</v>
      </c>
      <c r="U13" s="2">
        <v>1</v>
      </c>
      <c r="V13" s="2">
        <v>0</v>
      </c>
      <c r="W13" s="2">
        <v>0</v>
      </c>
      <c r="X13" s="2">
        <v>0</v>
      </c>
      <c r="Y13" s="2" t="s">
        <v>51</v>
      </c>
      <c r="Z13" s="8">
        <v>82644</v>
      </c>
      <c r="AA13" s="8">
        <v>85899.9</v>
      </c>
      <c r="AB13" s="8">
        <v>89618.6</v>
      </c>
      <c r="AC13" s="8">
        <v>93100.5</v>
      </c>
      <c r="AD13" s="8">
        <v>95744.3</v>
      </c>
      <c r="AE13" s="8">
        <v>89856.2</v>
      </c>
      <c r="AF13" s="7">
        <v>1455271</v>
      </c>
      <c r="AG13" s="7">
        <v>1415872</v>
      </c>
      <c r="AH13" s="7">
        <v>1420593</v>
      </c>
      <c r="AI13" s="7">
        <v>1424393</v>
      </c>
      <c r="AJ13" s="7">
        <v>1427559</v>
      </c>
      <c r="AK13" s="7">
        <v>1422052</v>
      </c>
      <c r="AL13" s="2">
        <v>0</v>
      </c>
      <c r="AM13" s="2">
        <v>1</v>
      </c>
      <c r="AN13" s="2">
        <v>0</v>
      </c>
      <c r="AO13" s="2">
        <v>1</v>
      </c>
      <c r="AP13" s="2">
        <v>0</v>
      </c>
      <c r="AQ13" s="2">
        <v>1</v>
      </c>
      <c r="AR13" s="2">
        <v>0</v>
      </c>
      <c r="AS13" s="2">
        <v>1</v>
      </c>
      <c r="AT13" s="2">
        <v>0</v>
      </c>
      <c r="AU13" s="2">
        <v>1</v>
      </c>
      <c r="AV13" s="2">
        <v>0</v>
      </c>
      <c r="AW13" s="2">
        <v>1</v>
      </c>
      <c r="AX13" s="2">
        <v>0</v>
      </c>
      <c r="AY13" s="2">
        <v>1</v>
      </c>
      <c r="AZ13" s="7">
        <v>196864</v>
      </c>
      <c r="BA13" s="2">
        <v>0</v>
      </c>
      <c r="BB13" s="7">
        <v>366130</v>
      </c>
      <c r="BC13" s="2">
        <v>1</v>
      </c>
      <c r="BD13" s="7">
        <v>128847</v>
      </c>
      <c r="BE13" s="2">
        <v>0</v>
      </c>
      <c r="BF13" s="7">
        <v>266891</v>
      </c>
      <c r="BG13" s="2">
        <v>1</v>
      </c>
    </row>
    <row r="14" spans="1:59" x14ac:dyDescent="0.35">
      <c r="A14" s="2" t="s">
        <v>14</v>
      </c>
      <c r="B14" s="7">
        <v>9500</v>
      </c>
      <c r="C14" s="7">
        <v>9500</v>
      </c>
      <c r="D14" s="7">
        <v>9500</v>
      </c>
      <c r="E14" s="7">
        <v>9500</v>
      </c>
      <c r="F14" s="7">
        <v>9500</v>
      </c>
      <c r="G14" s="7">
        <v>9500</v>
      </c>
      <c r="H14" s="7">
        <v>9500</v>
      </c>
      <c r="I14" s="8">
        <f>1260136829/1000000</f>
        <v>1260.136829</v>
      </c>
      <c r="J14" s="2">
        <v>1188.97</v>
      </c>
      <c r="K14" s="2">
        <v>1118.22</v>
      </c>
      <c r="L14" s="2">
        <v>1014.23</v>
      </c>
      <c r="M14" s="2">
        <v>943.24</v>
      </c>
      <c r="N14" s="8">
        <f>945877914/1000000</f>
        <v>945.87791400000003</v>
      </c>
      <c r="O14" s="2">
        <v>591</v>
      </c>
      <c r="P14" s="2">
        <v>573</v>
      </c>
      <c r="Q14" s="2">
        <v>559</v>
      </c>
      <c r="R14" s="2">
        <v>548</v>
      </c>
      <c r="S14" s="2">
        <v>529</v>
      </c>
      <c r="T14" s="2">
        <v>511</v>
      </c>
      <c r="U14" s="2">
        <v>0</v>
      </c>
      <c r="V14" s="2">
        <v>0</v>
      </c>
      <c r="W14" s="2">
        <v>1</v>
      </c>
      <c r="X14" s="2">
        <v>0</v>
      </c>
      <c r="Y14" s="2" t="s">
        <v>50</v>
      </c>
      <c r="Z14" s="8">
        <v>179459.20000000001</v>
      </c>
      <c r="AA14" s="8">
        <v>179939.8</v>
      </c>
      <c r="AB14" s="8">
        <v>182151.3</v>
      </c>
      <c r="AC14" s="8">
        <v>190147</v>
      </c>
      <c r="AD14" s="8">
        <v>194658.1</v>
      </c>
      <c r="AE14" s="8">
        <v>192710.2</v>
      </c>
      <c r="AF14" s="7">
        <v>3190369</v>
      </c>
      <c r="AG14" s="7">
        <v>3155070</v>
      </c>
      <c r="AH14" s="7">
        <v>3148618</v>
      </c>
      <c r="AI14" s="7">
        <v>3141550</v>
      </c>
      <c r="AJ14" s="7">
        <v>3131371</v>
      </c>
      <c r="AK14" s="7">
        <v>3120960</v>
      </c>
      <c r="AL14" s="2">
        <v>1</v>
      </c>
      <c r="AM14" s="2">
        <v>0</v>
      </c>
      <c r="AN14" s="2">
        <v>1</v>
      </c>
      <c r="AO14" s="2">
        <v>0</v>
      </c>
      <c r="AP14" s="2">
        <v>1</v>
      </c>
      <c r="AQ14" s="2">
        <v>0</v>
      </c>
      <c r="AR14" s="2">
        <v>1</v>
      </c>
      <c r="AS14" s="2">
        <v>0</v>
      </c>
      <c r="AT14" s="2">
        <v>1</v>
      </c>
      <c r="AU14" s="2">
        <v>0</v>
      </c>
      <c r="AV14" s="2">
        <v>1</v>
      </c>
      <c r="AW14" s="2">
        <v>0</v>
      </c>
      <c r="AX14" s="2">
        <v>1</v>
      </c>
      <c r="AY14" s="2">
        <v>0</v>
      </c>
      <c r="AZ14" s="7">
        <v>897672</v>
      </c>
      <c r="BA14" s="2">
        <v>1</v>
      </c>
      <c r="BB14" s="7">
        <v>759061</v>
      </c>
      <c r="BC14" s="2">
        <v>0</v>
      </c>
      <c r="BD14" s="7">
        <v>800983</v>
      </c>
      <c r="BE14" s="2">
        <v>1</v>
      </c>
      <c r="BF14" s="7">
        <v>653669</v>
      </c>
      <c r="BG14" s="2">
        <v>0</v>
      </c>
    </row>
    <row r="15" spans="1:59" x14ac:dyDescent="0.35">
      <c r="A15" s="2" t="s">
        <v>12</v>
      </c>
      <c r="B15" s="7">
        <v>43000</v>
      </c>
      <c r="C15" s="7">
        <v>41600</v>
      </c>
      <c r="D15" s="7">
        <v>40000</v>
      </c>
      <c r="E15" s="7">
        <v>38200</v>
      </c>
      <c r="F15" s="7">
        <v>37800</v>
      </c>
      <c r="G15" s="7">
        <v>37200</v>
      </c>
      <c r="H15" s="7">
        <v>36000</v>
      </c>
      <c r="I15" s="8">
        <f>713790067/1000000</f>
        <v>713.79006700000002</v>
      </c>
      <c r="J15" s="2">
        <v>654.76</v>
      </c>
      <c r="K15" s="2">
        <v>584.76</v>
      </c>
      <c r="L15" s="2">
        <v>501.28</v>
      </c>
      <c r="M15" s="2">
        <v>458.98</v>
      </c>
      <c r="N15" s="8">
        <f>482940127/1000000</f>
        <v>482.94012700000002</v>
      </c>
      <c r="O15" s="2">
        <v>448</v>
      </c>
      <c r="P15" s="2">
        <v>414</v>
      </c>
      <c r="Q15" s="2">
        <v>414</v>
      </c>
      <c r="R15" s="2">
        <v>410</v>
      </c>
      <c r="S15" s="2">
        <v>410</v>
      </c>
      <c r="T15" s="2">
        <v>398</v>
      </c>
      <c r="U15" s="2">
        <v>1</v>
      </c>
      <c r="V15" s="2">
        <v>0</v>
      </c>
      <c r="W15" s="2">
        <v>0</v>
      </c>
      <c r="X15" s="2">
        <v>0</v>
      </c>
      <c r="Y15" s="2" t="s">
        <v>51</v>
      </c>
      <c r="Z15" s="8">
        <v>66082</v>
      </c>
      <c r="AA15" s="8">
        <v>69075.5</v>
      </c>
      <c r="AB15" s="8">
        <v>73286.5</v>
      </c>
      <c r="AC15" s="8">
        <v>79090.8</v>
      </c>
      <c r="AD15" s="8">
        <v>83665.5</v>
      </c>
      <c r="AE15" s="8">
        <v>84032.2</v>
      </c>
      <c r="AF15" s="7">
        <v>1839106</v>
      </c>
      <c r="AG15" s="7">
        <v>1787065</v>
      </c>
      <c r="AH15" s="7">
        <v>1750536</v>
      </c>
      <c r="AI15" s="7">
        <v>1717715</v>
      </c>
      <c r="AJ15" s="7">
        <v>1682380</v>
      </c>
      <c r="AK15" s="7">
        <v>1651059</v>
      </c>
      <c r="AL15" s="2">
        <v>0</v>
      </c>
      <c r="AM15" s="2">
        <v>1</v>
      </c>
      <c r="AN15" s="2">
        <v>0</v>
      </c>
      <c r="AO15" s="2">
        <v>1</v>
      </c>
      <c r="AP15" s="2">
        <v>0</v>
      </c>
      <c r="AQ15" s="2">
        <v>1</v>
      </c>
      <c r="AR15" s="2">
        <v>1</v>
      </c>
      <c r="AS15" s="2">
        <v>0</v>
      </c>
      <c r="AT15" s="2">
        <v>1</v>
      </c>
      <c r="AU15" s="2">
        <v>0</v>
      </c>
      <c r="AV15" s="2">
        <v>1</v>
      </c>
      <c r="AW15" s="2">
        <v>0</v>
      </c>
      <c r="AX15" s="2">
        <v>1</v>
      </c>
      <c r="AY15" s="2">
        <v>0</v>
      </c>
      <c r="AZ15" s="7">
        <v>554119</v>
      </c>
      <c r="BA15" s="2">
        <v>0</v>
      </c>
      <c r="BB15" s="7">
        <v>287021</v>
      </c>
      <c r="BC15" s="2">
        <v>1</v>
      </c>
      <c r="BD15" s="7">
        <v>409055</v>
      </c>
      <c r="BE15" s="2">
        <v>0</v>
      </c>
      <c r="BF15" s="7">
        <v>189765</v>
      </c>
      <c r="BG15" s="2">
        <v>1</v>
      </c>
    </row>
    <row r="16" spans="1:59" x14ac:dyDescent="0.35">
      <c r="A16" s="2" t="s">
        <v>13</v>
      </c>
      <c r="B16" s="7">
        <v>12960</v>
      </c>
      <c r="C16" s="7">
        <v>12740</v>
      </c>
      <c r="D16" s="7">
        <v>12960</v>
      </c>
      <c r="E16" s="7">
        <v>12960</v>
      </c>
      <c r="F16" s="7">
        <v>12960</v>
      </c>
      <c r="G16" s="7">
        <v>12960</v>
      </c>
      <c r="H16" s="7">
        <v>12960</v>
      </c>
      <c r="I16" s="8">
        <f>1946242074/1000000</f>
        <v>1946.242074</v>
      </c>
      <c r="J16" s="2">
        <v>1923.56</v>
      </c>
      <c r="K16" s="2">
        <v>1598.62</v>
      </c>
      <c r="L16" s="2">
        <v>1494.66</v>
      </c>
      <c r="M16" s="2">
        <v>1540.76</v>
      </c>
      <c r="N16" s="8">
        <f>1306857867/1000000</f>
        <v>1306.8578669999999</v>
      </c>
      <c r="O16" s="2">
        <v>667</v>
      </c>
      <c r="P16" s="2">
        <v>648</v>
      </c>
      <c r="Q16" s="2">
        <v>627</v>
      </c>
      <c r="R16" s="2">
        <v>613</v>
      </c>
      <c r="S16" s="2">
        <v>595</v>
      </c>
      <c r="T16" s="2">
        <v>580</v>
      </c>
      <c r="U16" s="2">
        <v>0</v>
      </c>
      <c r="V16" s="2">
        <v>0</v>
      </c>
      <c r="W16" s="2">
        <v>1</v>
      </c>
      <c r="X16" s="2">
        <v>0</v>
      </c>
      <c r="Y16" s="2" t="s">
        <v>50</v>
      </c>
      <c r="Z16" s="8">
        <v>795326.1</v>
      </c>
      <c r="AA16" s="8">
        <v>803943.7</v>
      </c>
      <c r="AB16" s="8">
        <v>823776.2</v>
      </c>
      <c r="AC16" s="8">
        <v>863039.5</v>
      </c>
      <c r="AD16" s="8">
        <v>885583</v>
      </c>
      <c r="AE16" s="8">
        <v>863516.7</v>
      </c>
      <c r="AF16" s="7">
        <v>12812508</v>
      </c>
      <c r="AG16" s="7">
        <v>12671821</v>
      </c>
      <c r="AH16" s="7">
        <v>12723071</v>
      </c>
      <c r="AI16" s="7">
        <v>12778828</v>
      </c>
      <c r="AJ16" s="7">
        <v>12820527</v>
      </c>
      <c r="AK16" s="7">
        <v>12858913</v>
      </c>
      <c r="AL16" s="2">
        <v>0</v>
      </c>
      <c r="AM16" s="2">
        <v>1</v>
      </c>
      <c r="AN16" s="2">
        <v>0</v>
      </c>
      <c r="AO16" s="2">
        <v>1</v>
      </c>
      <c r="AP16" s="2">
        <v>0</v>
      </c>
      <c r="AQ16" s="2">
        <v>1</v>
      </c>
      <c r="AR16" s="2">
        <v>1</v>
      </c>
      <c r="AS16" s="2">
        <v>0</v>
      </c>
      <c r="AT16" s="2">
        <v>1</v>
      </c>
      <c r="AU16" s="2">
        <v>0</v>
      </c>
      <c r="AV16" s="2">
        <v>1</v>
      </c>
      <c r="AW16" s="2">
        <v>0</v>
      </c>
      <c r="AX16" s="2">
        <v>1</v>
      </c>
      <c r="AY16" s="2">
        <v>0</v>
      </c>
      <c r="AZ16" s="7">
        <v>2446891</v>
      </c>
      <c r="BA16" s="2">
        <v>0</v>
      </c>
      <c r="BB16" s="7">
        <v>3471915</v>
      </c>
      <c r="BC16" s="2">
        <v>1</v>
      </c>
      <c r="BD16" s="7">
        <v>2146015</v>
      </c>
      <c r="BE16" s="2">
        <v>0</v>
      </c>
      <c r="BF16" s="7">
        <v>3090729</v>
      </c>
      <c r="BG16" s="2">
        <v>1</v>
      </c>
    </row>
    <row r="17" spans="1:59" x14ac:dyDescent="0.35">
      <c r="A17" s="2" t="s">
        <v>53</v>
      </c>
      <c r="B17" s="7">
        <v>32400</v>
      </c>
      <c r="C17" s="7">
        <v>31600</v>
      </c>
      <c r="D17" s="7">
        <v>30600</v>
      </c>
      <c r="E17" s="7">
        <v>29900</v>
      </c>
      <c r="F17" s="7">
        <v>29300</v>
      </c>
      <c r="G17" s="7">
        <v>28300</v>
      </c>
      <c r="H17" s="7">
        <v>27300</v>
      </c>
      <c r="I17" s="8">
        <f>895342153/1000000</f>
        <v>895.34215300000005</v>
      </c>
      <c r="J17" s="2">
        <v>653.17999999999995</v>
      </c>
      <c r="K17" s="2">
        <v>381.75</v>
      </c>
      <c r="L17" s="2">
        <v>77.67</v>
      </c>
      <c r="M17" s="2">
        <v>26.64</v>
      </c>
      <c r="N17" s="8">
        <f>4435925/1000000</f>
        <v>4.4359250000000001</v>
      </c>
      <c r="O17" s="2">
        <v>390</v>
      </c>
      <c r="P17" s="2">
        <v>390</v>
      </c>
      <c r="Q17" s="2">
        <v>390</v>
      </c>
      <c r="R17" s="2">
        <v>390</v>
      </c>
      <c r="S17" s="2">
        <v>390</v>
      </c>
      <c r="T17" s="2">
        <v>390</v>
      </c>
      <c r="U17" s="2">
        <v>0</v>
      </c>
      <c r="V17" s="2">
        <v>0</v>
      </c>
      <c r="W17" s="2">
        <v>1</v>
      </c>
      <c r="X17" s="2">
        <v>0</v>
      </c>
      <c r="Y17" s="2" t="s">
        <v>50</v>
      </c>
      <c r="Z17" s="8">
        <v>329527.7</v>
      </c>
      <c r="AA17" s="8">
        <v>337217.2</v>
      </c>
      <c r="AB17" s="8">
        <v>350436.3</v>
      </c>
      <c r="AC17" s="8">
        <v>368424.5</v>
      </c>
      <c r="AD17" s="8">
        <v>379684.1</v>
      </c>
      <c r="AE17" s="8">
        <v>372636.7</v>
      </c>
      <c r="AF17" s="7">
        <v>6785528</v>
      </c>
      <c r="AG17" s="7">
        <v>6732219</v>
      </c>
      <c r="AH17" s="7">
        <v>6695497</v>
      </c>
      <c r="AI17" s="7">
        <v>6658078</v>
      </c>
      <c r="AJ17" s="7">
        <v>6634304</v>
      </c>
      <c r="AK17" s="7">
        <v>6608422</v>
      </c>
      <c r="AL17" s="2">
        <v>1</v>
      </c>
      <c r="AM17" s="2">
        <v>0</v>
      </c>
      <c r="AN17" s="2">
        <v>1</v>
      </c>
      <c r="AO17" s="2">
        <v>0</v>
      </c>
      <c r="AP17" s="2">
        <v>1</v>
      </c>
      <c r="AQ17" s="2">
        <v>0</v>
      </c>
      <c r="AR17" s="2">
        <v>1</v>
      </c>
      <c r="AS17" s="2">
        <v>0</v>
      </c>
      <c r="AT17" s="2">
        <v>1</v>
      </c>
      <c r="AU17" s="2">
        <v>0</v>
      </c>
      <c r="AV17" s="2">
        <v>1</v>
      </c>
      <c r="AW17" s="2">
        <v>0</v>
      </c>
      <c r="AX17" s="2">
        <v>1</v>
      </c>
      <c r="AY17" s="2">
        <v>0</v>
      </c>
      <c r="AZ17" s="7">
        <v>1729519</v>
      </c>
      <c r="BA17" s="2">
        <v>1</v>
      </c>
      <c r="BB17" s="7">
        <v>1242416</v>
      </c>
      <c r="BC17" s="2">
        <v>0</v>
      </c>
      <c r="BD17" s="7">
        <v>1557286</v>
      </c>
      <c r="BE17" s="2">
        <v>1</v>
      </c>
      <c r="BF17" s="7">
        <v>1033126</v>
      </c>
      <c r="BG17" s="2">
        <v>0</v>
      </c>
    </row>
    <row r="18" spans="1:59" x14ac:dyDescent="0.35">
      <c r="A18" s="2" t="s">
        <v>15</v>
      </c>
      <c r="B18" s="7">
        <v>14000</v>
      </c>
      <c r="C18" s="7">
        <v>14000</v>
      </c>
      <c r="D18" s="7">
        <v>14000</v>
      </c>
      <c r="E18" s="7">
        <v>14000</v>
      </c>
      <c r="F18" s="7">
        <v>14000</v>
      </c>
      <c r="G18" s="7">
        <v>14000</v>
      </c>
      <c r="H18" s="7">
        <v>12000</v>
      </c>
      <c r="I18" s="8">
        <f>998544728/1000000</f>
        <v>998.54472799999996</v>
      </c>
      <c r="J18" s="2">
        <v>825.5</v>
      </c>
      <c r="K18" s="2">
        <v>642.92999999999995</v>
      </c>
      <c r="L18" s="2">
        <v>544.66999999999996</v>
      </c>
      <c r="M18" s="2">
        <v>456.52</v>
      </c>
      <c r="N18" s="8">
        <f>218682620/1000000</f>
        <v>218.68261999999999</v>
      </c>
      <c r="O18" s="2">
        <v>488</v>
      </c>
      <c r="P18" s="2">
        <v>474</v>
      </c>
      <c r="Q18" s="2">
        <v>474</v>
      </c>
      <c r="R18" s="2">
        <v>474</v>
      </c>
      <c r="S18" s="2">
        <v>474</v>
      </c>
      <c r="T18" s="2">
        <v>474</v>
      </c>
      <c r="U18" s="2">
        <v>0</v>
      </c>
      <c r="V18" s="2">
        <v>0</v>
      </c>
      <c r="W18" s="2">
        <v>1</v>
      </c>
      <c r="X18" s="2">
        <v>0</v>
      </c>
      <c r="Y18" s="2" t="s">
        <v>50</v>
      </c>
      <c r="Z18" s="8">
        <v>154015.6</v>
      </c>
      <c r="AA18" s="8">
        <v>159232.79999999999</v>
      </c>
      <c r="AB18" s="8">
        <v>163968.29999999999</v>
      </c>
      <c r="AC18" s="8">
        <v>171718.8</v>
      </c>
      <c r="AD18" s="8">
        <v>176493.1</v>
      </c>
      <c r="AE18" s="8">
        <v>173298.3</v>
      </c>
      <c r="AF18" s="7">
        <v>2937880</v>
      </c>
      <c r="AG18" s="7">
        <v>2913314</v>
      </c>
      <c r="AH18" s="7">
        <v>2911359</v>
      </c>
      <c r="AI18" s="7">
        <v>2908718</v>
      </c>
      <c r="AJ18" s="7">
        <v>2910844</v>
      </c>
      <c r="AK18" s="7">
        <v>2909011</v>
      </c>
      <c r="AL18" s="2">
        <v>0</v>
      </c>
      <c r="AM18" s="2">
        <v>1</v>
      </c>
      <c r="AN18" s="2">
        <v>0</v>
      </c>
      <c r="AO18" s="2">
        <v>1</v>
      </c>
      <c r="AP18" s="2">
        <v>0</v>
      </c>
      <c r="AQ18" s="2">
        <v>1</v>
      </c>
      <c r="AR18" s="2">
        <v>1</v>
      </c>
      <c r="AS18" s="2">
        <v>0</v>
      </c>
      <c r="AT18" s="2">
        <v>1</v>
      </c>
      <c r="AU18" s="2">
        <v>0</v>
      </c>
      <c r="AV18" s="2">
        <v>1</v>
      </c>
      <c r="AW18" s="2">
        <v>0</v>
      </c>
      <c r="AX18" s="2">
        <v>1</v>
      </c>
      <c r="AY18" s="2">
        <v>0</v>
      </c>
      <c r="AZ18" s="7">
        <v>771406</v>
      </c>
      <c r="BA18" s="2">
        <v>1</v>
      </c>
      <c r="BB18" s="7">
        <v>570323</v>
      </c>
      <c r="BC18" s="2">
        <v>0</v>
      </c>
      <c r="BD18" s="7">
        <v>671018</v>
      </c>
      <c r="BE18" s="2">
        <v>1</v>
      </c>
      <c r="BF18" s="7">
        <v>427005</v>
      </c>
      <c r="BG18" s="2">
        <v>0</v>
      </c>
    </row>
    <row r="19" spans="1:59" x14ac:dyDescent="0.35">
      <c r="A19" s="2" t="s">
        <v>54</v>
      </c>
      <c r="B19" s="7">
        <v>11100</v>
      </c>
      <c r="C19" s="7">
        <v>10800</v>
      </c>
      <c r="D19" s="7">
        <v>10500</v>
      </c>
      <c r="E19" s="7">
        <v>10200</v>
      </c>
      <c r="F19" s="7">
        <v>10200</v>
      </c>
      <c r="G19" s="7">
        <v>10200</v>
      </c>
      <c r="H19" s="7">
        <v>9900</v>
      </c>
      <c r="I19" s="8">
        <f>618703897/1000000</f>
        <v>618.70389699999998</v>
      </c>
      <c r="J19" s="2">
        <v>540.20000000000005</v>
      </c>
      <c r="K19" s="2">
        <v>433.21</v>
      </c>
      <c r="L19" s="2">
        <v>223.91</v>
      </c>
      <c r="M19" s="2">
        <v>3.5</v>
      </c>
      <c r="N19" s="8">
        <f>101/1000000</f>
        <v>1.01E-4</v>
      </c>
      <c r="O19" s="2">
        <v>552</v>
      </c>
      <c r="P19" s="2">
        <v>502</v>
      </c>
      <c r="Q19" s="2">
        <v>448</v>
      </c>
      <c r="R19" s="2">
        <v>415</v>
      </c>
      <c r="S19" s="2">
        <v>415</v>
      </c>
      <c r="T19" s="2">
        <v>415</v>
      </c>
      <c r="U19" s="2">
        <v>0</v>
      </c>
      <c r="V19" s="2">
        <v>1</v>
      </c>
      <c r="W19" s="2">
        <v>0</v>
      </c>
      <c r="X19" s="2">
        <v>0</v>
      </c>
      <c r="Y19" s="2" t="s">
        <v>52</v>
      </c>
      <c r="Z19" s="8">
        <v>192819.3</v>
      </c>
      <c r="AA19" s="8">
        <v>195840.2</v>
      </c>
      <c r="AB19" s="8">
        <v>200345.5</v>
      </c>
      <c r="AC19" s="8">
        <v>207849.4</v>
      </c>
      <c r="AD19" s="8">
        <v>215398.9</v>
      </c>
      <c r="AE19" s="8">
        <v>210024.2</v>
      </c>
      <c r="AF19" s="7">
        <v>4505836</v>
      </c>
      <c r="AG19" s="7">
        <v>4467673</v>
      </c>
      <c r="AH19" s="7">
        <v>4461153</v>
      </c>
      <c r="AI19" s="7">
        <v>4452268</v>
      </c>
      <c r="AJ19" s="7">
        <v>4438182</v>
      </c>
      <c r="AK19" s="7">
        <v>4425976</v>
      </c>
      <c r="AL19" s="2">
        <v>0</v>
      </c>
      <c r="AM19" s="2">
        <v>1</v>
      </c>
      <c r="AN19" s="2">
        <v>0</v>
      </c>
      <c r="AO19" s="2">
        <v>1</v>
      </c>
      <c r="AP19" s="2">
        <v>0</v>
      </c>
      <c r="AQ19" s="2">
        <v>1</v>
      </c>
      <c r="AR19" s="2">
        <v>1</v>
      </c>
      <c r="AS19" s="2">
        <v>0</v>
      </c>
      <c r="AT19" s="2">
        <v>1</v>
      </c>
      <c r="AU19" s="2">
        <v>0</v>
      </c>
      <c r="AV19" s="2">
        <v>1</v>
      </c>
      <c r="AW19" s="2">
        <v>0</v>
      </c>
      <c r="AX19" s="2">
        <v>1</v>
      </c>
      <c r="AY19" s="2">
        <v>0</v>
      </c>
      <c r="AZ19" s="7">
        <v>1326646</v>
      </c>
      <c r="BA19" s="2">
        <v>1</v>
      </c>
      <c r="BB19" s="7">
        <v>772474</v>
      </c>
      <c r="BC19" s="2">
        <v>0</v>
      </c>
      <c r="BD19" s="7">
        <v>1202971</v>
      </c>
      <c r="BE19" s="2">
        <v>1</v>
      </c>
      <c r="BF19" s="7">
        <v>628854</v>
      </c>
      <c r="BG19" s="2">
        <v>0</v>
      </c>
    </row>
    <row r="20" spans="1:59" x14ac:dyDescent="0.35">
      <c r="A20" s="2" t="s">
        <v>16</v>
      </c>
      <c r="B20" s="7">
        <v>7700</v>
      </c>
      <c r="C20" s="7">
        <v>7700</v>
      </c>
      <c r="D20" s="7">
        <v>7700</v>
      </c>
      <c r="E20" s="7">
        <v>7700</v>
      </c>
      <c r="F20" s="7">
        <v>7700</v>
      </c>
      <c r="G20" s="7">
        <v>7700</v>
      </c>
      <c r="H20" s="7">
        <v>7700</v>
      </c>
      <c r="I20" s="8">
        <f>1062227765/1000000</f>
        <v>1062.2277650000001</v>
      </c>
      <c r="J20" s="2">
        <v>982.34</v>
      </c>
      <c r="K20" s="2">
        <v>909.56</v>
      </c>
      <c r="L20" s="2">
        <v>877.79</v>
      </c>
      <c r="M20" s="2">
        <v>904.48</v>
      </c>
      <c r="N20" s="8">
        <f>885898941/1000000</f>
        <v>885.89894100000004</v>
      </c>
      <c r="O20" s="2">
        <v>284</v>
      </c>
      <c r="P20" s="2">
        <v>284</v>
      </c>
      <c r="Q20" s="2">
        <v>284</v>
      </c>
      <c r="R20" s="2">
        <v>284</v>
      </c>
      <c r="S20" s="2">
        <v>284</v>
      </c>
      <c r="T20" s="2">
        <v>284</v>
      </c>
      <c r="U20" s="2">
        <v>0</v>
      </c>
      <c r="V20" s="2">
        <v>1</v>
      </c>
      <c r="W20" s="2">
        <v>0</v>
      </c>
      <c r="X20" s="2">
        <v>0</v>
      </c>
      <c r="Y20" s="2" t="s">
        <v>52</v>
      </c>
      <c r="Z20" s="8">
        <v>231751.8</v>
      </c>
      <c r="AA20" s="8">
        <v>223409.5</v>
      </c>
      <c r="AB20" s="8">
        <v>235712.2</v>
      </c>
      <c r="AC20" s="8">
        <v>253236.1</v>
      </c>
      <c r="AD20" s="8">
        <v>256918.5</v>
      </c>
      <c r="AE20" s="8">
        <v>241990.8</v>
      </c>
      <c r="AF20" s="7">
        <v>4657757</v>
      </c>
      <c r="AG20" s="7">
        <v>4648794</v>
      </c>
      <c r="AH20" s="7">
        <v>4659690</v>
      </c>
      <c r="AI20" s="7">
        <v>4670650</v>
      </c>
      <c r="AJ20" s="7">
        <v>4678135</v>
      </c>
      <c r="AK20" s="7">
        <v>4664628</v>
      </c>
      <c r="AL20" s="2">
        <v>0</v>
      </c>
      <c r="AM20" s="2">
        <v>1</v>
      </c>
      <c r="AN20" s="2">
        <v>0</v>
      </c>
      <c r="AO20" s="2">
        <v>1</v>
      </c>
      <c r="AP20" s="2">
        <v>0</v>
      </c>
      <c r="AQ20" s="2">
        <v>1</v>
      </c>
      <c r="AR20" s="2">
        <v>0</v>
      </c>
      <c r="AS20" s="2">
        <v>1</v>
      </c>
      <c r="AT20" s="2">
        <v>0</v>
      </c>
      <c r="AU20" s="2">
        <v>1</v>
      </c>
      <c r="AV20" s="2">
        <v>0</v>
      </c>
      <c r="AW20" s="2">
        <v>1</v>
      </c>
      <c r="AX20" s="2">
        <v>1</v>
      </c>
      <c r="AY20" s="2">
        <v>0</v>
      </c>
      <c r="AZ20" s="7">
        <v>1255776</v>
      </c>
      <c r="BA20" s="2">
        <v>1</v>
      </c>
      <c r="BB20" s="7">
        <v>856034</v>
      </c>
      <c r="BC20" s="2">
        <v>0</v>
      </c>
      <c r="BD20" s="7">
        <v>1178638</v>
      </c>
      <c r="BE20" s="2">
        <v>1</v>
      </c>
      <c r="BF20" s="7">
        <v>780154</v>
      </c>
      <c r="BG20" s="2">
        <v>0</v>
      </c>
    </row>
    <row r="21" spans="1:59" x14ac:dyDescent="0.35">
      <c r="A21" s="2" t="s">
        <v>19</v>
      </c>
      <c r="B21" s="7">
        <v>15000</v>
      </c>
      <c r="C21" s="7">
        <v>15000</v>
      </c>
      <c r="D21" s="7">
        <v>15000</v>
      </c>
      <c r="E21" s="7">
        <v>15000</v>
      </c>
      <c r="F21" s="7">
        <v>15000</v>
      </c>
      <c r="G21" s="7">
        <v>15000</v>
      </c>
      <c r="H21" s="7">
        <v>15000</v>
      </c>
      <c r="I21" s="8">
        <f>1725208489/1000000</f>
        <v>1725.2084890000001</v>
      </c>
      <c r="J21" s="2">
        <v>1212.9000000000001</v>
      </c>
      <c r="K21" s="2">
        <v>998.79</v>
      </c>
      <c r="L21" s="2">
        <v>974.69</v>
      </c>
      <c r="M21" s="2">
        <v>925.78</v>
      </c>
      <c r="N21" s="8">
        <f>949289616/1000000</f>
        <v>949.28961600000002</v>
      </c>
      <c r="O21" s="2">
        <v>1234</v>
      </c>
      <c r="P21" s="2">
        <v>1192</v>
      </c>
      <c r="Q21" s="2">
        <v>1153</v>
      </c>
      <c r="R21" s="2">
        <v>1103</v>
      </c>
      <c r="S21" s="2">
        <v>1083</v>
      </c>
      <c r="T21" s="2">
        <v>1047</v>
      </c>
      <c r="U21" s="2">
        <v>0</v>
      </c>
      <c r="V21" s="2">
        <v>0</v>
      </c>
      <c r="W21" s="2">
        <v>0</v>
      </c>
      <c r="X21" s="2">
        <v>1</v>
      </c>
      <c r="Y21" s="2" t="s">
        <v>25</v>
      </c>
      <c r="Z21" s="8">
        <v>503178.5</v>
      </c>
      <c r="AA21" s="8">
        <v>519143.5</v>
      </c>
      <c r="AB21" s="8">
        <v>539973.4</v>
      </c>
      <c r="AC21" s="8">
        <v>570464.19999999995</v>
      </c>
      <c r="AD21" s="8">
        <v>596593.1</v>
      </c>
      <c r="AE21" s="8">
        <v>584039</v>
      </c>
      <c r="AF21" s="7">
        <v>7029917</v>
      </c>
      <c r="AG21" s="7">
        <v>6892503</v>
      </c>
      <c r="AH21" s="7">
        <v>6882635</v>
      </c>
      <c r="AI21" s="7">
        <v>6859789</v>
      </c>
      <c r="AJ21" s="7">
        <v>6823608</v>
      </c>
      <c r="AK21" s="7">
        <v>6794228</v>
      </c>
      <c r="AL21" s="2">
        <v>0</v>
      </c>
      <c r="AM21" s="2">
        <v>1</v>
      </c>
      <c r="AN21" s="2">
        <v>0</v>
      </c>
      <c r="AO21" s="2">
        <v>1</v>
      </c>
      <c r="AP21" s="2">
        <v>0</v>
      </c>
      <c r="AQ21" s="2">
        <v>1</v>
      </c>
      <c r="AR21" s="2">
        <v>1</v>
      </c>
      <c r="AS21" s="2">
        <v>0</v>
      </c>
      <c r="AT21" s="2">
        <v>1</v>
      </c>
      <c r="AU21" s="2">
        <v>0</v>
      </c>
      <c r="AV21" s="2">
        <v>1</v>
      </c>
      <c r="AW21" s="2">
        <v>0</v>
      </c>
      <c r="AX21" s="2">
        <v>1</v>
      </c>
      <c r="AY21" s="2">
        <v>0</v>
      </c>
      <c r="AZ21" s="7">
        <v>1167202</v>
      </c>
      <c r="BA21" s="2">
        <v>0</v>
      </c>
      <c r="BB21" s="7">
        <v>2382202</v>
      </c>
      <c r="BC21" s="2">
        <v>1</v>
      </c>
      <c r="BD21" s="7">
        <v>1090893</v>
      </c>
      <c r="BE21" s="2">
        <v>0</v>
      </c>
      <c r="BF21" s="7">
        <v>1995196</v>
      </c>
      <c r="BG21" s="2">
        <v>1</v>
      </c>
    </row>
    <row r="22" spans="1:59" x14ac:dyDescent="0.35">
      <c r="A22" s="2" t="s">
        <v>18</v>
      </c>
      <c r="B22" s="7">
        <v>8500</v>
      </c>
      <c r="C22" s="7">
        <v>8500</v>
      </c>
      <c r="D22" s="7">
        <v>8500</v>
      </c>
      <c r="E22" s="7">
        <v>8500</v>
      </c>
      <c r="F22" s="7">
        <v>8500</v>
      </c>
      <c r="G22" s="7">
        <v>8500</v>
      </c>
      <c r="H22" s="7">
        <v>8500</v>
      </c>
      <c r="I22" s="8">
        <f>1273594518/1000000</f>
        <v>1273.5945180000001</v>
      </c>
      <c r="J22" s="2">
        <v>1191.2</v>
      </c>
      <c r="K22" s="2">
        <v>1116.81</v>
      </c>
      <c r="L22" s="2">
        <v>1046.78</v>
      </c>
      <c r="M22" s="2">
        <v>957.92</v>
      </c>
      <c r="N22" s="8">
        <f>848316210/1000000</f>
        <v>848.31620999999996</v>
      </c>
      <c r="O22" s="2">
        <v>430</v>
      </c>
      <c r="P22" s="2">
        <v>430</v>
      </c>
      <c r="Q22" s="2">
        <v>430</v>
      </c>
      <c r="R22" s="2">
        <v>430</v>
      </c>
      <c r="S22" s="2">
        <v>430</v>
      </c>
      <c r="T22" s="2">
        <v>430</v>
      </c>
      <c r="U22" s="2">
        <v>0</v>
      </c>
      <c r="V22" s="2">
        <v>1</v>
      </c>
      <c r="W22" s="2">
        <v>0</v>
      </c>
      <c r="X22" s="2">
        <v>0</v>
      </c>
      <c r="Y22" s="2" t="s">
        <v>52</v>
      </c>
      <c r="Z22" s="8">
        <v>370768.3</v>
      </c>
      <c r="AA22" s="8">
        <v>387620.2</v>
      </c>
      <c r="AB22" s="8">
        <v>399737.59999999998</v>
      </c>
      <c r="AC22" s="8">
        <v>411619.1</v>
      </c>
      <c r="AD22" s="8">
        <v>426747.4</v>
      </c>
      <c r="AE22" s="8">
        <v>422726.40000000002</v>
      </c>
      <c r="AF22" s="7">
        <v>6177224</v>
      </c>
      <c r="AG22" s="7">
        <v>6045680</v>
      </c>
      <c r="AH22" s="7">
        <v>6035802</v>
      </c>
      <c r="AI22" s="7">
        <v>6023868</v>
      </c>
      <c r="AJ22" s="7">
        <v>6003323</v>
      </c>
      <c r="AK22" s="7">
        <v>5985562</v>
      </c>
      <c r="AL22" s="2">
        <v>1</v>
      </c>
      <c r="AM22" s="2">
        <v>0</v>
      </c>
      <c r="AN22" s="2">
        <v>1</v>
      </c>
      <c r="AO22" s="2">
        <v>0</v>
      </c>
      <c r="AP22" s="2">
        <v>1</v>
      </c>
      <c r="AQ22" s="2">
        <v>0</v>
      </c>
      <c r="AR22" s="2">
        <v>1</v>
      </c>
      <c r="AS22" s="2">
        <v>0</v>
      </c>
      <c r="AT22" s="2">
        <v>1</v>
      </c>
      <c r="AU22" s="2">
        <v>0</v>
      </c>
      <c r="AV22" s="2">
        <v>1</v>
      </c>
      <c r="AW22" s="2">
        <v>0</v>
      </c>
      <c r="AX22" s="2">
        <v>1</v>
      </c>
      <c r="AY22" s="2">
        <v>0</v>
      </c>
      <c r="AZ22" s="7">
        <v>976414</v>
      </c>
      <c r="BA22" s="2">
        <v>0</v>
      </c>
      <c r="BB22" s="7">
        <v>1985023</v>
      </c>
      <c r="BC22" s="2">
        <v>1</v>
      </c>
      <c r="BD22" s="7">
        <v>943169</v>
      </c>
      <c r="BE22" s="2">
        <v>0</v>
      </c>
      <c r="BF22" s="7">
        <v>1677928</v>
      </c>
      <c r="BG22" s="2">
        <v>1</v>
      </c>
    </row>
    <row r="23" spans="1:59" x14ac:dyDescent="0.35">
      <c r="A23" s="2" t="s">
        <v>17</v>
      </c>
      <c r="B23" s="7">
        <v>12000</v>
      </c>
      <c r="C23" s="7">
        <v>12000</v>
      </c>
      <c r="D23" s="7">
        <v>12000</v>
      </c>
      <c r="E23" s="7">
        <v>12000</v>
      </c>
      <c r="F23" s="7">
        <v>12000</v>
      </c>
      <c r="G23" s="7">
        <v>12000</v>
      </c>
      <c r="H23" s="7">
        <v>12000</v>
      </c>
      <c r="I23" s="8">
        <f>508553554/1000000</f>
        <v>508.55355400000002</v>
      </c>
      <c r="J23" s="2">
        <v>465.42</v>
      </c>
      <c r="K23" s="2">
        <v>426.02</v>
      </c>
      <c r="L23" s="2">
        <v>392.74</v>
      </c>
      <c r="M23" s="2">
        <v>356.86</v>
      </c>
      <c r="N23" s="8">
        <f>314903568/1000000</f>
        <v>314.90356800000001</v>
      </c>
      <c r="O23" s="2">
        <v>667</v>
      </c>
      <c r="P23" s="2">
        <v>646</v>
      </c>
      <c r="Q23" s="2">
        <v>627</v>
      </c>
      <c r="R23" s="2">
        <v>615</v>
      </c>
      <c r="S23" s="2">
        <v>595</v>
      </c>
      <c r="T23" s="2">
        <v>579</v>
      </c>
      <c r="U23" s="2">
        <v>0</v>
      </c>
      <c r="V23" s="2">
        <v>0</v>
      </c>
      <c r="W23" s="2">
        <v>0</v>
      </c>
      <c r="X23" s="2">
        <v>1</v>
      </c>
      <c r="Y23" s="2" t="s">
        <v>25</v>
      </c>
      <c r="Z23" s="8">
        <v>57559.8</v>
      </c>
      <c r="AA23" s="8">
        <v>59754.2</v>
      </c>
      <c r="AB23" s="8">
        <v>61671.5</v>
      </c>
      <c r="AC23" s="8">
        <v>64557</v>
      </c>
      <c r="AD23" s="8">
        <v>67717.100000000006</v>
      </c>
      <c r="AE23" s="8">
        <v>66196</v>
      </c>
      <c r="AF23" s="7">
        <v>1362359</v>
      </c>
      <c r="AG23" s="7">
        <v>1331317</v>
      </c>
      <c r="AH23" s="7">
        <v>1328262</v>
      </c>
      <c r="AI23" s="7">
        <v>1330513</v>
      </c>
      <c r="AJ23" s="7">
        <v>1328009</v>
      </c>
      <c r="AK23" s="7">
        <v>1327729</v>
      </c>
      <c r="AL23" s="2">
        <v>1</v>
      </c>
      <c r="AM23" s="2">
        <v>0</v>
      </c>
      <c r="AN23" s="2">
        <v>1</v>
      </c>
      <c r="AO23" s="2">
        <v>0</v>
      </c>
      <c r="AP23" s="2">
        <v>1</v>
      </c>
      <c r="AQ23" s="2">
        <v>0</v>
      </c>
      <c r="AR23" s="2">
        <v>1</v>
      </c>
      <c r="AS23" s="2">
        <v>0</v>
      </c>
      <c r="AT23" s="2">
        <v>1</v>
      </c>
      <c r="AU23" s="2">
        <v>0</v>
      </c>
      <c r="AV23" s="2">
        <v>1</v>
      </c>
      <c r="AW23" s="2">
        <v>0</v>
      </c>
      <c r="AX23" s="2">
        <v>1</v>
      </c>
      <c r="AY23" s="2">
        <v>0</v>
      </c>
      <c r="AZ23" s="7">
        <v>360737</v>
      </c>
      <c r="BA23" s="2">
        <v>0</v>
      </c>
      <c r="BB23" s="7">
        <v>435072</v>
      </c>
      <c r="BC23" s="2">
        <v>1</v>
      </c>
      <c r="BD23" s="7">
        <v>335593</v>
      </c>
      <c r="BE23" s="2">
        <v>0</v>
      </c>
      <c r="BF23" s="7">
        <v>357735</v>
      </c>
      <c r="BG23" s="2">
        <v>1</v>
      </c>
    </row>
    <row r="24" spans="1:59" x14ac:dyDescent="0.35">
      <c r="A24" s="2" t="s">
        <v>20</v>
      </c>
      <c r="B24" s="7">
        <v>9500</v>
      </c>
      <c r="C24" s="7">
        <v>9000</v>
      </c>
      <c r="D24" s="7">
        <v>9000</v>
      </c>
      <c r="E24" s="7">
        <v>9500</v>
      </c>
      <c r="F24" s="7">
        <v>9500</v>
      </c>
      <c r="G24" s="7">
        <v>9500</v>
      </c>
      <c r="H24" s="7">
        <v>9500</v>
      </c>
      <c r="I24" s="8">
        <f>4661100963/1000000</f>
        <v>4661.1009629999999</v>
      </c>
      <c r="J24" s="2">
        <v>4210.28</v>
      </c>
      <c r="K24" s="2">
        <v>3646.23</v>
      </c>
      <c r="L24" s="2">
        <v>3165</v>
      </c>
      <c r="M24" s="2">
        <v>2689.82</v>
      </c>
      <c r="N24" s="8">
        <f>2078852132/1000000</f>
        <v>2078.852132</v>
      </c>
      <c r="O24" s="2">
        <v>362</v>
      </c>
      <c r="P24" s="2">
        <v>362</v>
      </c>
      <c r="Q24" s="2">
        <v>362</v>
      </c>
      <c r="R24" s="2">
        <v>362</v>
      </c>
      <c r="S24" s="2">
        <v>362</v>
      </c>
      <c r="T24" s="2">
        <v>362</v>
      </c>
      <c r="U24" s="2">
        <v>0</v>
      </c>
      <c r="V24" s="2">
        <v>0</v>
      </c>
      <c r="W24" s="2">
        <v>1</v>
      </c>
      <c r="X24" s="2">
        <v>0</v>
      </c>
      <c r="Y24" s="2" t="s">
        <v>50</v>
      </c>
      <c r="Z24" s="8">
        <v>473149.5</v>
      </c>
      <c r="AA24" s="8">
        <v>488962.6</v>
      </c>
      <c r="AB24" s="8">
        <v>501914.9</v>
      </c>
      <c r="AC24" s="8">
        <v>521803.4</v>
      </c>
      <c r="AD24" s="8">
        <v>536888.30000000005</v>
      </c>
      <c r="AE24" s="8">
        <v>515928.3</v>
      </c>
      <c r="AF24" s="7">
        <v>10077331</v>
      </c>
      <c r="AG24" s="7">
        <v>9986857</v>
      </c>
      <c r="AH24" s="7">
        <v>9984072</v>
      </c>
      <c r="AI24" s="7">
        <v>9973114</v>
      </c>
      <c r="AJ24" s="7">
        <v>9950571</v>
      </c>
      <c r="AK24" s="7">
        <v>9931715</v>
      </c>
      <c r="AL24" s="2">
        <v>0</v>
      </c>
      <c r="AM24" s="2">
        <v>1</v>
      </c>
      <c r="AN24" s="2">
        <v>0</v>
      </c>
      <c r="AO24" s="2">
        <v>1</v>
      </c>
      <c r="AP24" s="2">
        <v>0</v>
      </c>
      <c r="AQ24" s="2">
        <v>1</v>
      </c>
      <c r="AR24" s="2">
        <v>1</v>
      </c>
      <c r="AS24" s="2">
        <v>0</v>
      </c>
      <c r="AT24" s="2">
        <v>1</v>
      </c>
      <c r="AU24" s="2">
        <v>0</v>
      </c>
      <c r="AV24" s="2">
        <v>1</v>
      </c>
      <c r="AW24" s="2">
        <v>0</v>
      </c>
      <c r="AX24" s="2">
        <v>1</v>
      </c>
      <c r="AY24" s="2">
        <v>0</v>
      </c>
      <c r="AZ24" s="7">
        <v>2649852</v>
      </c>
      <c r="BA24" s="2">
        <v>0</v>
      </c>
      <c r="BB24" s="7">
        <v>2804040</v>
      </c>
      <c r="BC24" s="2">
        <v>1</v>
      </c>
      <c r="BD24" s="7">
        <v>2279543</v>
      </c>
      <c r="BE24" s="2">
        <v>1</v>
      </c>
      <c r="BF24" s="7">
        <v>2268839</v>
      </c>
      <c r="BG24" s="2">
        <v>0</v>
      </c>
    </row>
    <row r="25" spans="1:59" x14ac:dyDescent="0.35">
      <c r="A25" s="2" t="s">
        <v>21</v>
      </c>
      <c r="B25" s="7">
        <v>36000</v>
      </c>
      <c r="C25" s="7">
        <v>35000</v>
      </c>
      <c r="D25" s="7">
        <v>34000</v>
      </c>
      <c r="E25" s="7">
        <v>32000</v>
      </c>
      <c r="F25" s="7">
        <v>32000</v>
      </c>
      <c r="G25" s="7">
        <v>31000</v>
      </c>
      <c r="H25" s="7">
        <v>30000</v>
      </c>
      <c r="I25" s="8">
        <f>1705263924/1000000</f>
        <v>1705.2639240000001</v>
      </c>
      <c r="J25" s="2">
        <v>1645.87</v>
      </c>
      <c r="K25" s="2">
        <v>1598.37</v>
      </c>
      <c r="L25" s="2">
        <v>1569.25</v>
      </c>
      <c r="M25" s="2">
        <v>1664.58</v>
      </c>
      <c r="N25" s="8">
        <f>1463264894/1000000</f>
        <v>1463.2648939999999</v>
      </c>
      <c r="O25" s="2">
        <v>740</v>
      </c>
      <c r="P25" s="2">
        <v>717</v>
      </c>
      <c r="Q25" s="2">
        <v>693</v>
      </c>
      <c r="R25" s="2">
        <v>683</v>
      </c>
      <c r="S25" s="2">
        <v>658</v>
      </c>
      <c r="T25" s="2">
        <v>640</v>
      </c>
      <c r="U25" s="2">
        <v>0</v>
      </c>
      <c r="V25" s="2">
        <v>0</v>
      </c>
      <c r="W25" s="2">
        <v>1</v>
      </c>
      <c r="X25" s="2">
        <v>0</v>
      </c>
      <c r="Y25" s="2" t="s">
        <v>50</v>
      </c>
      <c r="Z25" s="8">
        <v>333065.8</v>
      </c>
      <c r="AA25" s="8">
        <v>341696.3</v>
      </c>
      <c r="AB25" s="8">
        <v>353416.4</v>
      </c>
      <c r="AC25" s="8">
        <v>371929.7</v>
      </c>
      <c r="AD25" s="8">
        <v>383777</v>
      </c>
      <c r="AE25" s="8">
        <v>374351.8</v>
      </c>
      <c r="AF25" s="7">
        <v>5706494</v>
      </c>
      <c r="AG25" s="7">
        <v>5639632</v>
      </c>
      <c r="AH25" s="7">
        <v>5606249</v>
      </c>
      <c r="AI25" s="7">
        <v>5566230</v>
      </c>
      <c r="AJ25" s="7">
        <v>5522744</v>
      </c>
      <c r="AK25" s="7">
        <v>5482032</v>
      </c>
      <c r="AL25" s="2">
        <v>0</v>
      </c>
      <c r="AM25" s="2">
        <v>1</v>
      </c>
      <c r="AN25" s="2">
        <v>0</v>
      </c>
      <c r="AO25" s="2">
        <v>1</v>
      </c>
      <c r="AP25" s="2">
        <v>0</v>
      </c>
      <c r="AQ25" s="2">
        <v>1</v>
      </c>
      <c r="AR25" s="2">
        <v>0</v>
      </c>
      <c r="AS25" s="2">
        <v>1</v>
      </c>
      <c r="AT25" s="2">
        <v>0</v>
      </c>
      <c r="AU25" s="2">
        <v>1</v>
      </c>
      <c r="AV25" s="2">
        <v>0</v>
      </c>
      <c r="AW25" s="2">
        <v>1</v>
      </c>
      <c r="AX25" s="2">
        <v>0</v>
      </c>
      <c r="AY25" s="2">
        <v>1</v>
      </c>
      <c r="AZ25" s="7">
        <v>1484065</v>
      </c>
      <c r="BA25" s="2">
        <v>0</v>
      </c>
      <c r="BB25" s="7">
        <v>1717077</v>
      </c>
      <c r="BC25" s="2">
        <v>1</v>
      </c>
      <c r="BD25" s="7">
        <v>1322951</v>
      </c>
      <c r="BE25" s="2">
        <v>0</v>
      </c>
      <c r="BF25" s="7">
        <v>1367716</v>
      </c>
      <c r="BG25" s="2">
        <v>1</v>
      </c>
    </row>
    <row r="26" spans="1:59" x14ac:dyDescent="0.35">
      <c r="A26" s="2" t="s">
        <v>23</v>
      </c>
      <c r="B26" s="7">
        <v>11000</v>
      </c>
      <c r="C26" s="7">
        <v>11500</v>
      </c>
      <c r="D26" s="7">
        <v>12000</v>
      </c>
      <c r="E26" s="7">
        <v>12500</v>
      </c>
      <c r="F26" s="7">
        <v>13000</v>
      </c>
      <c r="G26" s="7">
        <v>13000</v>
      </c>
      <c r="H26" s="7">
        <v>13000</v>
      </c>
      <c r="I26" s="8">
        <f>1070141101/1000000</f>
        <v>1070.1411009999999</v>
      </c>
      <c r="J26" s="2">
        <v>942.97</v>
      </c>
      <c r="K26" s="2">
        <v>826.48</v>
      </c>
      <c r="L26" s="2">
        <v>663.94</v>
      </c>
      <c r="M26" s="2">
        <v>377.52</v>
      </c>
      <c r="N26" s="8">
        <f>104869619/1000000</f>
        <v>104.869619</v>
      </c>
      <c r="O26" s="2">
        <v>320</v>
      </c>
      <c r="P26" s="2">
        <v>320</v>
      </c>
      <c r="Q26" s="2">
        <v>320</v>
      </c>
      <c r="R26" s="2">
        <v>320</v>
      </c>
      <c r="S26" s="2">
        <v>320</v>
      </c>
      <c r="T26" s="2">
        <v>320</v>
      </c>
      <c r="U26" s="2">
        <v>0</v>
      </c>
      <c r="V26" s="2">
        <v>0</v>
      </c>
      <c r="W26" s="2">
        <v>1</v>
      </c>
      <c r="X26" s="2">
        <v>0</v>
      </c>
      <c r="Y26" s="2" t="s">
        <v>50</v>
      </c>
      <c r="Z26" s="8">
        <v>293938.3</v>
      </c>
      <c r="AA26" s="8">
        <v>297752.59999999998</v>
      </c>
      <c r="AB26" s="8">
        <v>305471.40000000002</v>
      </c>
      <c r="AC26" s="8">
        <v>317949.09999999998</v>
      </c>
      <c r="AD26" s="8">
        <v>328400.59999999998</v>
      </c>
      <c r="AE26" s="8">
        <v>321708.79999999999</v>
      </c>
      <c r="AF26" s="7">
        <v>6154913</v>
      </c>
      <c r="AG26" s="7">
        <v>6137428</v>
      </c>
      <c r="AH26" s="7">
        <v>6121623</v>
      </c>
      <c r="AI26" s="7">
        <v>6106670</v>
      </c>
      <c r="AJ26" s="7">
        <v>6087135</v>
      </c>
      <c r="AK26" s="7">
        <v>6071732</v>
      </c>
      <c r="AL26" s="2">
        <v>1</v>
      </c>
      <c r="AM26" s="2">
        <v>0</v>
      </c>
      <c r="AN26" s="2">
        <v>1</v>
      </c>
      <c r="AO26" s="2">
        <v>0</v>
      </c>
      <c r="AP26" s="2">
        <v>1</v>
      </c>
      <c r="AQ26" s="2">
        <v>0</v>
      </c>
      <c r="AR26" s="2">
        <v>1</v>
      </c>
      <c r="AS26" s="2">
        <v>0</v>
      </c>
      <c r="AT26" s="2">
        <v>1</v>
      </c>
      <c r="AU26" s="2">
        <v>0</v>
      </c>
      <c r="AV26" s="2">
        <v>1</v>
      </c>
      <c r="AW26" s="2">
        <v>0</v>
      </c>
      <c r="AX26" s="2">
        <v>1</v>
      </c>
      <c r="AY26" s="2">
        <v>0</v>
      </c>
      <c r="AZ26" s="7">
        <v>1718736</v>
      </c>
      <c r="BA26" s="2">
        <v>1</v>
      </c>
      <c r="BB26" s="7">
        <v>1253014</v>
      </c>
      <c r="BC26" s="2">
        <v>0</v>
      </c>
      <c r="BD26" s="7">
        <v>1594511</v>
      </c>
      <c r="BE26" s="2">
        <v>1</v>
      </c>
      <c r="BF26" s="7">
        <v>1071068</v>
      </c>
      <c r="BG26" s="2">
        <v>0</v>
      </c>
    </row>
    <row r="27" spans="1:59" x14ac:dyDescent="0.35">
      <c r="A27" s="2" t="s">
        <v>22</v>
      </c>
      <c r="B27" s="7">
        <v>14000</v>
      </c>
      <c r="C27" s="7">
        <v>14000</v>
      </c>
      <c r="D27" s="7">
        <v>14000</v>
      </c>
      <c r="E27" s="7">
        <v>14000</v>
      </c>
      <c r="F27" s="7">
        <v>14000</v>
      </c>
      <c r="G27" s="7">
        <v>14000</v>
      </c>
      <c r="H27" s="7">
        <v>14000</v>
      </c>
      <c r="I27" s="8">
        <f>710211252/1000000</f>
        <v>710.21125199999994</v>
      </c>
      <c r="J27" s="2">
        <v>685.88</v>
      </c>
      <c r="K27" s="2">
        <v>655.64</v>
      </c>
      <c r="L27" s="2">
        <v>631.41</v>
      </c>
      <c r="M27" s="2">
        <v>599.55999999999995</v>
      </c>
      <c r="N27" s="8">
        <f>543340288/1000000</f>
        <v>543.34028799999999</v>
      </c>
      <c r="O27" s="2">
        <v>235</v>
      </c>
      <c r="P27" s="2">
        <v>235</v>
      </c>
      <c r="Q27" s="2">
        <v>235</v>
      </c>
      <c r="R27" s="2">
        <v>235</v>
      </c>
      <c r="S27" s="2">
        <v>235</v>
      </c>
      <c r="T27" s="2">
        <v>235</v>
      </c>
      <c r="U27" s="2">
        <v>0</v>
      </c>
      <c r="V27" s="2">
        <v>1</v>
      </c>
      <c r="W27" s="2">
        <v>0</v>
      </c>
      <c r="X27" s="2">
        <v>0</v>
      </c>
      <c r="Y27" s="2" t="s">
        <v>52</v>
      </c>
      <c r="Z27" s="8">
        <v>105427.9</v>
      </c>
      <c r="AA27" s="8">
        <v>106492.9</v>
      </c>
      <c r="AB27" s="8">
        <v>109431.1</v>
      </c>
      <c r="AC27" s="8">
        <v>113578.5</v>
      </c>
      <c r="AD27" s="8">
        <v>115971.3</v>
      </c>
      <c r="AE27" s="8">
        <v>114200.6</v>
      </c>
      <c r="AF27" s="7">
        <v>2961279</v>
      </c>
      <c r="AG27" s="7">
        <v>2976149</v>
      </c>
      <c r="AH27" s="7">
        <v>2981020</v>
      </c>
      <c r="AI27" s="7">
        <v>2988510</v>
      </c>
      <c r="AJ27" s="7">
        <v>2987938</v>
      </c>
      <c r="AK27" s="7">
        <v>2988471</v>
      </c>
      <c r="AL27" s="2">
        <v>1</v>
      </c>
      <c r="AM27" s="2">
        <v>0</v>
      </c>
      <c r="AN27" s="2">
        <v>1</v>
      </c>
      <c r="AO27" s="2">
        <v>0</v>
      </c>
      <c r="AP27" s="2">
        <v>1</v>
      </c>
      <c r="AQ27" s="2">
        <v>0</v>
      </c>
      <c r="AR27" s="2">
        <v>1</v>
      </c>
      <c r="AS27" s="2">
        <v>0</v>
      </c>
      <c r="AT27" s="2">
        <v>1</v>
      </c>
      <c r="AU27" s="2">
        <v>0</v>
      </c>
      <c r="AV27" s="2">
        <v>0</v>
      </c>
      <c r="AW27" s="2">
        <v>1</v>
      </c>
      <c r="AX27" s="2">
        <v>0</v>
      </c>
      <c r="AY27" s="2">
        <v>1</v>
      </c>
      <c r="AZ27" s="7">
        <v>756764</v>
      </c>
      <c r="BA27" s="2">
        <v>1</v>
      </c>
      <c r="BB27" s="7">
        <v>539398</v>
      </c>
      <c r="BC27" s="2">
        <v>0</v>
      </c>
      <c r="BD27" s="7">
        <v>700714</v>
      </c>
      <c r="BE27" s="2">
        <v>1</v>
      </c>
      <c r="BF27" s="7">
        <v>485131</v>
      </c>
      <c r="BG27" s="2">
        <v>0</v>
      </c>
    </row>
    <row r="28" spans="1:59" x14ac:dyDescent="0.35">
      <c r="A28" s="2" t="s">
        <v>24</v>
      </c>
      <c r="B28" s="7">
        <v>35300</v>
      </c>
      <c r="C28" s="7">
        <v>34100</v>
      </c>
      <c r="D28" s="7">
        <v>33000</v>
      </c>
      <c r="E28" s="7">
        <v>32000</v>
      </c>
      <c r="F28" s="7">
        <v>31400</v>
      </c>
      <c r="G28" s="7">
        <v>30500</v>
      </c>
      <c r="H28" s="7">
        <v>29500</v>
      </c>
      <c r="I28" s="8">
        <f>374979615/1000000</f>
        <v>374.97961500000002</v>
      </c>
      <c r="J28" s="2">
        <v>348.52</v>
      </c>
      <c r="K28" s="2">
        <v>314.97000000000003</v>
      </c>
      <c r="L28" s="2">
        <v>311.26</v>
      </c>
      <c r="M28" s="2">
        <v>309.99</v>
      </c>
      <c r="N28" s="8">
        <f>267432958/1000000</f>
        <v>267.43295799999999</v>
      </c>
      <c r="O28" s="2">
        <v>552</v>
      </c>
      <c r="P28" s="2">
        <v>527</v>
      </c>
      <c r="Q28" s="2">
        <v>518</v>
      </c>
      <c r="R28" s="2">
        <v>510</v>
      </c>
      <c r="S28" s="2">
        <v>487</v>
      </c>
      <c r="T28" s="2">
        <v>471</v>
      </c>
      <c r="U28" s="2">
        <v>1</v>
      </c>
      <c r="V28" s="2">
        <v>0</v>
      </c>
      <c r="W28" s="2">
        <v>0</v>
      </c>
      <c r="X28" s="2">
        <v>0</v>
      </c>
      <c r="Y28" s="2" t="s">
        <v>51</v>
      </c>
      <c r="Z28" s="8">
        <v>46269.3</v>
      </c>
      <c r="AA28" s="8">
        <v>45680.3</v>
      </c>
      <c r="AB28" s="8">
        <v>47946.9</v>
      </c>
      <c r="AC28" s="8">
        <v>50692.3</v>
      </c>
      <c r="AD28" s="8">
        <v>52934.6</v>
      </c>
      <c r="AE28" s="8">
        <v>51488.7</v>
      </c>
      <c r="AF28" s="7">
        <v>1084225</v>
      </c>
      <c r="AG28" s="7">
        <v>1068778</v>
      </c>
      <c r="AH28" s="7">
        <v>1060665</v>
      </c>
      <c r="AI28" s="7">
        <v>1052482</v>
      </c>
      <c r="AJ28" s="7">
        <v>1040859</v>
      </c>
      <c r="AK28" s="7">
        <v>1030475</v>
      </c>
      <c r="AL28" s="2">
        <v>1</v>
      </c>
      <c r="AM28" s="2">
        <v>1</v>
      </c>
      <c r="AN28" s="2">
        <v>0</v>
      </c>
      <c r="AO28" s="2">
        <v>1</v>
      </c>
      <c r="AP28" s="2">
        <v>0</v>
      </c>
      <c r="AQ28" s="2">
        <v>1</v>
      </c>
      <c r="AR28" s="2">
        <v>0</v>
      </c>
      <c r="AS28" s="2">
        <v>1</v>
      </c>
      <c r="AT28" s="2">
        <v>0</v>
      </c>
      <c r="AU28" s="2">
        <v>1</v>
      </c>
      <c r="AV28" s="2">
        <v>0</v>
      </c>
      <c r="AW28" s="2">
        <v>1</v>
      </c>
      <c r="AX28" s="2">
        <v>0</v>
      </c>
      <c r="AY28" s="2">
        <v>1</v>
      </c>
      <c r="AZ28" s="7">
        <v>343602</v>
      </c>
      <c r="BA28" s="2">
        <v>1</v>
      </c>
      <c r="BB28" s="7">
        <v>244786</v>
      </c>
      <c r="BC28" s="2">
        <v>0</v>
      </c>
      <c r="BD28" s="7">
        <v>279240</v>
      </c>
      <c r="BE28" s="2">
        <v>1</v>
      </c>
      <c r="BF28" s="7">
        <v>177709</v>
      </c>
      <c r="BG28" s="2">
        <v>0</v>
      </c>
    </row>
    <row r="29" spans="1:59" x14ac:dyDescent="0.35">
      <c r="A29" s="2" t="s">
        <v>31</v>
      </c>
      <c r="B29" s="7">
        <v>26000</v>
      </c>
      <c r="C29" s="7">
        <v>25200</v>
      </c>
      <c r="D29" s="7">
        <v>24300</v>
      </c>
      <c r="E29" s="7">
        <v>23500</v>
      </c>
      <c r="F29" s="7">
        <v>23100</v>
      </c>
      <c r="G29" s="7">
        <v>22300</v>
      </c>
      <c r="H29" s="7">
        <v>21700</v>
      </c>
      <c r="I29" s="8">
        <f>4003197955/1000000</f>
        <v>4003.1979550000001</v>
      </c>
      <c r="J29" s="2">
        <v>3592.73</v>
      </c>
      <c r="K29" s="2">
        <v>3172.22</v>
      </c>
      <c r="L29" s="2">
        <v>2443.61</v>
      </c>
      <c r="M29" s="2">
        <v>1362.91</v>
      </c>
      <c r="N29" s="8">
        <f>219020262/1000000</f>
        <v>219.020262</v>
      </c>
      <c r="O29" s="2">
        <v>350</v>
      </c>
      <c r="P29" s="2">
        <v>350</v>
      </c>
      <c r="Q29" s="2">
        <v>350</v>
      </c>
      <c r="R29" s="2">
        <v>350</v>
      </c>
      <c r="S29" s="2">
        <v>350</v>
      </c>
      <c r="T29" s="2">
        <v>350</v>
      </c>
      <c r="U29" s="2">
        <v>0</v>
      </c>
      <c r="V29" s="2">
        <v>1</v>
      </c>
      <c r="W29" s="2">
        <v>0</v>
      </c>
      <c r="X29" s="2">
        <v>0</v>
      </c>
      <c r="Y29" s="2" t="s">
        <v>52</v>
      </c>
      <c r="Z29" s="8">
        <v>502808.4</v>
      </c>
      <c r="AA29" s="8">
        <v>520356.6</v>
      </c>
      <c r="AB29" s="8">
        <v>541040.69999999995</v>
      </c>
      <c r="AC29" s="8">
        <v>567451.69999999995</v>
      </c>
      <c r="AD29" s="8">
        <v>591600.9</v>
      </c>
      <c r="AE29" s="8">
        <v>586136.19999999995</v>
      </c>
      <c r="AF29" s="7">
        <v>10439388</v>
      </c>
      <c r="AG29" s="7">
        <v>10488084</v>
      </c>
      <c r="AH29" s="7">
        <v>10381615</v>
      </c>
      <c r="AI29" s="7">
        <v>10268233</v>
      </c>
      <c r="AJ29" s="7">
        <v>10154788</v>
      </c>
      <c r="AK29" s="7">
        <v>10031646</v>
      </c>
      <c r="AL29" s="2">
        <v>1</v>
      </c>
      <c r="AM29" s="2">
        <v>0</v>
      </c>
      <c r="AN29" s="2">
        <v>1</v>
      </c>
      <c r="AO29" s="2">
        <v>0</v>
      </c>
      <c r="AP29" s="2">
        <v>1</v>
      </c>
      <c r="AQ29" s="2">
        <v>0</v>
      </c>
      <c r="AR29" s="2">
        <v>1</v>
      </c>
      <c r="AS29" s="2">
        <v>0</v>
      </c>
      <c r="AT29" s="2">
        <v>1</v>
      </c>
      <c r="AU29" s="2">
        <v>0</v>
      </c>
      <c r="AV29" s="2">
        <v>1</v>
      </c>
      <c r="AW29" s="2">
        <v>0</v>
      </c>
      <c r="AX29" s="2">
        <v>1</v>
      </c>
      <c r="AY29" s="2">
        <v>0</v>
      </c>
      <c r="AZ29" s="7">
        <v>2758775</v>
      </c>
      <c r="BA29" s="2">
        <v>1</v>
      </c>
      <c r="BB29" s="7">
        <v>2684292</v>
      </c>
      <c r="BC29" s="2">
        <v>0</v>
      </c>
      <c r="BD29" s="7">
        <v>2362631</v>
      </c>
      <c r="BE29" s="2">
        <v>1</v>
      </c>
      <c r="BF29" s="7">
        <v>2189316</v>
      </c>
      <c r="BG29" s="2">
        <v>0</v>
      </c>
    </row>
    <row r="30" spans="1:59" x14ac:dyDescent="0.35">
      <c r="A30" s="2" t="s">
        <v>32</v>
      </c>
      <c r="B30" s="7">
        <v>38500</v>
      </c>
      <c r="C30" s="7">
        <v>37900</v>
      </c>
      <c r="D30" s="7">
        <v>36400</v>
      </c>
      <c r="E30" s="7">
        <v>35500</v>
      </c>
      <c r="F30" s="7">
        <v>35100</v>
      </c>
      <c r="G30" s="7">
        <v>37200</v>
      </c>
      <c r="H30" s="7">
        <v>35600</v>
      </c>
      <c r="I30" s="8">
        <f>225975141/1000000</f>
        <v>225.97514100000001</v>
      </c>
      <c r="J30" s="2">
        <v>197.99</v>
      </c>
      <c r="K30" s="2">
        <v>145.79</v>
      </c>
      <c r="L30" s="2">
        <v>79.84</v>
      </c>
      <c r="M30" s="2">
        <v>132.88</v>
      </c>
      <c r="N30" s="8">
        <f>193072392/1000000</f>
        <v>193.07239200000001</v>
      </c>
      <c r="O30" s="2">
        <v>618</v>
      </c>
      <c r="P30" s="2">
        <v>595</v>
      </c>
      <c r="Q30" s="2">
        <v>606</v>
      </c>
      <c r="R30" s="2">
        <v>630</v>
      </c>
      <c r="S30" s="2">
        <v>633</v>
      </c>
      <c r="T30" s="2">
        <v>594</v>
      </c>
      <c r="U30" s="2">
        <v>0</v>
      </c>
      <c r="V30" s="2">
        <v>0</v>
      </c>
      <c r="W30" s="2">
        <v>1</v>
      </c>
      <c r="X30" s="2">
        <v>0</v>
      </c>
      <c r="Y30" s="2" t="s">
        <v>50</v>
      </c>
      <c r="Z30" s="8">
        <v>55069.1</v>
      </c>
      <c r="AA30" s="8">
        <v>50792.3</v>
      </c>
      <c r="AB30" s="8">
        <v>52607.1</v>
      </c>
      <c r="AC30" s="8">
        <v>56286.8</v>
      </c>
      <c r="AD30" s="8">
        <v>57180.9</v>
      </c>
      <c r="AE30" s="8">
        <v>54032.9</v>
      </c>
      <c r="AF30" s="7">
        <v>779094</v>
      </c>
      <c r="AG30" s="7">
        <v>762062</v>
      </c>
      <c r="AH30" s="7">
        <v>758080</v>
      </c>
      <c r="AI30" s="7">
        <v>754942</v>
      </c>
      <c r="AJ30" s="7">
        <v>754434</v>
      </c>
      <c r="AK30" s="7">
        <v>754066</v>
      </c>
      <c r="AL30" s="2">
        <v>0</v>
      </c>
      <c r="AM30" s="2">
        <v>1</v>
      </c>
      <c r="AN30" s="2">
        <v>1</v>
      </c>
      <c r="AO30" s="2">
        <v>0</v>
      </c>
      <c r="AP30" s="2">
        <v>1</v>
      </c>
      <c r="AQ30" s="2">
        <v>0</v>
      </c>
      <c r="AR30" s="2">
        <v>1</v>
      </c>
      <c r="AS30" s="2">
        <v>0</v>
      </c>
      <c r="AT30" s="2">
        <v>1</v>
      </c>
      <c r="AU30" s="2">
        <v>0</v>
      </c>
      <c r="AV30" s="2">
        <v>1</v>
      </c>
      <c r="AW30" s="2">
        <v>0</v>
      </c>
      <c r="AX30" s="2">
        <v>1</v>
      </c>
      <c r="AY30" s="2">
        <v>0</v>
      </c>
      <c r="AZ30" s="7">
        <v>235595</v>
      </c>
      <c r="BA30" s="2">
        <v>1</v>
      </c>
      <c r="BB30" s="7">
        <v>114902</v>
      </c>
      <c r="BC30" s="2">
        <v>0</v>
      </c>
      <c r="BD30" s="7">
        <v>216794</v>
      </c>
      <c r="BE30" s="2">
        <v>1</v>
      </c>
      <c r="BF30" s="7">
        <v>93758</v>
      </c>
      <c r="BG30" s="2">
        <v>0</v>
      </c>
    </row>
    <row r="31" spans="1:59" x14ac:dyDescent="0.35">
      <c r="A31" s="2" t="s">
        <v>25</v>
      </c>
      <c r="B31" s="7">
        <v>9000</v>
      </c>
      <c r="C31" s="7">
        <v>9000</v>
      </c>
      <c r="D31" s="7">
        <v>9000</v>
      </c>
      <c r="E31" s="7">
        <v>9000</v>
      </c>
      <c r="F31" s="7">
        <v>9000</v>
      </c>
      <c r="G31" s="7">
        <v>9000</v>
      </c>
      <c r="H31" s="7">
        <v>9000</v>
      </c>
      <c r="I31" s="8">
        <f>456242980/1000000</f>
        <v>456.24297999999999</v>
      </c>
      <c r="J31" s="2">
        <v>441.79</v>
      </c>
      <c r="K31" s="2">
        <v>425.09</v>
      </c>
      <c r="L31" s="2">
        <v>417.26</v>
      </c>
      <c r="M31" s="2">
        <v>390.81</v>
      </c>
      <c r="N31" s="8">
        <f>363728484/1000000</f>
        <v>363.72848399999998</v>
      </c>
      <c r="O31" s="2">
        <v>440</v>
      </c>
      <c r="P31" s="2">
        <v>426</v>
      </c>
      <c r="Q31" s="2">
        <v>414</v>
      </c>
      <c r="R31" s="2">
        <v>392</v>
      </c>
      <c r="S31" s="2">
        <v>392</v>
      </c>
      <c r="T31" s="2">
        <v>380</v>
      </c>
      <c r="U31" s="2">
        <v>0</v>
      </c>
      <c r="V31" s="2">
        <v>0</v>
      </c>
      <c r="W31" s="2">
        <v>1</v>
      </c>
      <c r="X31" s="2">
        <v>0</v>
      </c>
      <c r="Y31" s="2" t="s">
        <v>50</v>
      </c>
      <c r="Z31" s="8">
        <v>115663.9</v>
      </c>
      <c r="AA31" s="8">
        <v>116879.2</v>
      </c>
      <c r="AB31" s="8">
        <v>120949.7</v>
      </c>
      <c r="AC31" s="8">
        <v>124705.4</v>
      </c>
      <c r="AD31" s="8">
        <v>130011.8</v>
      </c>
      <c r="AE31" s="8">
        <v>128808.7</v>
      </c>
      <c r="AF31" s="7">
        <v>1961504</v>
      </c>
      <c r="AG31" s="7">
        <v>1934408</v>
      </c>
      <c r="AH31" s="7">
        <v>1925614</v>
      </c>
      <c r="AI31" s="7">
        <v>1915947</v>
      </c>
      <c r="AJ31" s="7">
        <v>1905616</v>
      </c>
      <c r="AK31" s="7">
        <v>1891277</v>
      </c>
      <c r="AL31" s="2">
        <v>1</v>
      </c>
      <c r="AM31" s="2">
        <v>0</v>
      </c>
      <c r="AN31" s="2">
        <v>1</v>
      </c>
      <c r="AO31" s="2">
        <v>0</v>
      </c>
      <c r="AP31" s="2">
        <v>1</v>
      </c>
      <c r="AQ31" s="2">
        <v>0</v>
      </c>
      <c r="AR31" s="2">
        <v>1</v>
      </c>
      <c r="AS31" s="2">
        <v>0</v>
      </c>
      <c r="AT31" s="2">
        <v>1</v>
      </c>
      <c r="AU31" s="2">
        <v>1</v>
      </c>
      <c r="AV31" s="2">
        <v>0</v>
      </c>
      <c r="AW31" s="2">
        <v>1</v>
      </c>
      <c r="AX31" s="2">
        <v>0</v>
      </c>
      <c r="AY31" s="2">
        <v>1</v>
      </c>
      <c r="AZ31" s="7">
        <v>556846</v>
      </c>
      <c r="BA31" s="2">
        <v>0</v>
      </c>
      <c r="BB31" s="7">
        <v>374583</v>
      </c>
      <c r="BC31" s="2">
        <v>1</v>
      </c>
      <c r="BD31" s="7">
        <v>495961</v>
      </c>
      <c r="BE31" s="2">
        <v>0</v>
      </c>
      <c r="BF31" s="7">
        <v>284494</v>
      </c>
      <c r="BG31" s="2">
        <v>1</v>
      </c>
    </row>
    <row r="32" spans="1:59" x14ac:dyDescent="0.35">
      <c r="A32" s="2" t="s">
        <v>27</v>
      </c>
      <c r="B32" s="7">
        <v>14000</v>
      </c>
      <c r="C32" s="7">
        <v>14000</v>
      </c>
      <c r="D32" s="7">
        <v>14000</v>
      </c>
      <c r="E32" s="7">
        <v>14000</v>
      </c>
      <c r="F32" s="7">
        <v>14000</v>
      </c>
      <c r="G32" s="7">
        <v>14000</v>
      </c>
      <c r="H32" s="7">
        <v>14000</v>
      </c>
      <c r="I32" s="8">
        <f>307998160/1000000</f>
        <v>307.99815999999998</v>
      </c>
      <c r="J32" s="2">
        <v>311.35000000000002</v>
      </c>
      <c r="K32" s="2">
        <v>297.8</v>
      </c>
      <c r="L32" s="2">
        <v>291.13</v>
      </c>
      <c r="M32" s="2">
        <v>289.37</v>
      </c>
      <c r="N32" s="8">
        <f>281889712/1000000</f>
        <v>281.88971199999997</v>
      </c>
      <c r="O32" s="2">
        <v>427</v>
      </c>
      <c r="P32" s="2">
        <v>427</v>
      </c>
      <c r="Q32" s="2">
        <v>427</v>
      </c>
      <c r="R32" s="2">
        <v>427</v>
      </c>
      <c r="S32" s="2">
        <v>427</v>
      </c>
      <c r="T32" s="2">
        <v>427</v>
      </c>
      <c r="U32" s="2">
        <v>0</v>
      </c>
      <c r="V32" s="2">
        <v>0</v>
      </c>
      <c r="W32" s="2">
        <v>0</v>
      </c>
      <c r="X32" s="2">
        <v>1</v>
      </c>
      <c r="Y32" s="2" t="s">
        <v>25</v>
      </c>
      <c r="Z32" s="8">
        <v>75832</v>
      </c>
      <c r="AA32" s="8">
        <v>78509</v>
      </c>
      <c r="AB32" s="8">
        <v>80838.399999999994</v>
      </c>
      <c r="AC32" s="8">
        <v>84584.1</v>
      </c>
      <c r="AD32" s="8">
        <v>87634.1</v>
      </c>
      <c r="AE32" s="8">
        <v>85109.3</v>
      </c>
      <c r="AF32" s="7">
        <v>1377529</v>
      </c>
      <c r="AG32" s="7">
        <v>1359711</v>
      </c>
      <c r="AH32" s="7">
        <v>1353465</v>
      </c>
      <c r="AI32" s="7">
        <v>1348787</v>
      </c>
      <c r="AJ32" s="7">
        <v>1342307</v>
      </c>
      <c r="AK32" s="7">
        <v>1336350</v>
      </c>
      <c r="AL32" s="2">
        <v>0</v>
      </c>
      <c r="AM32" s="2">
        <v>1</v>
      </c>
      <c r="AN32" s="2">
        <v>0</v>
      </c>
      <c r="AO32" s="2">
        <v>1</v>
      </c>
      <c r="AP32" s="2">
        <v>0</v>
      </c>
      <c r="AQ32" s="2">
        <v>1</v>
      </c>
      <c r="AR32" s="2">
        <v>0</v>
      </c>
      <c r="AS32" s="2">
        <v>1</v>
      </c>
      <c r="AT32" s="2">
        <v>1</v>
      </c>
      <c r="AU32" s="2">
        <v>0</v>
      </c>
      <c r="AV32" s="2">
        <v>1</v>
      </c>
      <c r="AW32" s="2">
        <v>0</v>
      </c>
      <c r="AX32" s="2">
        <v>1</v>
      </c>
      <c r="AY32" s="2">
        <v>0</v>
      </c>
      <c r="AZ32" s="7">
        <v>365660</v>
      </c>
      <c r="BA32" s="2">
        <v>0</v>
      </c>
      <c r="BB32" s="7">
        <v>424937</v>
      </c>
      <c r="BC32" s="2">
        <v>1</v>
      </c>
      <c r="BD32" s="7">
        <v>345790</v>
      </c>
      <c r="BE32" s="2">
        <v>0</v>
      </c>
      <c r="BF32" s="7">
        <v>348526</v>
      </c>
      <c r="BG32" s="2">
        <v>1</v>
      </c>
    </row>
    <row r="33" spans="1:59" x14ac:dyDescent="0.35">
      <c r="A33" s="2" t="s">
        <v>28</v>
      </c>
      <c r="B33" s="7">
        <v>36200</v>
      </c>
      <c r="C33" s="7">
        <v>35300</v>
      </c>
      <c r="D33" s="7">
        <v>34400</v>
      </c>
      <c r="E33" s="7">
        <v>33700</v>
      </c>
      <c r="F33" s="7">
        <v>33500</v>
      </c>
      <c r="G33" s="7">
        <v>32600</v>
      </c>
      <c r="H33" s="7">
        <v>32000</v>
      </c>
      <c r="I33" s="8">
        <f>2888365115/1000000</f>
        <v>2888.3651150000001</v>
      </c>
      <c r="J33" s="2">
        <v>2599.59</v>
      </c>
      <c r="K33" s="2">
        <v>2212.9</v>
      </c>
      <c r="L33" s="2">
        <v>1906.24</v>
      </c>
      <c r="M33" s="2">
        <v>1194.6400000000001</v>
      </c>
      <c r="N33" s="8">
        <f>496388012/1000000</f>
        <v>496.388012</v>
      </c>
      <c r="O33" s="2">
        <v>713</v>
      </c>
      <c r="P33" s="2">
        <v>696</v>
      </c>
      <c r="Q33" s="2">
        <v>681</v>
      </c>
      <c r="R33" s="2">
        <v>677</v>
      </c>
      <c r="S33" s="2">
        <v>657</v>
      </c>
      <c r="T33" s="2">
        <v>646</v>
      </c>
      <c r="U33" s="2">
        <v>0</v>
      </c>
      <c r="V33" s="2">
        <v>0</v>
      </c>
      <c r="W33" s="2">
        <v>0</v>
      </c>
      <c r="X33" s="2">
        <v>1</v>
      </c>
      <c r="Y33" s="2" t="s">
        <v>25</v>
      </c>
      <c r="Z33" s="8">
        <v>569116.5</v>
      </c>
      <c r="AA33" s="8">
        <v>581504.4</v>
      </c>
      <c r="AB33" s="8">
        <v>590696.6</v>
      </c>
      <c r="AC33" s="8">
        <v>612979.30000000005</v>
      </c>
      <c r="AD33" s="8">
        <v>634783.6</v>
      </c>
      <c r="AE33" s="8">
        <v>619061.1</v>
      </c>
      <c r="AF33" s="7">
        <v>9288994</v>
      </c>
      <c r="AG33" s="7">
        <v>8882190</v>
      </c>
      <c r="AH33" s="7">
        <v>8886025</v>
      </c>
      <c r="AI33" s="7">
        <v>8885525</v>
      </c>
      <c r="AJ33" s="7">
        <v>8870827</v>
      </c>
      <c r="AK33" s="7">
        <v>8867949</v>
      </c>
      <c r="AL33" s="2">
        <v>0</v>
      </c>
      <c r="AM33" s="2">
        <v>1</v>
      </c>
      <c r="AN33" s="2">
        <v>0</v>
      </c>
      <c r="AO33" s="2">
        <v>1</v>
      </c>
      <c r="AP33" s="2">
        <v>0</v>
      </c>
      <c r="AQ33" s="2">
        <v>1</v>
      </c>
      <c r="AR33" s="2">
        <v>1</v>
      </c>
      <c r="AS33" s="2">
        <v>0</v>
      </c>
      <c r="AT33" s="2">
        <v>1</v>
      </c>
      <c r="AU33" s="2">
        <v>0</v>
      </c>
      <c r="AV33" s="2">
        <v>1</v>
      </c>
      <c r="AW33" s="2">
        <v>0</v>
      </c>
      <c r="AX33" s="2">
        <v>1</v>
      </c>
      <c r="AY33" s="2">
        <v>0</v>
      </c>
      <c r="AZ33" s="7">
        <v>1883274</v>
      </c>
      <c r="BA33" s="2">
        <v>0</v>
      </c>
      <c r="BB33" s="7">
        <v>2608335</v>
      </c>
      <c r="BC33" s="2">
        <v>1</v>
      </c>
      <c r="BD33" s="7">
        <v>1601933</v>
      </c>
      <c r="BE33" s="2">
        <v>0</v>
      </c>
      <c r="BF33" s="7">
        <v>2148278</v>
      </c>
      <c r="BG33" s="2">
        <v>1</v>
      </c>
    </row>
    <row r="34" spans="1:59" x14ac:dyDescent="0.35">
      <c r="A34" s="2" t="s">
        <v>29</v>
      </c>
      <c r="B34" s="7">
        <v>27000</v>
      </c>
      <c r="C34" s="7">
        <v>25800</v>
      </c>
      <c r="D34" s="7">
        <v>24800</v>
      </c>
      <c r="E34" s="7">
        <v>24200</v>
      </c>
      <c r="F34" s="7">
        <v>24300</v>
      </c>
      <c r="G34" s="7">
        <v>24100</v>
      </c>
      <c r="H34" s="7">
        <v>23400</v>
      </c>
      <c r="I34" s="8">
        <f>469558927/1000000</f>
        <v>469.55892699999998</v>
      </c>
      <c r="J34" s="2">
        <v>454.73</v>
      </c>
      <c r="K34" s="2">
        <v>431.32</v>
      </c>
      <c r="L34" s="2">
        <v>413.21</v>
      </c>
      <c r="M34" s="2">
        <v>250.99</v>
      </c>
      <c r="N34" s="8">
        <f>84291353/1000000</f>
        <v>84.291353000000001</v>
      </c>
      <c r="O34" s="2">
        <v>511</v>
      </c>
      <c r="P34" s="2">
        <v>492</v>
      </c>
      <c r="Q34" s="2">
        <v>483</v>
      </c>
      <c r="R34" s="2">
        <v>475</v>
      </c>
      <c r="S34" s="2">
        <v>473</v>
      </c>
      <c r="T34" s="2">
        <v>462</v>
      </c>
      <c r="U34" s="2">
        <v>1</v>
      </c>
      <c r="V34" s="2">
        <v>0</v>
      </c>
      <c r="W34" s="2">
        <v>0</v>
      </c>
      <c r="X34" s="2">
        <v>0</v>
      </c>
      <c r="Y34" s="2" t="s">
        <v>51</v>
      </c>
      <c r="Z34" s="8">
        <v>91322</v>
      </c>
      <c r="AA34" s="8">
        <v>91240.2</v>
      </c>
      <c r="AB34" s="8">
        <v>94456.7</v>
      </c>
      <c r="AC34" s="8">
        <v>100079.9</v>
      </c>
      <c r="AD34" s="8">
        <v>105143.4</v>
      </c>
      <c r="AE34" s="8">
        <v>100310.1</v>
      </c>
      <c r="AF34" s="7">
        <v>2117522</v>
      </c>
      <c r="AG34" s="7">
        <v>2096829</v>
      </c>
      <c r="AH34" s="7">
        <v>2092741</v>
      </c>
      <c r="AI34" s="7">
        <v>2091784</v>
      </c>
      <c r="AJ34" s="7">
        <v>2091630</v>
      </c>
      <c r="AK34" s="7">
        <v>2089291</v>
      </c>
      <c r="AL34" s="2">
        <v>0</v>
      </c>
      <c r="AM34" s="2">
        <v>1</v>
      </c>
      <c r="AN34" s="2">
        <v>0</v>
      </c>
      <c r="AO34" s="2">
        <v>1</v>
      </c>
      <c r="AP34" s="2">
        <v>0</v>
      </c>
      <c r="AQ34" s="2">
        <v>1</v>
      </c>
      <c r="AR34" s="2">
        <v>0</v>
      </c>
      <c r="AS34" s="2">
        <v>1</v>
      </c>
      <c r="AT34" s="2">
        <v>0</v>
      </c>
      <c r="AU34" s="2">
        <v>1</v>
      </c>
      <c r="AV34" s="2">
        <v>0</v>
      </c>
      <c r="AW34" s="2">
        <v>1</v>
      </c>
      <c r="AX34" s="2">
        <v>0</v>
      </c>
      <c r="AY34" s="2">
        <v>1</v>
      </c>
      <c r="AZ34" s="7">
        <v>401894</v>
      </c>
      <c r="BA34" s="2">
        <v>0</v>
      </c>
      <c r="BB34" s="7">
        <v>501614</v>
      </c>
      <c r="BC34" s="2">
        <v>1</v>
      </c>
      <c r="BD34" s="7">
        <v>319667</v>
      </c>
      <c r="BE34" s="2">
        <v>0</v>
      </c>
      <c r="BF34" s="7">
        <v>385234</v>
      </c>
      <c r="BG34" s="2">
        <v>1</v>
      </c>
    </row>
    <row r="35" spans="1:59" x14ac:dyDescent="0.35">
      <c r="A35" s="2" t="s">
        <v>26</v>
      </c>
      <c r="B35" s="7">
        <v>33400</v>
      </c>
      <c r="C35" s="7">
        <v>32500</v>
      </c>
      <c r="D35" s="7">
        <v>31200</v>
      </c>
      <c r="E35" s="7">
        <v>30500</v>
      </c>
      <c r="F35" s="7">
        <v>29500</v>
      </c>
      <c r="G35" s="7">
        <v>28200</v>
      </c>
      <c r="H35" s="7">
        <v>27800</v>
      </c>
      <c r="I35" s="8">
        <f>1940100622/1000000</f>
        <v>1940.1006219999999</v>
      </c>
      <c r="J35" s="2">
        <v>1488.68</v>
      </c>
      <c r="K35" s="2">
        <v>1059.5</v>
      </c>
      <c r="L35" s="2">
        <v>721.16</v>
      </c>
      <c r="M35" s="2">
        <v>447.02</v>
      </c>
      <c r="N35" s="8">
        <f>238931973/1000000</f>
        <v>238.931973</v>
      </c>
      <c r="O35" s="2">
        <v>469</v>
      </c>
      <c r="P35" s="2">
        <v>469</v>
      </c>
      <c r="Q35" s="2">
        <v>439</v>
      </c>
      <c r="R35" s="2">
        <v>426</v>
      </c>
      <c r="S35" s="2">
        <v>417</v>
      </c>
      <c r="T35" s="2">
        <v>412</v>
      </c>
      <c r="U35" s="2">
        <v>1</v>
      </c>
      <c r="V35" s="2">
        <v>0</v>
      </c>
      <c r="W35" s="2">
        <v>0</v>
      </c>
      <c r="X35" s="2">
        <v>0</v>
      </c>
      <c r="Y35" s="2" t="s">
        <v>51</v>
      </c>
      <c r="Z35" s="8">
        <v>143554</v>
      </c>
      <c r="AA35" s="8">
        <v>150287.29999999999</v>
      </c>
      <c r="AB35" s="8">
        <v>158502.79999999999</v>
      </c>
      <c r="AC35" s="8">
        <v>169179.6</v>
      </c>
      <c r="AD35" s="8">
        <v>178199.4</v>
      </c>
      <c r="AE35" s="8">
        <v>172597.6</v>
      </c>
      <c r="AF35" s="7">
        <v>3104614</v>
      </c>
      <c r="AG35" s="7">
        <v>3080156</v>
      </c>
      <c r="AH35" s="7">
        <v>3027341</v>
      </c>
      <c r="AI35" s="7">
        <v>2969905</v>
      </c>
      <c r="AJ35" s="7">
        <v>2917563</v>
      </c>
      <c r="AK35" s="7">
        <v>2866939</v>
      </c>
      <c r="AL35" s="2">
        <v>0</v>
      </c>
      <c r="AM35" s="2">
        <v>1</v>
      </c>
      <c r="AN35" s="2">
        <v>0</v>
      </c>
      <c r="AO35" s="2">
        <v>1</v>
      </c>
      <c r="AP35" s="2">
        <v>0</v>
      </c>
      <c r="AQ35" s="2">
        <v>1</v>
      </c>
      <c r="AR35" s="2">
        <v>1</v>
      </c>
      <c r="AS35" s="2">
        <v>0</v>
      </c>
      <c r="AT35" s="2">
        <v>1</v>
      </c>
      <c r="AU35" s="2">
        <v>0</v>
      </c>
      <c r="AV35" s="2">
        <v>1</v>
      </c>
      <c r="AW35" s="2">
        <v>0</v>
      </c>
      <c r="AX35" s="2">
        <v>1</v>
      </c>
      <c r="AY35" s="2">
        <v>0</v>
      </c>
      <c r="AZ35" s="7">
        <v>669890</v>
      </c>
      <c r="BA35" s="2">
        <v>0</v>
      </c>
      <c r="BB35" s="7">
        <v>703486</v>
      </c>
      <c r="BC35" s="2">
        <v>1</v>
      </c>
      <c r="BD35" s="7">
        <v>512058</v>
      </c>
      <c r="BE35" s="2">
        <v>0</v>
      </c>
      <c r="BF35" s="7">
        <v>539260</v>
      </c>
      <c r="BG35" s="2">
        <v>1</v>
      </c>
    </row>
    <row r="36" spans="1:59" x14ac:dyDescent="0.35">
      <c r="A36" s="2" t="s">
        <v>30</v>
      </c>
      <c r="B36" s="7">
        <v>11800</v>
      </c>
      <c r="C36" s="7">
        <v>11600</v>
      </c>
      <c r="D36" s="7">
        <v>11400</v>
      </c>
      <c r="E36" s="7">
        <v>11100</v>
      </c>
      <c r="F36" s="7">
        <v>10900</v>
      </c>
      <c r="G36" s="7">
        <v>10700</v>
      </c>
      <c r="H36" s="7">
        <v>10500</v>
      </c>
      <c r="I36" s="8">
        <f>2651482639/1000000</f>
        <v>2651.4826389999998</v>
      </c>
      <c r="J36" s="2">
        <v>2373.46</v>
      </c>
      <c r="K36" s="2">
        <v>1924.72</v>
      </c>
      <c r="L36" s="2">
        <v>1299.53</v>
      </c>
      <c r="M36" s="2">
        <v>288.06</v>
      </c>
      <c r="N36" s="8">
        <f>1981275/1000000</f>
        <v>1.9812749999999999</v>
      </c>
      <c r="O36" s="2">
        <v>504</v>
      </c>
      <c r="P36" s="2">
        <v>450</v>
      </c>
      <c r="Q36" s="2">
        <v>430</v>
      </c>
      <c r="R36" s="2">
        <v>430</v>
      </c>
      <c r="S36" s="2">
        <v>420</v>
      </c>
      <c r="T36" s="2">
        <v>420</v>
      </c>
      <c r="U36" s="2">
        <v>0</v>
      </c>
      <c r="V36" s="2">
        <v>0</v>
      </c>
      <c r="W36" s="2">
        <v>0</v>
      </c>
      <c r="X36" s="2">
        <v>1</v>
      </c>
      <c r="Y36" s="2" t="s">
        <v>25</v>
      </c>
      <c r="Z36" s="8">
        <v>1485620.8</v>
      </c>
      <c r="AA36" s="8">
        <v>1545987.7</v>
      </c>
      <c r="AB36" s="8">
        <v>1608890.2</v>
      </c>
      <c r="AC36" s="8">
        <v>1705010.2</v>
      </c>
      <c r="AD36" s="8">
        <v>1772260.7</v>
      </c>
      <c r="AE36" s="8">
        <v>1699044.7</v>
      </c>
      <c r="AF36" s="7">
        <v>20201249</v>
      </c>
      <c r="AG36" s="7">
        <v>19453561</v>
      </c>
      <c r="AH36" s="7">
        <v>19530351</v>
      </c>
      <c r="AI36" s="7">
        <v>19589572</v>
      </c>
      <c r="AJ36" s="7">
        <v>19633428</v>
      </c>
      <c r="AK36" s="7">
        <v>19654666</v>
      </c>
      <c r="AL36" s="2">
        <v>1</v>
      </c>
      <c r="AM36" s="2">
        <v>0</v>
      </c>
      <c r="AN36" s="2">
        <v>1</v>
      </c>
      <c r="AO36" s="2">
        <v>0</v>
      </c>
      <c r="AP36" s="2">
        <v>1</v>
      </c>
      <c r="AQ36" s="2">
        <v>0</v>
      </c>
      <c r="AR36" s="2">
        <v>1</v>
      </c>
      <c r="AS36" s="2">
        <v>0</v>
      </c>
      <c r="AT36" s="2">
        <v>1</v>
      </c>
      <c r="AU36" s="2">
        <v>0</v>
      </c>
      <c r="AV36" s="2">
        <v>1</v>
      </c>
      <c r="AW36" s="2">
        <v>0</v>
      </c>
      <c r="AX36" s="2">
        <v>1</v>
      </c>
      <c r="AY36" s="2">
        <v>0</v>
      </c>
      <c r="AZ36" s="7">
        <v>3244798</v>
      </c>
      <c r="BA36" s="2">
        <v>1</v>
      </c>
      <c r="BB36" s="7">
        <v>5230985</v>
      </c>
      <c r="BC36" s="2">
        <v>0</v>
      </c>
      <c r="BD36" s="7">
        <v>2819533</v>
      </c>
      <c r="BE36" s="2">
        <v>1</v>
      </c>
      <c r="BF36" s="7">
        <v>4556118</v>
      </c>
      <c r="BG36" s="2">
        <v>0</v>
      </c>
    </row>
    <row r="37" spans="1:59" x14ac:dyDescent="0.35">
      <c r="A37" s="2" t="s">
        <v>33</v>
      </c>
      <c r="B37" s="7">
        <v>9000</v>
      </c>
      <c r="C37" s="7">
        <v>9000</v>
      </c>
      <c r="D37" s="7">
        <v>9500</v>
      </c>
      <c r="E37" s="7">
        <v>9500</v>
      </c>
      <c r="F37" s="7">
        <v>9000</v>
      </c>
      <c r="G37" s="7">
        <v>9000</v>
      </c>
      <c r="H37" s="7">
        <v>9000</v>
      </c>
      <c r="I37" s="8">
        <f>1264072100/1000000</f>
        <v>1264.0721000000001</v>
      </c>
      <c r="J37" s="2">
        <v>943.44</v>
      </c>
      <c r="K37" s="2">
        <v>629.42999999999995</v>
      </c>
      <c r="L37" s="2">
        <v>495.84</v>
      </c>
      <c r="M37" s="2">
        <v>341.27</v>
      </c>
      <c r="N37" s="8">
        <f>345479292/1000000</f>
        <v>345.47929199999999</v>
      </c>
      <c r="O37" s="2">
        <v>598</v>
      </c>
      <c r="P37" s="2">
        <v>598</v>
      </c>
      <c r="Q37" s="2">
        <v>598</v>
      </c>
      <c r="R37" s="2">
        <v>598</v>
      </c>
      <c r="S37" s="2">
        <v>587</v>
      </c>
      <c r="T37" s="2">
        <v>572</v>
      </c>
      <c r="U37" s="2">
        <v>0</v>
      </c>
      <c r="V37" s="2">
        <v>0</v>
      </c>
      <c r="W37" s="2">
        <v>1</v>
      </c>
      <c r="X37" s="2">
        <v>0</v>
      </c>
      <c r="Y37" s="2" t="s">
        <v>50</v>
      </c>
      <c r="Z37" s="8">
        <v>609321.69999999995</v>
      </c>
      <c r="AA37" s="8">
        <v>621542.6</v>
      </c>
      <c r="AB37" s="8">
        <v>642351.4</v>
      </c>
      <c r="AC37" s="8">
        <v>675029.7</v>
      </c>
      <c r="AD37" s="8">
        <v>695361.6</v>
      </c>
      <c r="AE37" s="8">
        <v>675037.3</v>
      </c>
      <c r="AF37" s="7">
        <v>11799448</v>
      </c>
      <c r="AG37" s="7">
        <v>11689100</v>
      </c>
      <c r="AH37" s="7">
        <v>11676341</v>
      </c>
      <c r="AI37" s="7">
        <v>11659650</v>
      </c>
      <c r="AJ37" s="7">
        <v>11634370</v>
      </c>
      <c r="AK37" s="7">
        <v>11617527</v>
      </c>
      <c r="AL37" s="2">
        <v>1</v>
      </c>
      <c r="AM37" s="2">
        <v>0</v>
      </c>
      <c r="AN37" s="2">
        <v>1</v>
      </c>
      <c r="AO37" s="2">
        <v>0</v>
      </c>
      <c r="AP37" s="2">
        <v>1</v>
      </c>
      <c r="AQ37" s="2">
        <v>0</v>
      </c>
      <c r="AR37" s="2">
        <v>1</v>
      </c>
      <c r="AS37" s="2">
        <v>0</v>
      </c>
      <c r="AT37" s="2">
        <v>1</v>
      </c>
      <c r="AU37" s="2">
        <v>0</v>
      </c>
      <c r="AV37" s="2">
        <v>1</v>
      </c>
      <c r="AW37" s="2">
        <v>0</v>
      </c>
      <c r="AX37" s="2">
        <v>1</v>
      </c>
      <c r="AY37" s="2">
        <v>0</v>
      </c>
      <c r="AZ37" s="7">
        <v>3154834</v>
      </c>
      <c r="BA37" s="2">
        <v>1</v>
      </c>
      <c r="BB37" s="7">
        <v>2679165</v>
      </c>
      <c r="BC37" s="2">
        <v>0</v>
      </c>
      <c r="BD37" s="7">
        <v>2841005</v>
      </c>
      <c r="BE37" s="2">
        <v>1</v>
      </c>
      <c r="BF37" s="7">
        <v>2394164</v>
      </c>
      <c r="BG37" s="2">
        <v>0</v>
      </c>
    </row>
    <row r="38" spans="1:59" x14ac:dyDescent="0.35">
      <c r="A38" s="2" t="s">
        <v>34</v>
      </c>
      <c r="B38" s="7">
        <v>24000</v>
      </c>
      <c r="C38" s="7">
        <v>18700</v>
      </c>
      <c r="D38" s="7">
        <v>18100</v>
      </c>
      <c r="E38" s="7">
        <v>17600</v>
      </c>
      <c r="F38" s="7">
        <v>17700</v>
      </c>
      <c r="G38" s="7">
        <v>17500</v>
      </c>
      <c r="H38" s="7">
        <v>17000</v>
      </c>
      <c r="I38" s="8">
        <f>1116304233/1000000</f>
        <v>1116.3042330000001</v>
      </c>
      <c r="J38" s="2">
        <v>1074.3399999999999</v>
      </c>
      <c r="K38" s="2">
        <v>1008.58</v>
      </c>
      <c r="L38" s="2">
        <v>1009.59</v>
      </c>
      <c r="M38" s="2">
        <v>1153.1300000000001</v>
      </c>
      <c r="N38" s="8">
        <f>1237583870/1000000</f>
        <v>1237.5838699999999</v>
      </c>
      <c r="O38" s="2">
        <v>539</v>
      </c>
      <c r="P38" s="2">
        <v>520</v>
      </c>
      <c r="Q38" s="2">
        <v>506</v>
      </c>
      <c r="R38" s="2">
        <v>510</v>
      </c>
      <c r="S38" s="2">
        <v>505</v>
      </c>
      <c r="T38" s="2">
        <v>490</v>
      </c>
      <c r="U38" s="2">
        <v>1</v>
      </c>
      <c r="V38" s="2">
        <v>0</v>
      </c>
      <c r="W38" s="2">
        <v>0</v>
      </c>
      <c r="X38" s="2">
        <v>0</v>
      </c>
      <c r="Y38" s="2" t="s">
        <v>51</v>
      </c>
      <c r="Z38" s="8">
        <v>184140.4</v>
      </c>
      <c r="AA38" s="8">
        <v>177813</v>
      </c>
      <c r="AB38" s="8">
        <v>185485.6</v>
      </c>
      <c r="AC38" s="8">
        <v>198595.8</v>
      </c>
      <c r="AD38" s="8">
        <v>202036.1</v>
      </c>
      <c r="AE38" s="8">
        <v>186581.4</v>
      </c>
      <c r="AF38" s="7">
        <v>3959353</v>
      </c>
      <c r="AG38" s="7">
        <v>3956971</v>
      </c>
      <c r="AH38" s="7">
        <v>3940235</v>
      </c>
      <c r="AI38" s="7">
        <v>3931316</v>
      </c>
      <c r="AJ38" s="7">
        <v>3926331</v>
      </c>
      <c r="AK38" s="7">
        <v>3909500</v>
      </c>
      <c r="AL38" s="2">
        <v>0</v>
      </c>
      <c r="AM38" s="2">
        <v>1</v>
      </c>
      <c r="AN38" s="2">
        <v>0</v>
      </c>
      <c r="AO38" s="2">
        <v>1</v>
      </c>
      <c r="AP38" s="2">
        <v>0</v>
      </c>
      <c r="AQ38" s="2">
        <v>1</v>
      </c>
      <c r="AR38" s="2">
        <v>0</v>
      </c>
      <c r="AS38" s="2">
        <v>1</v>
      </c>
      <c r="AT38" s="2">
        <v>0</v>
      </c>
      <c r="AU38" s="2">
        <v>1</v>
      </c>
      <c r="AV38" s="2">
        <v>0</v>
      </c>
      <c r="AW38" s="2">
        <v>1</v>
      </c>
      <c r="AX38" s="2">
        <v>0</v>
      </c>
      <c r="AY38" s="2">
        <v>1</v>
      </c>
      <c r="AZ38" s="7">
        <v>1020280</v>
      </c>
      <c r="BA38" s="2">
        <v>1</v>
      </c>
      <c r="BB38" s="7">
        <v>503890</v>
      </c>
      <c r="BC38" s="2">
        <v>0</v>
      </c>
      <c r="BD38" s="7">
        <v>949136</v>
      </c>
      <c r="BE38" s="2">
        <v>1</v>
      </c>
      <c r="BF38" s="7">
        <v>420375</v>
      </c>
      <c r="BG38" s="2">
        <v>0</v>
      </c>
    </row>
    <row r="39" spans="1:59" x14ac:dyDescent="0.35">
      <c r="A39" s="2" t="s">
        <v>35</v>
      </c>
      <c r="B39" s="7">
        <v>43800</v>
      </c>
      <c r="C39" s="7">
        <v>42100</v>
      </c>
      <c r="D39" s="7">
        <v>40600</v>
      </c>
      <c r="E39" s="7">
        <v>39300</v>
      </c>
      <c r="F39" s="7">
        <v>38400</v>
      </c>
      <c r="G39" s="7">
        <v>36900</v>
      </c>
      <c r="H39" s="7">
        <v>35700</v>
      </c>
      <c r="I39" s="8">
        <f>5054857898/1000000</f>
        <v>5054.8578980000002</v>
      </c>
      <c r="J39" s="2">
        <v>4486.68</v>
      </c>
      <c r="K39" s="2">
        <v>3942.77</v>
      </c>
      <c r="L39" s="2">
        <v>3357.07</v>
      </c>
      <c r="M39" s="2">
        <v>2843.54</v>
      </c>
      <c r="N39" s="8">
        <f>2316256976/1000000</f>
        <v>2316.2569760000001</v>
      </c>
      <c r="O39" s="2">
        <v>648</v>
      </c>
      <c r="P39" s="2">
        <v>624</v>
      </c>
      <c r="Q39" s="2">
        <v>604</v>
      </c>
      <c r="R39" s="2">
        <v>590</v>
      </c>
      <c r="S39" s="2">
        <v>549</v>
      </c>
      <c r="T39" s="2">
        <v>549</v>
      </c>
      <c r="U39" s="2">
        <v>1</v>
      </c>
      <c r="V39" s="2">
        <v>0</v>
      </c>
      <c r="W39" s="2">
        <v>0</v>
      </c>
      <c r="X39" s="2">
        <v>0</v>
      </c>
      <c r="Y39" s="2" t="s">
        <v>51</v>
      </c>
      <c r="Z39" s="8">
        <v>202718.6</v>
      </c>
      <c r="AA39" s="8">
        <v>214617.5</v>
      </c>
      <c r="AB39" s="8">
        <v>227042.2</v>
      </c>
      <c r="AC39" s="8">
        <v>241978.1</v>
      </c>
      <c r="AD39" s="8">
        <v>253623.2</v>
      </c>
      <c r="AE39" s="8">
        <v>250458.5</v>
      </c>
      <c r="AF39" s="7">
        <v>4237256</v>
      </c>
      <c r="AG39" s="7">
        <v>4216737</v>
      </c>
      <c r="AH39" s="7">
        <v>4181886</v>
      </c>
      <c r="AI39" s="7">
        <v>4143625</v>
      </c>
      <c r="AJ39" s="7">
        <v>4089976</v>
      </c>
      <c r="AK39" s="7">
        <v>4015792</v>
      </c>
      <c r="AL39" s="2">
        <v>1</v>
      </c>
      <c r="AM39" s="2">
        <v>0</v>
      </c>
      <c r="AN39" s="2">
        <v>1</v>
      </c>
      <c r="AO39" s="2">
        <v>0</v>
      </c>
      <c r="AP39" s="2">
        <v>1</v>
      </c>
      <c r="AQ39" s="2">
        <v>0</v>
      </c>
      <c r="AR39" s="2">
        <v>1</v>
      </c>
      <c r="AS39" s="2">
        <v>0</v>
      </c>
      <c r="AT39" s="2">
        <v>1</v>
      </c>
      <c r="AU39" s="2">
        <v>0</v>
      </c>
      <c r="AV39" s="2">
        <v>1</v>
      </c>
      <c r="AW39" s="2">
        <v>0</v>
      </c>
      <c r="AX39" s="2">
        <v>1</v>
      </c>
      <c r="AY39" s="2">
        <v>0</v>
      </c>
      <c r="AZ39" s="7">
        <v>958448</v>
      </c>
      <c r="BA39" s="2">
        <v>0</v>
      </c>
      <c r="BB39" s="7">
        <v>1340383</v>
      </c>
      <c r="BC39" s="2">
        <v>1</v>
      </c>
      <c r="BD39" s="7">
        <v>782403</v>
      </c>
      <c r="BE39" s="2">
        <v>0</v>
      </c>
      <c r="BF39" s="7">
        <v>1002106</v>
      </c>
      <c r="BG39" s="2">
        <v>1</v>
      </c>
    </row>
    <row r="40" spans="1:59" x14ac:dyDescent="0.35">
      <c r="A40" s="2" t="s">
        <v>36</v>
      </c>
      <c r="B40" s="7">
        <v>10000</v>
      </c>
      <c r="C40" s="7">
        <v>10000</v>
      </c>
      <c r="D40" s="7">
        <v>10000</v>
      </c>
      <c r="E40" s="7">
        <v>10000</v>
      </c>
      <c r="F40" s="7">
        <v>9750</v>
      </c>
      <c r="G40" s="7">
        <v>9500</v>
      </c>
      <c r="H40" s="7">
        <v>9000</v>
      </c>
      <c r="I40" s="8">
        <f>3435423679/1000000</f>
        <v>3435.423679</v>
      </c>
      <c r="J40" s="2">
        <v>2778.53</v>
      </c>
      <c r="K40" s="2">
        <v>2083.61</v>
      </c>
      <c r="L40" s="2">
        <v>1412.67</v>
      </c>
      <c r="M40" s="2">
        <v>966.81</v>
      </c>
      <c r="N40" s="8">
        <f>540400180/1000000</f>
        <v>540.40017999999998</v>
      </c>
      <c r="O40" s="2">
        <v>569</v>
      </c>
      <c r="P40" s="2">
        <v>569</v>
      </c>
      <c r="Q40" s="2">
        <v>569</v>
      </c>
      <c r="R40" s="2">
        <v>569</v>
      </c>
      <c r="S40" s="2">
        <v>549</v>
      </c>
      <c r="T40" s="2">
        <v>581</v>
      </c>
      <c r="U40" s="2">
        <v>0</v>
      </c>
      <c r="V40" s="2">
        <v>0</v>
      </c>
      <c r="W40" s="2">
        <v>0</v>
      </c>
      <c r="X40" s="2">
        <v>1</v>
      </c>
      <c r="Y40" s="2" t="s">
        <v>25</v>
      </c>
      <c r="Z40" s="8">
        <v>711787.2</v>
      </c>
      <c r="AA40" s="8">
        <v>726884.5</v>
      </c>
      <c r="AB40" s="8">
        <v>745140.8</v>
      </c>
      <c r="AC40" s="8">
        <v>778374.6</v>
      </c>
      <c r="AD40" s="8">
        <v>808737.5</v>
      </c>
      <c r="AE40" s="8">
        <v>780176.1</v>
      </c>
      <c r="AF40" s="7">
        <v>13002700</v>
      </c>
      <c r="AG40" s="7">
        <v>12801989</v>
      </c>
      <c r="AH40" s="7">
        <v>12800922</v>
      </c>
      <c r="AI40" s="7">
        <v>12787641</v>
      </c>
      <c r="AJ40" s="7">
        <v>12782275</v>
      </c>
      <c r="AK40" s="7">
        <v>12784826</v>
      </c>
      <c r="AL40" s="2">
        <v>1</v>
      </c>
      <c r="AM40" s="2">
        <v>0</v>
      </c>
      <c r="AN40" s="2">
        <v>1</v>
      </c>
      <c r="AO40" s="2">
        <v>0</v>
      </c>
      <c r="AP40" s="2">
        <v>1</v>
      </c>
      <c r="AQ40" s="2">
        <v>0</v>
      </c>
      <c r="AR40" s="2">
        <v>1</v>
      </c>
      <c r="AS40" s="2">
        <v>0</v>
      </c>
      <c r="AT40" s="2">
        <v>1</v>
      </c>
      <c r="AU40" s="2">
        <v>0</v>
      </c>
      <c r="AV40" s="2">
        <v>1</v>
      </c>
      <c r="AW40" s="2">
        <v>0</v>
      </c>
      <c r="AX40" s="2">
        <v>1</v>
      </c>
      <c r="AY40" s="2">
        <v>0</v>
      </c>
      <c r="AZ40" s="7">
        <v>3377674</v>
      </c>
      <c r="BA40" s="2">
        <v>0</v>
      </c>
      <c r="BB40" s="7">
        <v>3458229</v>
      </c>
      <c r="BC40" s="2">
        <v>1</v>
      </c>
      <c r="BD40" s="7">
        <v>2970733</v>
      </c>
      <c r="BE40" s="2">
        <v>1</v>
      </c>
      <c r="BF40" s="7">
        <v>2926441</v>
      </c>
      <c r="BG40" s="2">
        <v>0</v>
      </c>
    </row>
    <row r="41" spans="1:59" x14ac:dyDescent="0.35">
      <c r="A41" s="2" t="s">
        <v>37</v>
      </c>
      <c r="B41" s="7">
        <v>24600</v>
      </c>
      <c r="C41" s="7">
        <v>24000</v>
      </c>
      <c r="D41" s="7">
        <v>23600</v>
      </c>
      <c r="E41" s="7">
        <v>23000</v>
      </c>
      <c r="F41" s="7">
        <v>22400</v>
      </c>
      <c r="G41" s="7">
        <v>22000</v>
      </c>
      <c r="H41" s="7">
        <v>21200</v>
      </c>
      <c r="I41" s="8">
        <f>537929841/1000000</f>
        <v>537.92984100000001</v>
      </c>
      <c r="J41" s="2">
        <v>450.96</v>
      </c>
      <c r="K41" s="2">
        <v>360.91</v>
      </c>
      <c r="L41" s="2">
        <v>265.94</v>
      </c>
      <c r="M41" s="2">
        <v>131.91999999999999</v>
      </c>
      <c r="N41" s="8">
        <f>16261522/1000000</f>
        <v>16.261521999999999</v>
      </c>
      <c r="O41" s="2">
        <v>732</v>
      </c>
      <c r="P41" s="2">
        <v>707</v>
      </c>
      <c r="Q41" s="2">
        <v>707</v>
      </c>
      <c r="R41" s="2">
        <v>707</v>
      </c>
      <c r="S41" s="2">
        <v>707</v>
      </c>
      <c r="T41" s="2">
        <v>707</v>
      </c>
      <c r="U41" s="2">
        <v>0</v>
      </c>
      <c r="V41" s="2">
        <v>0</v>
      </c>
      <c r="W41" s="2">
        <v>0</v>
      </c>
      <c r="X41" s="2">
        <v>1</v>
      </c>
      <c r="Y41" s="2" t="s">
        <v>25</v>
      </c>
      <c r="Z41" s="8">
        <v>56560.7</v>
      </c>
      <c r="AA41" s="8">
        <v>57529.4</v>
      </c>
      <c r="AB41" s="8">
        <v>58117.2</v>
      </c>
      <c r="AC41" s="8">
        <v>59924.6</v>
      </c>
      <c r="AD41" s="8">
        <v>61883.8</v>
      </c>
      <c r="AE41" s="8">
        <v>60224.7</v>
      </c>
      <c r="AF41" s="7">
        <v>1097379</v>
      </c>
      <c r="AG41" s="7">
        <v>1059361</v>
      </c>
      <c r="AH41" s="7">
        <v>1058287</v>
      </c>
      <c r="AI41" s="7">
        <v>1055673</v>
      </c>
      <c r="AJ41" s="7">
        <v>1056770</v>
      </c>
      <c r="AK41" s="7">
        <v>1056065</v>
      </c>
      <c r="AL41" s="2">
        <v>0</v>
      </c>
      <c r="AM41" s="2">
        <v>1</v>
      </c>
      <c r="AN41" s="2">
        <v>0</v>
      </c>
      <c r="AO41" s="2">
        <v>1</v>
      </c>
      <c r="AP41" s="2">
        <v>0</v>
      </c>
      <c r="AQ41" s="2">
        <v>1</v>
      </c>
      <c r="AR41" s="2">
        <v>0</v>
      </c>
      <c r="AS41" s="2">
        <v>1</v>
      </c>
      <c r="AT41" s="2">
        <v>0</v>
      </c>
      <c r="AU41" s="2">
        <v>1</v>
      </c>
      <c r="AV41" s="2">
        <v>0</v>
      </c>
      <c r="AW41" s="2">
        <v>1</v>
      </c>
      <c r="AX41" s="2">
        <v>0</v>
      </c>
      <c r="AY41" s="2">
        <v>1</v>
      </c>
      <c r="AZ41" s="7">
        <v>199922</v>
      </c>
      <c r="BA41" s="2">
        <v>0</v>
      </c>
      <c r="BB41" s="7">
        <v>307486</v>
      </c>
      <c r="BC41" s="2">
        <v>1</v>
      </c>
      <c r="BD41" s="7">
        <v>180543</v>
      </c>
      <c r="BE41" s="2">
        <v>0</v>
      </c>
      <c r="BF41" s="7">
        <v>252525</v>
      </c>
      <c r="BG41" s="2">
        <v>1</v>
      </c>
    </row>
    <row r="42" spans="1:59" x14ac:dyDescent="0.35">
      <c r="A42" s="2" t="s">
        <v>38</v>
      </c>
      <c r="B42" s="7">
        <v>14000</v>
      </c>
      <c r="C42" s="7">
        <v>14000</v>
      </c>
      <c r="D42" s="7">
        <v>14000</v>
      </c>
      <c r="E42" s="7">
        <v>14000</v>
      </c>
      <c r="F42" s="7">
        <v>14000</v>
      </c>
      <c r="G42" s="7">
        <v>14000</v>
      </c>
      <c r="H42" s="7">
        <v>14000</v>
      </c>
      <c r="I42" s="8">
        <f>1098191332/1000000</f>
        <v>1098.1913320000001</v>
      </c>
      <c r="J42" s="2">
        <v>919.71</v>
      </c>
      <c r="K42" s="2">
        <v>734.89</v>
      </c>
      <c r="L42" s="2">
        <v>523.96</v>
      </c>
      <c r="M42" s="2">
        <v>307.37</v>
      </c>
      <c r="N42" s="8">
        <f>191097896/1000000</f>
        <v>191.09789599999999</v>
      </c>
      <c r="O42" s="2">
        <v>326</v>
      </c>
      <c r="P42" s="2">
        <v>326</v>
      </c>
      <c r="Q42" s="2">
        <v>326</v>
      </c>
      <c r="R42" s="2">
        <v>326</v>
      </c>
      <c r="S42" s="2">
        <v>326</v>
      </c>
      <c r="T42" s="2">
        <v>326</v>
      </c>
      <c r="U42" s="2">
        <v>0</v>
      </c>
      <c r="V42" s="2">
        <v>1</v>
      </c>
      <c r="W42" s="2">
        <v>0</v>
      </c>
      <c r="X42" s="2">
        <v>0</v>
      </c>
      <c r="Y42" s="2" t="s">
        <v>52</v>
      </c>
      <c r="Z42" s="8">
        <v>204000.4</v>
      </c>
      <c r="AA42" s="8">
        <v>213584.6</v>
      </c>
      <c r="AB42" s="8">
        <v>223414</v>
      </c>
      <c r="AC42" s="8">
        <v>235286.9</v>
      </c>
      <c r="AD42" s="8">
        <v>247543.8</v>
      </c>
      <c r="AE42" s="8">
        <v>241688.7</v>
      </c>
      <c r="AF42" s="7">
        <v>5118425</v>
      </c>
      <c r="AG42" s="7">
        <v>5148714</v>
      </c>
      <c r="AH42" s="7">
        <v>5084156</v>
      </c>
      <c r="AI42" s="7">
        <v>5021268</v>
      </c>
      <c r="AJ42" s="7">
        <v>4957968</v>
      </c>
      <c r="AK42" s="7">
        <v>4891938</v>
      </c>
      <c r="AL42" s="2">
        <v>0</v>
      </c>
      <c r="AM42" s="2">
        <v>1</v>
      </c>
      <c r="AN42" s="2">
        <v>0</v>
      </c>
      <c r="AO42" s="2">
        <v>1</v>
      </c>
      <c r="AP42" s="2">
        <v>0</v>
      </c>
      <c r="AQ42" s="2">
        <v>1</v>
      </c>
      <c r="AR42" s="2">
        <v>0</v>
      </c>
      <c r="AS42" s="2">
        <v>1</v>
      </c>
      <c r="AT42" s="2">
        <v>0</v>
      </c>
      <c r="AU42" s="2">
        <v>1</v>
      </c>
      <c r="AV42" s="2">
        <v>0</v>
      </c>
      <c r="AW42" s="2">
        <v>1</v>
      </c>
      <c r="AX42" s="2">
        <v>0</v>
      </c>
      <c r="AY42" s="2">
        <v>1</v>
      </c>
      <c r="AZ42" s="7">
        <v>1385103</v>
      </c>
      <c r="BA42" s="2">
        <v>1</v>
      </c>
      <c r="BB42" s="7">
        <v>1091541</v>
      </c>
      <c r="BC42" s="2">
        <v>0</v>
      </c>
      <c r="BD42" s="7">
        <v>1155389</v>
      </c>
      <c r="BE42" s="2">
        <v>1</v>
      </c>
      <c r="BF42" s="7">
        <v>855373</v>
      </c>
      <c r="BG42" s="2">
        <v>0</v>
      </c>
    </row>
    <row r="43" spans="1:59" x14ac:dyDescent="0.35">
      <c r="A43" s="2" t="s">
        <v>39</v>
      </c>
      <c r="B43" s="7">
        <v>15000</v>
      </c>
      <c r="C43" s="7">
        <v>15000</v>
      </c>
      <c r="D43" s="7">
        <v>15000</v>
      </c>
      <c r="E43" s="7">
        <v>15000</v>
      </c>
      <c r="F43" s="7">
        <v>15000</v>
      </c>
      <c r="G43" s="7">
        <v>15000</v>
      </c>
      <c r="H43" s="7">
        <v>15000</v>
      </c>
      <c r="I43" s="8">
        <f>136388088/1000000</f>
        <v>136.38808800000001</v>
      </c>
      <c r="J43" s="2">
        <v>127.71</v>
      </c>
      <c r="K43" s="2">
        <v>121.23</v>
      </c>
      <c r="L43" s="2">
        <v>112.27</v>
      </c>
      <c r="M43" s="2">
        <v>99.45</v>
      </c>
      <c r="N43" s="8">
        <f>84764329/1000000</f>
        <v>84.764329000000004</v>
      </c>
      <c r="O43" s="2">
        <v>414</v>
      </c>
      <c r="P43" s="2">
        <v>402</v>
      </c>
      <c r="Q43" s="2">
        <v>390</v>
      </c>
      <c r="R43" s="2">
        <v>380</v>
      </c>
      <c r="S43" s="2">
        <v>366</v>
      </c>
      <c r="T43" s="2">
        <v>352</v>
      </c>
      <c r="U43" s="2">
        <v>0</v>
      </c>
      <c r="V43" s="2">
        <v>0</v>
      </c>
      <c r="W43" s="2">
        <v>1</v>
      </c>
      <c r="X43" s="2">
        <v>0</v>
      </c>
      <c r="Y43" s="2" t="s">
        <v>50</v>
      </c>
      <c r="Z43" s="8">
        <v>47630.5</v>
      </c>
      <c r="AA43" s="8">
        <v>48731.3</v>
      </c>
      <c r="AB43" s="8">
        <v>50342.9</v>
      </c>
      <c r="AC43" s="8">
        <v>53239</v>
      </c>
      <c r="AD43" s="8">
        <v>54940.9</v>
      </c>
      <c r="AE43" s="8">
        <v>54852.1</v>
      </c>
      <c r="AF43" s="7">
        <v>886667</v>
      </c>
      <c r="AG43" s="7">
        <v>884659</v>
      </c>
      <c r="AH43" s="7">
        <v>878698</v>
      </c>
      <c r="AI43" s="7">
        <v>872868</v>
      </c>
      <c r="AJ43" s="7">
        <v>862996</v>
      </c>
      <c r="AK43" s="7">
        <v>853988</v>
      </c>
      <c r="AL43" s="2">
        <v>0</v>
      </c>
      <c r="AM43" s="2">
        <v>1</v>
      </c>
      <c r="AN43" s="2">
        <v>0</v>
      </c>
      <c r="AO43" s="2">
        <v>1</v>
      </c>
      <c r="AP43" s="2">
        <v>0</v>
      </c>
      <c r="AQ43" s="2">
        <v>1</v>
      </c>
      <c r="AR43" s="2">
        <v>0</v>
      </c>
      <c r="AS43" s="2">
        <v>1</v>
      </c>
      <c r="AT43" s="2">
        <v>0</v>
      </c>
      <c r="AU43" s="2">
        <v>1</v>
      </c>
      <c r="AV43" s="2">
        <v>0</v>
      </c>
      <c r="AW43" s="2">
        <v>1</v>
      </c>
      <c r="AX43" s="2">
        <v>0</v>
      </c>
      <c r="AY43" s="2">
        <v>1</v>
      </c>
      <c r="AZ43" s="7">
        <v>261043</v>
      </c>
      <c r="BA43" s="2">
        <v>1</v>
      </c>
      <c r="BB43" s="7">
        <v>150471</v>
      </c>
      <c r="BC43" s="2">
        <v>0</v>
      </c>
      <c r="BD43" s="7">
        <v>227721</v>
      </c>
      <c r="BE43" s="2">
        <v>1</v>
      </c>
      <c r="BF43" s="7">
        <v>117458</v>
      </c>
      <c r="BG43" s="2">
        <v>0</v>
      </c>
    </row>
    <row r="44" spans="1:59" x14ac:dyDescent="0.35">
      <c r="A44" s="2" t="s">
        <v>40</v>
      </c>
      <c r="B44" s="7">
        <v>7000</v>
      </c>
      <c r="C44" s="7">
        <v>7000</v>
      </c>
      <c r="D44" s="7">
        <v>7000</v>
      </c>
      <c r="E44" s="7">
        <v>7000</v>
      </c>
      <c r="F44" s="7">
        <v>8000</v>
      </c>
      <c r="G44" s="7">
        <v>8000</v>
      </c>
      <c r="H44" s="7">
        <v>9000</v>
      </c>
      <c r="I44" s="8">
        <f>1273986041/1000000</f>
        <v>1273.9860409999999</v>
      </c>
      <c r="J44" s="2">
        <v>1175.1300000000001</v>
      </c>
      <c r="K44" s="2">
        <v>1096.25</v>
      </c>
      <c r="L44" s="2">
        <v>1008.7</v>
      </c>
      <c r="M44" s="2">
        <v>915.94</v>
      </c>
      <c r="N44" s="8">
        <f>833519927/1000000</f>
        <v>833.51992700000005</v>
      </c>
      <c r="O44" s="2">
        <v>275</v>
      </c>
      <c r="P44" s="2">
        <v>275</v>
      </c>
      <c r="Q44" s="2">
        <v>275</v>
      </c>
      <c r="R44" s="2">
        <v>275</v>
      </c>
      <c r="S44" s="2">
        <v>275</v>
      </c>
      <c r="T44" s="2">
        <v>275</v>
      </c>
      <c r="U44" s="2">
        <v>0</v>
      </c>
      <c r="V44" s="2">
        <v>1</v>
      </c>
      <c r="W44" s="2">
        <v>0</v>
      </c>
      <c r="X44" s="2">
        <v>0</v>
      </c>
      <c r="Y44" s="2" t="s">
        <v>52</v>
      </c>
      <c r="Z44" s="8">
        <v>323658.5</v>
      </c>
      <c r="AA44" s="8">
        <v>334435.7</v>
      </c>
      <c r="AB44" s="8">
        <v>346283</v>
      </c>
      <c r="AC44" s="8">
        <v>362737.1</v>
      </c>
      <c r="AD44" s="8">
        <v>376582.40000000002</v>
      </c>
      <c r="AE44" s="8">
        <v>364485.9</v>
      </c>
      <c r="AF44" s="7">
        <v>6910840</v>
      </c>
      <c r="AG44" s="7">
        <v>6829174</v>
      </c>
      <c r="AH44" s="7">
        <v>6771631</v>
      </c>
      <c r="AI44" s="7">
        <v>6708799</v>
      </c>
      <c r="AJ44" s="7">
        <v>6646010</v>
      </c>
      <c r="AK44" s="7">
        <v>6591170</v>
      </c>
      <c r="AL44" s="2">
        <v>0</v>
      </c>
      <c r="AM44" s="2">
        <v>1</v>
      </c>
      <c r="AN44" s="2">
        <v>0</v>
      </c>
      <c r="AO44" s="2">
        <v>1</v>
      </c>
      <c r="AP44" s="2">
        <v>0</v>
      </c>
      <c r="AQ44" s="2">
        <v>1</v>
      </c>
      <c r="AR44" s="2">
        <v>0</v>
      </c>
      <c r="AS44" s="2">
        <v>1</v>
      </c>
      <c r="AT44" s="2">
        <v>0</v>
      </c>
      <c r="AU44" s="2">
        <v>1</v>
      </c>
      <c r="AV44" s="2">
        <v>0</v>
      </c>
      <c r="AW44" s="2">
        <v>1</v>
      </c>
      <c r="AX44" s="2">
        <v>0</v>
      </c>
      <c r="AY44" s="2">
        <v>1</v>
      </c>
      <c r="AZ44" s="7">
        <v>1852475</v>
      </c>
      <c r="BA44" s="2">
        <v>1</v>
      </c>
      <c r="BB44" s="7">
        <v>1143711</v>
      </c>
      <c r="BC44" s="2">
        <v>0</v>
      </c>
      <c r="BD44" s="7">
        <v>1522925</v>
      </c>
      <c r="BE44" s="2">
        <v>1</v>
      </c>
      <c r="BF44" s="7">
        <v>870695</v>
      </c>
      <c r="BG44" s="2">
        <v>0</v>
      </c>
    </row>
    <row r="45" spans="1:59" x14ac:dyDescent="0.35">
      <c r="A45" s="2" t="s">
        <v>41</v>
      </c>
      <c r="B45" s="7">
        <v>9000</v>
      </c>
      <c r="C45" s="7">
        <v>9000</v>
      </c>
      <c r="D45" s="7">
        <v>9000</v>
      </c>
      <c r="E45" s="7">
        <v>9000</v>
      </c>
      <c r="F45" s="7">
        <v>9000</v>
      </c>
      <c r="G45" s="7">
        <v>9000</v>
      </c>
      <c r="H45" s="7">
        <v>9000</v>
      </c>
      <c r="I45" s="8">
        <f>1934397487/1000000</f>
        <v>1934.397487</v>
      </c>
      <c r="J45" s="2">
        <v>1542.29</v>
      </c>
      <c r="K45" s="2">
        <v>924.34</v>
      </c>
      <c r="L45" s="2">
        <v>691.94</v>
      </c>
      <c r="M45" s="2">
        <v>1304.92</v>
      </c>
      <c r="N45" s="8">
        <f>1690363786/1000000</f>
        <v>1690.3637859999999</v>
      </c>
      <c r="O45" s="2">
        <v>521</v>
      </c>
      <c r="P45" s="2">
        <v>507</v>
      </c>
      <c r="Q45" s="2">
        <v>494</v>
      </c>
      <c r="R45" s="2">
        <v>493</v>
      </c>
      <c r="S45" s="2">
        <v>479</v>
      </c>
      <c r="T45" s="2">
        <v>465</v>
      </c>
      <c r="U45" s="2">
        <v>0</v>
      </c>
      <c r="V45" s="2">
        <v>1</v>
      </c>
      <c r="W45" s="2">
        <v>0</v>
      </c>
      <c r="X45" s="2">
        <v>0</v>
      </c>
      <c r="Y45" s="2" t="s">
        <v>52</v>
      </c>
      <c r="Z45" s="8">
        <v>1564374.3</v>
      </c>
      <c r="AA45" s="8">
        <v>1567687.1</v>
      </c>
      <c r="AB45" s="8">
        <v>1665428</v>
      </c>
      <c r="AC45" s="8">
        <v>1795635.1</v>
      </c>
      <c r="AD45" s="8">
        <v>1843802.7</v>
      </c>
      <c r="AE45" s="8">
        <v>1759734.4</v>
      </c>
      <c r="AF45" s="7">
        <v>29145505</v>
      </c>
      <c r="AG45" s="7">
        <v>28995881</v>
      </c>
      <c r="AH45" s="7">
        <v>28628666</v>
      </c>
      <c r="AI45" s="7">
        <v>28295273</v>
      </c>
      <c r="AJ45" s="7">
        <v>27914410</v>
      </c>
      <c r="AK45" s="7">
        <v>27470056</v>
      </c>
      <c r="AL45" s="2">
        <v>0</v>
      </c>
      <c r="AM45" s="2">
        <v>1</v>
      </c>
      <c r="AN45" s="2">
        <v>0</v>
      </c>
      <c r="AO45" s="2">
        <v>1</v>
      </c>
      <c r="AP45" s="2">
        <v>0</v>
      </c>
      <c r="AQ45" s="2">
        <v>1</v>
      </c>
      <c r="AR45" s="2">
        <v>0</v>
      </c>
      <c r="AS45" s="2">
        <v>1</v>
      </c>
      <c r="AT45" s="2">
        <v>0</v>
      </c>
      <c r="AU45" s="2">
        <v>1</v>
      </c>
      <c r="AV45" s="2">
        <v>0</v>
      </c>
      <c r="AW45" s="2">
        <v>1</v>
      </c>
      <c r="AX45" s="2">
        <v>0</v>
      </c>
      <c r="AY45" s="2">
        <v>1</v>
      </c>
      <c r="AZ45" s="7">
        <v>5890347</v>
      </c>
      <c r="BA45" s="2">
        <v>1</v>
      </c>
      <c r="BB45" s="7">
        <v>5259126</v>
      </c>
      <c r="BC45" s="2">
        <v>0</v>
      </c>
      <c r="BD45" s="7">
        <v>4685047</v>
      </c>
      <c r="BE45" s="2">
        <v>1</v>
      </c>
      <c r="BF45" s="7">
        <v>3877868</v>
      </c>
      <c r="BG45" s="2">
        <v>0</v>
      </c>
    </row>
    <row r="46" spans="1:59" x14ac:dyDescent="0.35">
      <c r="A46" s="2" t="s">
        <v>42</v>
      </c>
      <c r="B46" s="7">
        <v>38900</v>
      </c>
      <c r="C46" s="7">
        <v>36600</v>
      </c>
      <c r="D46" s="7">
        <v>35300</v>
      </c>
      <c r="E46" s="7">
        <v>34300</v>
      </c>
      <c r="F46" s="7">
        <v>33100</v>
      </c>
      <c r="G46" s="7">
        <v>32200</v>
      </c>
      <c r="H46" s="7">
        <v>31300</v>
      </c>
      <c r="I46" s="8">
        <f>1172615481/1000000</f>
        <v>1172.615481</v>
      </c>
      <c r="J46" s="2">
        <v>1129.57</v>
      </c>
      <c r="K46" s="2">
        <v>1077.21</v>
      </c>
      <c r="L46" s="2">
        <v>1014.24</v>
      </c>
      <c r="M46" s="2">
        <v>946.27</v>
      </c>
      <c r="N46" s="8">
        <f>820593888/1000000</f>
        <v>820.59388799999999</v>
      </c>
      <c r="O46" s="2">
        <v>580</v>
      </c>
      <c r="P46" s="2">
        <v>560</v>
      </c>
      <c r="Q46" s="2">
        <v>543</v>
      </c>
      <c r="R46" s="2">
        <v>524</v>
      </c>
      <c r="S46" s="2">
        <v>509</v>
      </c>
      <c r="T46" s="2">
        <v>496</v>
      </c>
      <c r="U46" s="2">
        <v>1</v>
      </c>
      <c r="V46" s="2">
        <v>0</v>
      </c>
      <c r="W46" s="2">
        <v>0</v>
      </c>
      <c r="X46" s="2">
        <v>0</v>
      </c>
      <c r="Y46" s="2" t="s">
        <v>51</v>
      </c>
      <c r="Z46" s="8">
        <v>148917.79999999999</v>
      </c>
      <c r="AA46" s="8">
        <v>157442.70000000001</v>
      </c>
      <c r="AB46" s="8">
        <v>167613.4</v>
      </c>
      <c r="AC46" s="8">
        <v>181622.7</v>
      </c>
      <c r="AD46" s="8">
        <v>192519.2</v>
      </c>
      <c r="AE46" s="8">
        <v>194985.8</v>
      </c>
      <c r="AF46" s="7">
        <v>3271616</v>
      </c>
      <c r="AG46" s="7">
        <v>3205958</v>
      </c>
      <c r="AH46" s="7">
        <v>3153550</v>
      </c>
      <c r="AI46" s="7">
        <v>3101042</v>
      </c>
      <c r="AJ46" s="7">
        <v>3041868</v>
      </c>
      <c r="AK46" s="7">
        <v>2981835</v>
      </c>
      <c r="AL46" s="2">
        <v>1</v>
      </c>
      <c r="AM46" s="2">
        <v>0</v>
      </c>
      <c r="AN46" s="2">
        <v>1</v>
      </c>
      <c r="AO46" s="2">
        <v>0</v>
      </c>
      <c r="AP46" s="2">
        <v>1</v>
      </c>
      <c r="AQ46" s="2">
        <v>0</v>
      </c>
      <c r="AR46" s="2">
        <v>1</v>
      </c>
      <c r="AS46" s="2">
        <v>0</v>
      </c>
      <c r="AT46" s="2">
        <v>1</v>
      </c>
      <c r="AU46" s="2">
        <v>0</v>
      </c>
      <c r="AV46" s="2">
        <v>1</v>
      </c>
      <c r="AW46" s="2">
        <v>0</v>
      </c>
      <c r="AX46" s="2">
        <v>1</v>
      </c>
      <c r="AY46" s="2">
        <v>0</v>
      </c>
      <c r="AZ46" s="7">
        <v>865140</v>
      </c>
      <c r="BA46" s="2">
        <v>1</v>
      </c>
      <c r="BB46" s="7">
        <v>560282</v>
      </c>
      <c r="BC46" s="2">
        <v>0</v>
      </c>
      <c r="BD46" s="7">
        <v>515231</v>
      </c>
      <c r="BE46" s="2">
        <v>1</v>
      </c>
      <c r="BF46" s="7" t="s">
        <v>109</v>
      </c>
      <c r="BG46" s="2">
        <v>0</v>
      </c>
    </row>
    <row r="47" spans="1:59" x14ac:dyDescent="0.35">
      <c r="A47" s="2" t="s">
        <v>44</v>
      </c>
      <c r="B47" s="7">
        <v>8000</v>
      </c>
      <c r="C47" s="7">
        <v>8000</v>
      </c>
      <c r="D47" s="7">
        <v>8000</v>
      </c>
      <c r="E47" s="7">
        <v>8000</v>
      </c>
      <c r="F47" s="7">
        <v>8000</v>
      </c>
      <c r="G47" s="7">
        <v>8000</v>
      </c>
      <c r="H47" s="7">
        <v>8000</v>
      </c>
      <c r="I47" s="8">
        <f>1464142254/1000000</f>
        <v>1464.1422540000001</v>
      </c>
      <c r="J47" s="2">
        <v>1323.66</v>
      </c>
      <c r="K47" s="2">
        <v>1148.06</v>
      </c>
      <c r="L47" s="2">
        <v>966.77</v>
      </c>
      <c r="M47" s="2">
        <v>769.64</v>
      </c>
      <c r="N47" s="8">
        <f>473102402/1000000</f>
        <v>473.10240199999998</v>
      </c>
      <c r="O47" s="2">
        <v>378</v>
      </c>
      <c r="P47" s="2">
        <v>378</v>
      </c>
      <c r="Q47" s="2">
        <v>378</v>
      </c>
      <c r="R47" s="2">
        <v>378</v>
      </c>
      <c r="S47" s="2">
        <v>378</v>
      </c>
      <c r="T47" s="2">
        <v>378</v>
      </c>
      <c r="U47" s="2">
        <v>0</v>
      </c>
      <c r="V47" s="2">
        <v>1</v>
      </c>
      <c r="W47" s="2">
        <v>0</v>
      </c>
      <c r="X47" s="2">
        <v>0</v>
      </c>
      <c r="Y47" s="2" t="s">
        <v>52</v>
      </c>
      <c r="Z47" s="8">
        <v>484530.8</v>
      </c>
      <c r="AA47" s="8">
        <v>496570.2</v>
      </c>
      <c r="AB47" s="8">
        <v>511876.3</v>
      </c>
      <c r="AC47" s="8">
        <v>533510.40000000002</v>
      </c>
      <c r="AD47" s="8">
        <v>556905.19999999995</v>
      </c>
      <c r="AE47" s="8">
        <v>551760.30000000005</v>
      </c>
      <c r="AF47" s="7">
        <v>8631393</v>
      </c>
      <c r="AG47" s="7">
        <v>8535519</v>
      </c>
      <c r="AH47" s="7">
        <v>8501286</v>
      </c>
      <c r="AI47" s="7">
        <v>8463587</v>
      </c>
      <c r="AJ47" s="7">
        <v>8410106</v>
      </c>
      <c r="AK47" s="7">
        <v>8361808</v>
      </c>
      <c r="AL47" s="2">
        <v>0</v>
      </c>
      <c r="AM47" s="2">
        <v>1</v>
      </c>
      <c r="AN47" s="2">
        <v>0</v>
      </c>
      <c r="AO47" s="2">
        <v>1</v>
      </c>
      <c r="AP47" s="2">
        <v>0</v>
      </c>
      <c r="AQ47" s="2">
        <v>1</v>
      </c>
      <c r="AR47" s="2">
        <v>0</v>
      </c>
      <c r="AS47" s="2">
        <v>1</v>
      </c>
      <c r="AT47" s="2">
        <v>0</v>
      </c>
      <c r="AU47" s="2">
        <v>1</v>
      </c>
      <c r="AV47" s="2">
        <v>0</v>
      </c>
      <c r="AW47" s="2">
        <v>1</v>
      </c>
      <c r="AX47" s="2">
        <v>0</v>
      </c>
      <c r="AY47" s="2">
        <v>1</v>
      </c>
      <c r="AZ47" s="7">
        <v>1962430</v>
      </c>
      <c r="BA47" s="2">
        <v>0</v>
      </c>
      <c r="BB47" s="7">
        <v>2413568</v>
      </c>
      <c r="BC47" s="2">
        <v>0</v>
      </c>
      <c r="BD47" s="7">
        <v>1769443</v>
      </c>
      <c r="BE47" s="2">
        <v>0</v>
      </c>
      <c r="BF47" s="7">
        <v>1981473</v>
      </c>
      <c r="BG47" s="2">
        <v>0</v>
      </c>
    </row>
    <row r="48" spans="1:59" x14ac:dyDescent="0.35">
      <c r="A48" s="2" t="s">
        <v>43</v>
      </c>
      <c r="B48" s="7">
        <v>14100</v>
      </c>
      <c r="C48" s="7">
        <v>16100</v>
      </c>
      <c r="D48" s="7">
        <v>15600</v>
      </c>
      <c r="E48" s="7">
        <v>17600</v>
      </c>
      <c r="F48" s="7">
        <v>17300</v>
      </c>
      <c r="G48" s="7">
        <v>16800</v>
      </c>
      <c r="H48" s="7">
        <v>16400</v>
      </c>
      <c r="I48" s="8">
        <f>516158884/1000000</f>
        <v>516.15888399999994</v>
      </c>
      <c r="J48" s="2">
        <v>464.15</v>
      </c>
      <c r="K48" s="2">
        <v>389.95</v>
      </c>
      <c r="L48" s="2">
        <v>310.19</v>
      </c>
      <c r="M48" s="2">
        <v>230.96</v>
      </c>
      <c r="N48" s="8">
        <f>152933992/1000000</f>
        <v>152.93399199999999</v>
      </c>
      <c r="O48" s="2">
        <v>513</v>
      </c>
      <c r="P48" s="2">
        <v>498</v>
      </c>
      <c r="Q48" s="2">
        <v>466</v>
      </c>
      <c r="R48" s="2">
        <v>458</v>
      </c>
      <c r="S48" s="2">
        <v>446</v>
      </c>
      <c r="T48" s="2">
        <v>436</v>
      </c>
      <c r="U48" s="2">
        <v>0</v>
      </c>
      <c r="V48" s="2">
        <v>0</v>
      </c>
      <c r="W48" s="2">
        <v>0</v>
      </c>
      <c r="X48" s="2">
        <v>1</v>
      </c>
      <c r="Y48" s="2" t="s">
        <v>25</v>
      </c>
      <c r="Z48" s="8">
        <v>30663.7</v>
      </c>
      <c r="AA48" s="8">
        <v>31430.400000000001</v>
      </c>
      <c r="AB48" s="8">
        <v>32040.7</v>
      </c>
      <c r="AC48" s="8">
        <v>32981</v>
      </c>
      <c r="AD48" s="8">
        <v>34013.4</v>
      </c>
      <c r="AE48" s="8">
        <v>32796.699999999997</v>
      </c>
      <c r="AF48" s="7">
        <v>643077</v>
      </c>
      <c r="AG48" s="7">
        <v>623989</v>
      </c>
      <c r="AH48" s="7">
        <v>624358</v>
      </c>
      <c r="AI48" s="7">
        <v>624344</v>
      </c>
      <c r="AJ48" s="7">
        <v>623657</v>
      </c>
      <c r="AK48" s="7">
        <v>625216</v>
      </c>
      <c r="AL48" s="2">
        <v>1</v>
      </c>
      <c r="AM48" s="2">
        <v>0</v>
      </c>
      <c r="AN48" s="2">
        <v>1</v>
      </c>
      <c r="AO48" s="2">
        <v>0</v>
      </c>
      <c r="AP48" s="2">
        <v>1</v>
      </c>
      <c r="AQ48" s="2">
        <v>0</v>
      </c>
      <c r="AR48" s="2">
        <v>1</v>
      </c>
      <c r="AS48" s="2">
        <v>0</v>
      </c>
      <c r="AT48" s="2">
        <v>1</v>
      </c>
      <c r="AU48" s="2">
        <v>0</v>
      </c>
      <c r="AV48" s="2">
        <v>1</v>
      </c>
      <c r="AW48" s="2">
        <v>0</v>
      </c>
      <c r="AX48" s="2">
        <v>1</v>
      </c>
      <c r="AY48" s="2">
        <v>0</v>
      </c>
      <c r="AZ48" s="7">
        <v>112704</v>
      </c>
      <c r="BA48" s="2">
        <v>0</v>
      </c>
      <c r="BB48" s="7">
        <v>242820</v>
      </c>
      <c r="BC48" s="2">
        <v>1</v>
      </c>
      <c r="BD48" s="7">
        <v>95369</v>
      </c>
      <c r="BE48" s="2">
        <v>0</v>
      </c>
      <c r="BF48" s="7">
        <v>178573</v>
      </c>
      <c r="BG48" s="2">
        <v>1</v>
      </c>
    </row>
    <row r="49" spans="1:59" x14ac:dyDescent="0.35">
      <c r="A49" s="2" t="s">
        <v>45</v>
      </c>
      <c r="B49" s="7">
        <v>56500</v>
      </c>
      <c r="C49" s="7">
        <v>52700</v>
      </c>
      <c r="D49" s="7">
        <v>49800</v>
      </c>
      <c r="E49" s="7">
        <v>47300</v>
      </c>
      <c r="F49" s="7">
        <v>45000</v>
      </c>
      <c r="G49" s="7">
        <v>44000</v>
      </c>
      <c r="H49" s="7">
        <v>42100</v>
      </c>
      <c r="I49" s="8">
        <f>4778075957/1000000</f>
        <v>4778.075957</v>
      </c>
      <c r="J49" s="2">
        <v>4609.82</v>
      </c>
      <c r="K49" s="2">
        <v>4374.0600000000004</v>
      </c>
      <c r="L49" s="2">
        <v>4134.1099999999997</v>
      </c>
      <c r="M49" s="2">
        <v>3873.63</v>
      </c>
      <c r="N49" s="8">
        <f>3410343228/1000000</f>
        <v>3410.3432280000002</v>
      </c>
      <c r="O49" s="2">
        <v>790</v>
      </c>
      <c r="P49" s="2">
        <v>749</v>
      </c>
      <c r="Q49" s="2">
        <v>713</v>
      </c>
      <c r="R49" s="2">
        <v>681</v>
      </c>
      <c r="S49" s="2">
        <v>664</v>
      </c>
      <c r="T49" s="2">
        <v>637</v>
      </c>
      <c r="U49" s="2">
        <v>1</v>
      </c>
      <c r="V49" s="2">
        <v>0</v>
      </c>
      <c r="W49" s="2">
        <v>0</v>
      </c>
      <c r="X49" s="2">
        <v>0</v>
      </c>
      <c r="Y49" s="2" t="s">
        <v>51</v>
      </c>
      <c r="Z49" s="8">
        <v>471702.8</v>
      </c>
      <c r="AA49" s="8">
        <v>493634.5</v>
      </c>
      <c r="AB49" s="8">
        <v>527707.5</v>
      </c>
      <c r="AC49" s="8">
        <v>575416.69999999995</v>
      </c>
      <c r="AD49" s="8">
        <v>612996.5</v>
      </c>
      <c r="AE49" s="8">
        <v>618704.9</v>
      </c>
      <c r="AF49" s="7">
        <v>7705281</v>
      </c>
      <c r="AG49" s="7">
        <v>7614893</v>
      </c>
      <c r="AH49" s="7">
        <v>7523869</v>
      </c>
      <c r="AI49" s="7">
        <v>7423362</v>
      </c>
      <c r="AJ49" s="7">
        <v>7294771</v>
      </c>
      <c r="AK49" s="7">
        <v>7163657</v>
      </c>
      <c r="AL49" s="2">
        <v>1</v>
      </c>
      <c r="AM49" s="2">
        <v>0</v>
      </c>
      <c r="AN49" s="2">
        <v>1</v>
      </c>
      <c r="AO49" s="2">
        <v>0</v>
      </c>
      <c r="AP49" s="2">
        <v>1</v>
      </c>
      <c r="AQ49" s="2">
        <v>0</v>
      </c>
      <c r="AR49" s="2">
        <v>1</v>
      </c>
      <c r="AS49" s="2">
        <v>0</v>
      </c>
      <c r="AT49" s="2">
        <v>1</v>
      </c>
      <c r="AU49" s="2">
        <v>0</v>
      </c>
      <c r="AV49" s="2">
        <v>1</v>
      </c>
      <c r="AW49" s="2">
        <v>0</v>
      </c>
      <c r="AX49" s="2">
        <v>1</v>
      </c>
      <c r="AY49" s="2">
        <v>0</v>
      </c>
      <c r="AZ49" s="7">
        <v>1584651</v>
      </c>
      <c r="BA49" s="2">
        <v>0</v>
      </c>
      <c r="BB49" s="7">
        <v>2369612</v>
      </c>
      <c r="BC49" s="2">
        <v>1</v>
      </c>
      <c r="BD49" s="7">
        <v>1221747</v>
      </c>
      <c r="BE49" s="2">
        <v>0</v>
      </c>
      <c r="BF49" s="7">
        <v>1742718</v>
      </c>
      <c r="BG49" s="2">
        <v>1</v>
      </c>
    </row>
    <row r="50" spans="1:59" x14ac:dyDescent="0.35">
      <c r="A50" s="2" t="s">
        <v>47</v>
      </c>
      <c r="B50" s="7">
        <v>14000</v>
      </c>
      <c r="C50" s="7">
        <v>14000</v>
      </c>
      <c r="D50" s="7">
        <v>14000</v>
      </c>
      <c r="E50" s="7">
        <v>14000</v>
      </c>
      <c r="F50" s="7">
        <v>14000</v>
      </c>
      <c r="G50" s="7">
        <v>14000</v>
      </c>
      <c r="H50" s="7">
        <v>14000</v>
      </c>
      <c r="I50" s="8">
        <f>1971405287/1000000</f>
        <v>1971.405287</v>
      </c>
      <c r="J50" s="2">
        <v>1740.2</v>
      </c>
      <c r="K50" s="2">
        <v>1479.55</v>
      </c>
      <c r="L50" s="2">
        <v>1164.8499999999999</v>
      </c>
      <c r="M50" s="2">
        <v>746.89</v>
      </c>
      <c r="N50" s="8">
        <f>214956122/1000000</f>
        <v>214.95612199999999</v>
      </c>
      <c r="O50" s="2">
        <v>370</v>
      </c>
      <c r="P50" s="2">
        <v>370</v>
      </c>
      <c r="Q50" s="2">
        <v>370</v>
      </c>
      <c r="R50" s="2">
        <v>370</v>
      </c>
      <c r="S50" s="2">
        <v>370</v>
      </c>
      <c r="T50" s="2">
        <v>370</v>
      </c>
      <c r="U50" s="2">
        <v>0</v>
      </c>
      <c r="V50" s="2">
        <v>0</v>
      </c>
      <c r="W50" s="2">
        <v>1</v>
      </c>
      <c r="X50" s="2">
        <v>0</v>
      </c>
      <c r="Y50" s="2" t="s">
        <v>50</v>
      </c>
      <c r="Z50" s="8">
        <v>306498.90000000002</v>
      </c>
      <c r="AA50" s="8">
        <v>313440.2</v>
      </c>
      <c r="AB50" s="8">
        <v>320610</v>
      </c>
      <c r="AC50" s="8">
        <v>337553.1</v>
      </c>
      <c r="AD50" s="8">
        <v>349416.5</v>
      </c>
      <c r="AE50" s="8">
        <v>338678.4</v>
      </c>
      <c r="AF50" s="7">
        <v>5893718</v>
      </c>
      <c r="AG50" s="7">
        <v>5822434</v>
      </c>
      <c r="AH50" s="7">
        <v>5807406</v>
      </c>
      <c r="AI50" s="7">
        <v>5790186</v>
      </c>
      <c r="AJ50" s="7">
        <v>5772628</v>
      </c>
      <c r="AK50" s="7">
        <v>5760940</v>
      </c>
      <c r="AL50" s="2">
        <v>0</v>
      </c>
      <c r="AM50" s="2">
        <v>1</v>
      </c>
      <c r="AN50" s="2">
        <v>0</v>
      </c>
      <c r="AO50" s="2">
        <v>1</v>
      </c>
      <c r="AP50" s="2">
        <v>0</v>
      </c>
      <c r="AQ50" s="2">
        <v>1</v>
      </c>
      <c r="AR50" s="2">
        <v>0</v>
      </c>
      <c r="AS50" s="2">
        <v>1</v>
      </c>
      <c r="AT50" s="2">
        <v>0</v>
      </c>
      <c r="AU50" s="2">
        <v>1</v>
      </c>
      <c r="AV50" s="2">
        <v>0</v>
      </c>
      <c r="AW50" s="2">
        <v>1</v>
      </c>
      <c r="AX50" s="2">
        <v>0</v>
      </c>
      <c r="AY50" s="2">
        <v>1</v>
      </c>
      <c r="AZ50" s="7">
        <v>1610184</v>
      </c>
      <c r="BA50" s="2">
        <v>0</v>
      </c>
      <c r="BB50" s="7">
        <v>1630866</v>
      </c>
      <c r="BC50" s="2">
        <v>1</v>
      </c>
      <c r="BD50" s="7">
        <v>1405284</v>
      </c>
      <c r="BE50" s="2">
        <v>1</v>
      </c>
      <c r="BF50" s="7">
        <v>1382536</v>
      </c>
      <c r="BG50" s="2">
        <v>0</v>
      </c>
    </row>
    <row r="51" spans="1:59" x14ac:dyDescent="0.35">
      <c r="A51" s="2" t="s">
        <v>46</v>
      </c>
      <c r="B51" s="7">
        <v>12000</v>
      </c>
      <c r="C51" s="7">
        <v>12000</v>
      </c>
      <c r="D51" s="7">
        <v>12000</v>
      </c>
      <c r="E51" s="7">
        <v>12000</v>
      </c>
      <c r="F51" s="7">
        <v>12000</v>
      </c>
      <c r="G51" s="7">
        <v>12000</v>
      </c>
      <c r="H51" s="7">
        <v>12000</v>
      </c>
      <c r="I51" s="8">
        <f>191400873/1000000</f>
        <v>191.40087299999999</v>
      </c>
      <c r="J51" s="2">
        <v>169.93</v>
      </c>
      <c r="K51" s="2">
        <v>83.88</v>
      </c>
      <c r="L51" s="2">
        <v>81.12</v>
      </c>
      <c r="M51" s="2">
        <v>82.37</v>
      </c>
      <c r="N51" s="8">
        <f>105433033/1000000</f>
        <v>105.43303299999999</v>
      </c>
      <c r="O51" s="2">
        <v>424</v>
      </c>
      <c r="P51" s="2">
        <v>424</v>
      </c>
      <c r="Q51" s="2">
        <v>424</v>
      </c>
      <c r="R51" s="2">
        <v>424</v>
      </c>
      <c r="S51" s="2">
        <v>424</v>
      </c>
      <c r="T51" s="2">
        <v>424</v>
      </c>
      <c r="U51" s="2">
        <v>0</v>
      </c>
      <c r="V51" s="2">
        <v>1</v>
      </c>
      <c r="W51" s="2">
        <v>0</v>
      </c>
      <c r="X51" s="2">
        <v>0</v>
      </c>
      <c r="Y51" s="2" t="s">
        <v>52</v>
      </c>
      <c r="Z51" s="8">
        <v>70815.899999999994</v>
      </c>
      <c r="AA51" s="8">
        <v>70006.2</v>
      </c>
      <c r="AB51" s="8">
        <v>72853.100000000006</v>
      </c>
      <c r="AC51" s="8">
        <v>77632.5</v>
      </c>
      <c r="AD51" s="8">
        <v>78863.899999999994</v>
      </c>
      <c r="AE51" s="8">
        <v>73709.2</v>
      </c>
      <c r="AF51" s="7">
        <v>1793716</v>
      </c>
      <c r="AG51" s="7">
        <v>1792147</v>
      </c>
      <c r="AH51" s="7">
        <v>1804291</v>
      </c>
      <c r="AI51" s="7">
        <v>1817004</v>
      </c>
      <c r="AJ51" s="7">
        <v>1831023</v>
      </c>
      <c r="AK51" s="7">
        <v>1842050</v>
      </c>
      <c r="AL51" s="2">
        <v>1</v>
      </c>
      <c r="AM51" s="2">
        <v>0</v>
      </c>
      <c r="AN51" s="2">
        <v>1</v>
      </c>
      <c r="AO51" s="2">
        <v>0</v>
      </c>
      <c r="AP51" s="2">
        <v>1</v>
      </c>
      <c r="AQ51" s="2">
        <v>0</v>
      </c>
      <c r="AR51" s="2">
        <v>1</v>
      </c>
      <c r="AS51" s="2">
        <v>1</v>
      </c>
      <c r="AT51" s="2">
        <v>0</v>
      </c>
      <c r="AU51" s="2">
        <v>1</v>
      </c>
      <c r="AV51" s="2">
        <v>0</v>
      </c>
      <c r="AW51" s="2">
        <v>1</v>
      </c>
      <c r="AX51" s="2">
        <v>0</v>
      </c>
      <c r="AY51" s="2">
        <v>1</v>
      </c>
      <c r="AZ51" s="7">
        <v>545382</v>
      </c>
      <c r="BA51" s="2">
        <v>0</v>
      </c>
      <c r="BB51" s="7">
        <v>235984</v>
      </c>
      <c r="BC51" s="2">
        <v>1</v>
      </c>
      <c r="BD51" s="7">
        <v>489371</v>
      </c>
      <c r="BE51" s="2">
        <v>0</v>
      </c>
      <c r="BF51" s="7">
        <v>188794</v>
      </c>
      <c r="BG51" s="2">
        <v>1</v>
      </c>
    </row>
    <row r="52" spans="1:59" x14ac:dyDescent="0.35">
      <c r="A52" s="3" t="s">
        <v>48</v>
      </c>
      <c r="B52" s="6">
        <v>27300</v>
      </c>
      <c r="C52" s="6">
        <v>26400</v>
      </c>
      <c r="D52" s="6">
        <v>25400</v>
      </c>
      <c r="E52" s="6">
        <v>24700</v>
      </c>
      <c r="F52" s="6">
        <v>25400</v>
      </c>
      <c r="G52" s="6">
        <v>25500</v>
      </c>
      <c r="H52" s="6">
        <v>24700</v>
      </c>
      <c r="I52" s="9">
        <f>376906230/1000000</f>
        <v>376.90622999999999</v>
      </c>
      <c r="J52" s="3">
        <v>338.06</v>
      </c>
      <c r="K52" s="3">
        <v>304.23</v>
      </c>
      <c r="L52" s="3">
        <v>297.07</v>
      </c>
      <c r="M52" s="3">
        <v>345.99</v>
      </c>
      <c r="N52" s="9">
        <f>353633860/1000000</f>
        <v>353.63386000000003</v>
      </c>
      <c r="O52" s="3">
        <v>508</v>
      </c>
      <c r="P52" s="3">
        <v>489</v>
      </c>
      <c r="Q52" s="3">
        <v>475</v>
      </c>
      <c r="R52" s="3">
        <v>489</v>
      </c>
      <c r="S52" s="3">
        <v>491</v>
      </c>
      <c r="T52" s="3">
        <v>475</v>
      </c>
      <c r="U52" s="3">
        <v>1</v>
      </c>
      <c r="V52" s="3">
        <v>0</v>
      </c>
      <c r="W52" s="3">
        <v>0</v>
      </c>
      <c r="X52" s="3">
        <v>0</v>
      </c>
      <c r="Y52" s="3" t="s">
        <v>51</v>
      </c>
      <c r="Z52" s="8">
        <v>37860.699999999997</v>
      </c>
      <c r="AA52" s="8">
        <v>35704</v>
      </c>
      <c r="AB52" s="8">
        <v>37271.199999999997</v>
      </c>
      <c r="AC52" s="8">
        <v>39703.199999999997</v>
      </c>
      <c r="AD52" s="8">
        <v>40420.1</v>
      </c>
      <c r="AE52" s="8">
        <v>36241.5</v>
      </c>
      <c r="AF52" s="7">
        <v>576851</v>
      </c>
      <c r="AG52" s="7">
        <v>578759</v>
      </c>
      <c r="AH52" s="7">
        <v>577601</v>
      </c>
      <c r="AI52" s="7">
        <v>578931</v>
      </c>
      <c r="AJ52" s="7">
        <v>584215</v>
      </c>
      <c r="AK52" s="7">
        <v>585613</v>
      </c>
      <c r="AL52" s="2">
        <v>0</v>
      </c>
      <c r="AM52" s="2">
        <v>1</v>
      </c>
      <c r="AN52" s="2">
        <v>0</v>
      </c>
      <c r="AO52" s="2">
        <v>1</v>
      </c>
      <c r="AP52" s="2">
        <v>0</v>
      </c>
      <c r="AQ52" s="2">
        <v>1</v>
      </c>
      <c r="AR52" s="2">
        <v>0</v>
      </c>
      <c r="AS52" s="2">
        <v>1</v>
      </c>
      <c r="AT52" s="2">
        <v>0</v>
      </c>
      <c r="AU52" s="2">
        <v>1</v>
      </c>
      <c r="AV52" s="2">
        <v>0</v>
      </c>
      <c r="AW52" s="2">
        <v>1</v>
      </c>
      <c r="AX52" s="2">
        <v>0</v>
      </c>
      <c r="AY52" s="2">
        <v>1</v>
      </c>
      <c r="AZ52" s="7">
        <v>193559</v>
      </c>
      <c r="BA52" s="2">
        <v>1</v>
      </c>
      <c r="BB52" s="7">
        <v>73491</v>
      </c>
      <c r="BC52" s="2">
        <v>0</v>
      </c>
      <c r="BD52" s="7">
        <v>174419</v>
      </c>
      <c r="BE52" s="2">
        <v>1</v>
      </c>
      <c r="BF52" s="7">
        <v>55973</v>
      </c>
      <c r="BG52" s="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Missouri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Edghill, Bridgette</dc:creator>
  <cp:lastModifiedBy>Bridgette</cp:lastModifiedBy>
  <dcterms:created xsi:type="dcterms:W3CDTF">2021-03-16T13:41:55Z</dcterms:created>
  <dcterms:modified xsi:type="dcterms:W3CDTF">2021-09-21T00:12:11Z</dcterms:modified>
</cp:coreProperties>
</file>