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College\Spring2022\FIN4460 Investments\Final Project\"/>
    </mc:Choice>
  </mc:AlternateContent>
  <xr:revisionPtr revIDLastSave="0" documentId="8_{7006B33B-4575-42F6-8377-951A8E7FE409}" xr6:coauthVersionLast="47" xr6:coauthVersionMax="47" xr10:uidLastSave="{00000000-0000-0000-0000-000000000000}"/>
  <bookViews>
    <workbookView xWindow="-108" yWindow="-108" windowWidth="23256" windowHeight="12456" xr2:uid="{BE94E21F-C891-4ED4-8A5B-B040A9663B9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7" i="1" l="1"/>
  <c r="B97" i="1"/>
  <c r="C97" i="1" s="1"/>
  <c r="B74" i="1"/>
  <c r="B73" i="1"/>
  <c r="B70" i="1"/>
  <c r="B69" i="1"/>
  <c r="B71" i="1" s="1"/>
  <c r="B66" i="1"/>
  <c r="B65" i="1"/>
  <c r="B64" i="1"/>
  <c r="B63" i="1"/>
  <c r="B75" i="1" s="1"/>
  <c r="B62" i="1"/>
  <c r="B67" i="1" s="1"/>
  <c r="C57" i="1"/>
  <c r="C88" i="1" s="1"/>
  <c r="B57" i="1"/>
  <c r="B88" i="1" s="1"/>
  <c r="B51" i="1"/>
  <c r="C42" i="1"/>
  <c r="B42" i="1"/>
  <c r="B37" i="1"/>
  <c r="B35" i="1"/>
  <c r="B38" i="1" s="1"/>
  <c r="F15" i="1"/>
  <c r="F11" i="1"/>
  <c r="E11" i="1"/>
  <c r="D11" i="1"/>
  <c r="C11" i="1"/>
  <c r="B11" i="1"/>
  <c r="F10" i="1"/>
  <c r="E10" i="1"/>
  <c r="D10" i="1"/>
  <c r="C10" i="1"/>
  <c r="B10" i="1"/>
  <c r="E9" i="1"/>
  <c r="E18" i="1" s="1"/>
  <c r="D9" i="1"/>
  <c r="D18" i="1" s="1"/>
  <c r="F8" i="1"/>
  <c r="F17" i="1" s="1"/>
  <c r="E8" i="1"/>
  <c r="E17" i="1" s="1"/>
  <c r="D8" i="1"/>
  <c r="D17" i="1" s="1"/>
  <c r="C8" i="1"/>
  <c r="C17" i="1" s="1"/>
  <c r="B8" i="1"/>
  <c r="B9" i="1" s="1"/>
  <c r="F7" i="1"/>
  <c r="E7" i="1"/>
  <c r="E16" i="1" s="1"/>
  <c r="D7" i="1"/>
  <c r="C7" i="1"/>
  <c r="D16" i="1" s="1"/>
  <c r="B7" i="1"/>
  <c r="C16" i="1" s="1"/>
  <c r="F6" i="1"/>
  <c r="E6" i="1"/>
  <c r="E15" i="1" s="1"/>
  <c r="D6" i="1"/>
  <c r="D15" i="1" s="1"/>
  <c r="C6" i="1"/>
  <c r="C15" i="1" s="1"/>
  <c r="B6" i="1"/>
  <c r="B72" i="1" l="1"/>
  <c r="B43" i="1"/>
  <c r="B44" i="1" s="1"/>
  <c r="C43" i="1"/>
  <c r="C44" i="1" s="1"/>
  <c r="C87" i="1" s="1"/>
  <c r="B76" i="1"/>
  <c r="B80" i="1" s="1"/>
  <c r="B81" i="1" s="1"/>
  <c r="B89" i="1" s="1"/>
  <c r="H15" i="1" a="1"/>
  <c r="H15" i="1" s="1"/>
  <c r="G15" i="1"/>
  <c r="C103" i="1"/>
  <c r="B95" i="1"/>
  <c r="C95" i="1"/>
  <c r="H17" i="1" a="1"/>
  <c r="H17" i="1" s="1"/>
  <c r="G17" i="1"/>
  <c r="C80" i="1"/>
  <c r="C81" i="1" s="1"/>
  <c r="C89" i="1" s="1"/>
  <c r="F9" i="1"/>
  <c r="F18" i="1" s="1"/>
  <c r="C9" i="1"/>
  <c r="C18" i="1" s="1"/>
  <c r="F16" i="1"/>
  <c r="H16" i="1" s="1" a="1"/>
  <c r="H16" i="1" s="1"/>
  <c r="B96" i="1" l="1"/>
  <c r="C96" i="1" s="1"/>
  <c r="C104" i="1"/>
  <c r="H18" i="1" a="1"/>
  <c r="H18" i="1" s="1"/>
  <c r="H19" i="1" s="1" a="1"/>
  <c r="H19" i="1" s="1"/>
  <c r="B24" i="1" s="1"/>
  <c r="B26" i="1" s="1"/>
  <c r="G18" i="1"/>
  <c r="G16" i="1"/>
  <c r="G19" i="1" s="1"/>
  <c r="C24" i="1" s="1"/>
  <c r="C26" i="1" s="1"/>
  <c r="B87" i="1"/>
  <c r="E44" i="1"/>
  <c r="C28" i="1" l="1"/>
  <c r="C86" i="1" s="1"/>
  <c r="C27" i="1"/>
  <c r="C29" i="1" s="1"/>
  <c r="B28" i="1"/>
  <c r="B86" i="1" s="1"/>
  <c r="B27" i="1"/>
  <c r="B29" i="1" s="1"/>
  <c r="C102" i="1"/>
  <c r="B94" i="1"/>
  <c r="C94" i="1" s="1"/>
  <c r="C101" i="1" l="1"/>
  <c r="C106" i="1" s="1"/>
  <c r="C108" i="1" s="1"/>
  <c r="B93" i="1"/>
  <c r="C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<sst xmlns="http://schemas.openxmlformats.org/spreadsheetml/2006/main" count="98" uniqueCount="68">
  <si>
    <t>Current Stock Price</t>
  </si>
  <si>
    <t>Obtained from Yahoo Finance</t>
  </si>
  <si>
    <t>Select Ratios</t>
  </si>
  <si>
    <t xml:space="preserve">SPS </t>
  </si>
  <si>
    <t>EPS</t>
  </si>
  <si>
    <t>DPS</t>
  </si>
  <si>
    <t>Dividend POR</t>
  </si>
  <si>
    <t>ROE</t>
  </si>
  <si>
    <t>D/TA</t>
  </si>
  <si>
    <t>Forecasting Sales Growth</t>
  </si>
  <si>
    <t>Arith. Average</t>
  </si>
  <si>
    <t>Geo. Average</t>
  </si>
  <si>
    <t>g SPS</t>
  </si>
  <si>
    <t>g EPS</t>
  </si>
  <si>
    <t>g DPS</t>
  </si>
  <si>
    <t>Sustainable Growth Rate (SGR)</t>
  </si>
  <si>
    <t>P/E Valuation (Relative Valuation)</t>
  </si>
  <si>
    <t>Low</t>
  </si>
  <si>
    <t>High</t>
  </si>
  <si>
    <t>non-constant g</t>
  </si>
  <si>
    <t>Industry P/E</t>
  </si>
  <si>
    <t>Forward EPS</t>
  </si>
  <si>
    <t>Forward P/E</t>
  </si>
  <si>
    <t>P/E Valuation</t>
  </si>
  <si>
    <t>PEG (5-yr expected)</t>
  </si>
  <si>
    <t>Residual Income (RI) Valuation</t>
  </si>
  <si>
    <t xml:space="preserve">beta </t>
  </si>
  <si>
    <t>Rm</t>
  </si>
  <si>
    <t>Rf</t>
  </si>
  <si>
    <t>k</t>
  </si>
  <si>
    <t>Book Value of Equity</t>
  </si>
  <si>
    <t>Equity Charge</t>
  </si>
  <si>
    <t>constant g</t>
  </si>
  <si>
    <t>Forward NI</t>
  </si>
  <si>
    <t>Residual Income</t>
  </si>
  <si>
    <t>RI Valuation</t>
  </si>
  <si>
    <t>Dividend DCF Valuation</t>
  </si>
  <si>
    <t>Expected DPS</t>
  </si>
  <si>
    <t>DCF Valuation</t>
  </si>
  <si>
    <t>Free Cash Flow DCF Valuation</t>
  </si>
  <si>
    <t>EBIT</t>
  </si>
  <si>
    <t>Tax Rate</t>
  </si>
  <si>
    <t xml:space="preserve">Dep. &amp; Amort. </t>
  </si>
  <si>
    <t>CAPEX</t>
  </si>
  <si>
    <t>ΔNWC</t>
  </si>
  <si>
    <t>FCFF</t>
  </si>
  <si>
    <t xml:space="preserve">MVE (E) </t>
  </si>
  <si>
    <t>MVD (D)</t>
  </si>
  <si>
    <t>We</t>
  </si>
  <si>
    <r>
      <t>W</t>
    </r>
    <r>
      <rPr>
        <vertAlign val="subscript"/>
        <sz val="12"/>
        <color theme="1"/>
        <rFont val="Times New Roman"/>
        <family val="1"/>
      </rPr>
      <t>D</t>
    </r>
  </si>
  <si>
    <t>Re</t>
  </si>
  <si>
    <t>Rd</t>
  </si>
  <si>
    <t>Tax</t>
  </si>
  <si>
    <t>WACC</t>
  </si>
  <si>
    <t>FCF Equity Valuation</t>
  </si>
  <si>
    <t xml:space="preserve">FCF Valuation </t>
  </si>
  <si>
    <t>Football Field Data</t>
  </si>
  <si>
    <t>P/E</t>
  </si>
  <si>
    <t>RI</t>
  </si>
  <si>
    <t>DDM</t>
  </si>
  <si>
    <t>FCF</t>
  </si>
  <si>
    <t>52 wk hi/low</t>
  </si>
  <si>
    <t>Model</t>
  </si>
  <si>
    <t>Weighting</t>
  </si>
  <si>
    <t>Valuation</t>
  </si>
  <si>
    <t>Weighted Valuation</t>
  </si>
  <si>
    <t>Current Price</t>
  </si>
  <si>
    <t>Upside/Downside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</si>
</sst>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0.000"/>
    <numFmt numFmtId="166" formatCode="#,###,###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vertAlign val="subscript"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164" fontId="2" fillId="2" borderId="0" xfId="0" applyNumberFormat="1" applyFont="1" applyFill="1" applyAlignment="1">
      <alignment horizontal="right" vertical="center"/>
    </xf>
    <xf numFmtId="0" fontId="4" fillId="0" borderId="0" xfId="2" applyNumberFormat="1" applyFont="1" applyFill="1" applyBorder="1" applyAlignment="1"/>
    <xf numFmtId="0" fontId="5" fillId="0" borderId="1" xfId="2" applyNumberFormat="1" applyFont="1" applyFill="1" applyBorder="1" applyAlignment="1">
      <alignment horizontal="left" vertical="center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/>
    <xf numFmtId="16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10" fontId="6" fillId="2" borderId="0" xfId="1" applyNumberFormat="1" applyFont="1" applyFill="1" applyBorder="1" applyAlignment="1">
      <alignment horizontal="center" vertical="center"/>
    </xf>
    <xf numFmtId="0" fontId="6" fillId="0" borderId="1" xfId="0" applyFont="1" applyBorder="1"/>
    <xf numFmtId="10" fontId="6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2" xfId="0" applyBorder="1"/>
    <xf numFmtId="0" fontId="4" fillId="0" borderId="2" xfId="2" applyNumberFormat="1" applyFont="1" applyFill="1" applyBorder="1" applyAlignment="1">
      <alignment horizontal="center" vertical="center"/>
    </xf>
    <xf numFmtId="10" fontId="6" fillId="2" borderId="0" xfId="1" applyNumberFormat="1" applyFont="1" applyFill="1" applyAlignment="1">
      <alignment horizontal="center" vertical="center"/>
    </xf>
    <xf numFmtId="10" fontId="4" fillId="2" borderId="0" xfId="2" applyNumberFormat="1" applyFont="1" applyFill="1" applyBorder="1" applyAlignment="1">
      <alignment horizontal="center" vertical="center"/>
    </xf>
    <xf numFmtId="10" fontId="4" fillId="2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10" fontId="8" fillId="2" borderId="2" xfId="2" applyNumberFormat="1" applyFont="1" applyFill="1" applyBorder="1" applyAlignment="1">
      <alignment horizontal="center" vertical="center"/>
    </xf>
    <xf numFmtId="10" fontId="8" fillId="2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2" borderId="0" xfId="0" applyNumberFormat="1" applyFill="1" applyAlignment="1">
      <alignment horizontal="right" vertical="center"/>
    </xf>
    <xf numFmtId="0" fontId="9" fillId="0" borderId="0" xfId="0" applyFont="1" applyAlignment="1">
      <alignment horizontal="left" vertical="center"/>
    </xf>
    <xf numFmtId="2" fontId="0" fillId="2" borderId="0" xfId="0" applyNumberFormat="1" applyFill="1" applyAlignment="1">
      <alignment horizontal="right" vertical="center"/>
    </xf>
    <xf numFmtId="10" fontId="4" fillId="0" borderId="0" xfId="2" applyNumberFormat="1" applyFont="1" applyFill="1" applyBorder="1" applyAlignment="1"/>
    <xf numFmtId="2" fontId="6" fillId="2" borderId="0" xfId="0" applyNumberFormat="1" applyFont="1" applyFill="1" applyAlignment="1">
      <alignment horizontal="right" vertical="center"/>
    </xf>
    <xf numFmtId="10" fontId="9" fillId="0" borderId="0" xfId="0" applyNumberFormat="1" applyFont="1"/>
    <xf numFmtId="0" fontId="9" fillId="0" borderId="0" xfId="0" applyFont="1"/>
    <xf numFmtId="10" fontId="6" fillId="5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0" fontId="6" fillId="2" borderId="0" xfId="1" applyNumberFormat="1" applyFont="1" applyFill="1" applyAlignment="1">
      <alignment horizontal="right" vertical="center"/>
    </xf>
    <xf numFmtId="10" fontId="6" fillId="0" borderId="0" xfId="1" applyNumberFormat="1" applyFont="1" applyFill="1" applyAlignment="1">
      <alignment horizontal="right" vertical="center"/>
    </xf>
    <xf numFmtId="164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right"/>
    </xf>
    <xf numFmtId="0" fontId="4" fillId="3" borderId="0" xfId="2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0" fontId="6" fillId="2" borderId="0" xfId="1" applyNumberFormat="1" applyFont="1" applyFill="1" applyBorder="1" applyAlignment="1">
      <alignment horizontal="right" vertical="center"/>
    </xf>
    <xf numFmtId="10" fontId="6" fillId="0" borderId="0" xfId="0" applyNumberFormat="1" applyFont="1"/>
    <xf numFmtId="164" fontId="6" fillId="0" borderId="0" xfId="0" applyNumberFormat="1" applyFont="1"/>
    <xf numFmtId="0" fontId="4" fillId="0" borderId="0" xfId="2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6" fillId="0" borderId="0" xfId="0" applyFont="1" applyAlignment="1">
      <alignment horizontal="right"/>
    </xf>
    <xf numFmtId="10" fontId="6" fillId="0" borderId="0" xfId="1" applyNumberFormat="1" applyFont="1" applyFill="1" applyBorder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8" fontId="2" fillId="0" borderId="0" xfId="0" applyNumberFormat="1" applyFont="1" applyAlignment="1">
      <alignment horizontal="right" vertical="center"/>
    </xf>
    <xf numFmtId="164" fontId="6" fillId="2" borderId="0" xfId="0" applyNumberFormat="1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right" vertical="center"/>
    </xf>
    <xf numFmtId="10" fontId="6" fillId="2" borderId="0" xfId="0" applyNumberFormat="1" applyFont="1" applyFill="1" applyAlignment="1">
      <alignment horizontal="right" vertical="center"/>
    </xf>
    <xf numFmtId="164" fontId="4" fillId="0" borderId="0" xfId="2" applyNumberFormat="1" applyFont="1" applyFill="1" applyBorder="1" applyAlignment="1"/>
    <xf numFmtId="164" fontId="4" fillId="2" borderId="0" xfId="2" applyNumberFormat="1" applyFont="1" applyFill="1" applyBorder="1" applyAlignment="1"/>
    <xf numFmtId="164" fontId="0" fillId="2" borderId="0" xfId="0" applyNumberFormat="1" applyFill="1"/>
    <xf numFmtId="0" fontId="4" fillId="0" borderId="0" xfId="2" applyNumberFormat="1" applyFont="1" applyFill="1" applyBorder="1" applyAlignment="1">
      <alignment horizontal="left" vertical="center"/>
    </xf>
    <xf numFmtId="10" fontId="0" fillId="5" borderId="0" xfId="1" applyNumberFormat="1" applyFont="1" applyFill="1"/>
    <xf numFmtId="164" fontId="12" fillId="2" borderId="3" xfId="0" applyNumberFormat="1" applyFont="1" applyFill="1" applyBorder="1"/>
    <xf numFmtId="164" fontId="13" fillId="2" borderId="0" xfId="0" applyNumberFormat="1" applyFont="1" applyFill="1"/>
    <xf numFmtId="10" fontId="12" fillId="2" borderId="3" xfId="1" applyNumberFormat="1" applyFont="1" applyFill="1" applyBorder="1"/>
  </cellXfs>
  <cellStyles count="3">
    <cellStyle name="Normal" xfId="0" builtinId="0"/>
    <cellStyle name="Normal 2" xfId="2" xr:uid="{C6D35813-F919-4206-BC7B-5202910D0CD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'[1]Stocks-1-7'!$A$93:$A$97</c:f>
              <c:strCache>
                <c:ptCount val="5"/>
                <c:pt idx="0">
                  <c:v>P/E</c:v>
                </c:pt>
                <c:pt idx="1">
                  <c:v>RI</c:v>
                </c:pt>
                <c:pt idx="2">
                  <c:v>DDM</c:v>
                </c:pt>
                <c:pt idx="3">
                  <c:v>FCF</c:v>
                </c:pt>
                <c:pt idx="4">
                  <c:v>52 wk hi/low</c:v>
                </c:pt>
              </c:strCache>
            </c:strRef>
          </c:cat>
          <c:val>
            <c:numRef>
              <c:f>'[1]Stocks-1-7'!$B$93:$B$97</c:f>
              <c:numCache>
                <c:formatCode>"$"#,##0.00</c:formatCode>
                <c:ptCount val="5"/>
                <c:pt idx="0">
                  <c:v>241.64640866252975</c:v>
                </c:pt>
                <c:pt idx="1">
                  <c:v>245.94392453395218</c:v>
                </c:pt>
                <c:pt idx="2">
                  <c:v>111.8918918918919</c:v>
                </c:pt>
                <c:pt idx="3">
                  <c:v>257.53645900638264</c:v>
                </c:pt>
                <c:pt idx="4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C-44E5-9B46-9B5C78EA49AB}"/>
            </c:ext>
          </c:extLst>
        </c:ser>
        <c:ser>
          <c:idx val="1"/>
          <c:order val="1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'[1]Stocks-1-7'!$A$93:$A$97</c:f>
              <c:strCache>
                <c:ptCount val="5"/>
                <c:pt idx="0">
                  <c:v>P/E</c:v>
                </c:pt>
                <c:pt idx="1">
                  <c:v>RI</c:v>
                </c:pt>
                <c:pt idx="2">
                  <c:v>DDM</c:v>
                </c:pt>
                <c:pt idx="3">
                  <c:v>FCF</c:v>
                </c:pt>
                <c:pt idx="4">
                  <c:v>52 wk hi/low</c:v>
                </c:pt>
              </c:strCache>
            </c:strRef>
          </c:cat>
          <c:val>
            <c:numRef>
              <c:f>'[1]Stocks-1-7'!$C$93:$C$97</c:f>
              <c:numCache>
                <c:formatCode>"$"#,##0.00</c:formatCode>
                <c:ptCount val="5"/>
                <c:pt idx="0">
                  <c:v>49.156909011367446</c:v>
                </c:pt>
                <c:pt idx="1">
                  <c:v>41.228725335094651</c:v>
                </c:pt>
                <c:pt idx="2">
                  <c:v>20.404927896093966</c:v>
                </c:pt>
                <c:pt idx="3">
                  <c:v>126.63207294395107</c:v>
                </c:pt>
                <c:pt idx="4">
                  <c:v>85.980000000000018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C-44E5-9B46-9B5C78EA4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9165408"/>
        <c:axId val="1319164752"/>
      </c:barChart>
      <c:catAx>
        <c:axId val="131916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164752"/>
        <c:crosses val="autoZero"/>
        <c:auto val="1"/>
        <c:lblAlgn val="ctr"/>
        <c:lblOffset val="100"/>
        <c:noMultiLvlLbl val="0"/>
      </c:catAx>
      <c:valAx>
        <c:axId val="1319164752"/>
        <c:scaling>
          <c:orientation val="minMax"/>
          <c:min val="80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16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83</xdr:row>
      <xdr:rowOff>142875</xdr:rowOff>
    </xdr:from>
    <xdr:to>
      <xdr:col>11</xdr:col>
      <xdr:colOff>9525</xdr:colOff>
      <xdr:row>101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D1513-82FA-4D7F-B398-5546011AD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igh/Investments/Crypto/2021%20Tax%20Documents/Stocks%20problem%20template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s-1-7"/>
      <sheetName val="TGT-FS"/>
      <sheetName val="Industry Averages"/>
      <sheetName val="Stocks-8"/>
      <sheetName val="Stocks-9"/>
      <sheetName val="2-7"/>
    </sheetNames>
    <sheetDataSet>
      <sheetData sheetId="0">
        <row r="70">
          <cell r="B70">
            <v>36808</v>
          </cell>
        </row>
        <row r="93">
          <cell r="A93" t="str">
            <v>P/E</v>
          </cell>
          <cell r="B93">
            <v>241.64640866252975</v>
          </cell>
          <cell r="C93">
            <v>49.156909011367446</v>
          </cell>
        </row>
        <row r="94">
          <cell r="A94" t="str">
            <v>RI</v>
          </cell>
          <cell r="B94">
            <v>245.94392453395218</v>
          </cell>
          <cell r="C94">
            <v>41.228725335094651</v>
          </cell>
        </row>
        <row r="95">
          <cell r="A95" t="str">
            <v>DDM</v>
          </cell>
          <cell r="B95">
            <v>111.8918918918919</v>
          </cell>
          <cell r="C95">
            <v>20.404927896093966</v>
          </cell>
        </row>
        <row r="96">
          <cell r="A96" t="str">
            <v>FCF</v>
          </cell>
          <cell r="B96">
            <v>257.53645900638264</v>
          </cell>
          <cell r="C96">
            <v>126.63207294395107</v>
          </cell>
        </row>
        <row r="97">
          <cell r="A97" t="str">
            <v>52 wk hi/low</v>
          </cell>
          <cell r="B97">
            <v>184</v>
          </cell>
          <cell r="C97">
            <v>85.980000000000018</v>
          </cell>
        </row>
      </sheetData>
      <sheetData sheetId="1">
        <row r="18">
          <cell r="E18">
            <v>12902</v>
          </cell>
          <cell r="F18">
            <v>20756</v>
          </cell>
        </row>
        <row r="31">
          <cell r="B31">
            <v>37431</v>
          </cell>
          <cell r="C31">
            <v>38999</v>
          </cell>
          <cell r="D31">
            <v>41290</v>
          </cell>
          <cell r="E31">
            <v>42779</v>
          </cell>
          <cell r="F31">
            <v>51248</v>
          </cell>
        </row>
        <row r="41">
          <cell r="E41">
            <v>14487</v>
          </cell>
          <cell r="F41">
            <v>20125</v>
          </cell>
        </row>
        <row r="49">
          <cell r="B49">
            <v>26478</v>
          </cell>
          <cell r="C49">
            <v>27290</v>
          </cell>
          <cell r="D49">
            <v>29993</v>
          </cell>
          <cell r="E49">
            <v>30946</v>
          </cell>
          <cell r="F49">
            <v>36808</v>
          </cell>
        </row>
        <row r="57">
          <cell r="F57">
            <v>14440</v>
          </cell>
        </row>
        <row r="60">
          <cell r="B60">
            <v>10953</v>
          </cell>
          <cell r="C60">
            <v>11709</v>
          </cell>
          <cell r="D60">
            <v>11297</v>
          </cell>
          <cell r="E60">
            <v>11833</v>
          </cell>
          <cell r="F60">
            <v>14440</v>
          </cell>
        </row>
        <row r="68">
          <cell r="B68">
            <v>69495</v>
          </cell>
          <cell r="C68">
            <v>71879</v>
          </cell>
          <cell r="D68">
            <v>75356</v>
          </cell>
          <cell r="E68">
            <v>78112</v>
          </cell>
          <cell r="F68">
            <v>93561</v>
          </cell>
        </row>
        <row r="75">
          <cell r="F75">
            <v>2485</v>
          </cell>
        </row>
        <row r="77">
          <cell r="F77">
            <v>6765</v>
          </cell>
        </row>
        <row r="78">
          <cell r="F78">
            <v>465</v>
          </cell>
        </row>
        <row r="82">
          <cell r="F82">
            <v>5546</v>
          </cell>
        </row>
        <row r="83">
          <cell r="F83">
            <v>1178</v>
          </cell>
        </row>
        <row r="89">
          <cell r="B89">
            <v>2737</v>
          </cell>
          <cell r="C89">
            <v>2934</v>
          </cell>
          <cell r="D89">
            <v>2937</v>
          </cell>
          <cell r="E89">
            <v>3281</v>
          </cell>
          <cell r="F89">
            <v>4368</v>
          </cell>
        </row>
        <row r="105">
          <cell r="B105">
            <v>582.5</v>
          </cell>
          <cell r="C105">
            <v>550.29999999999995</v>
          </cell>
          <cell r="D105">
            <v>533.20000000000005</v>
          </cell>
          <cell r="E105">
            <v>515.6</v>
          </cell>
          <cell r="F105">
            <v>505.4</v>
          </cell>
        </row>
        <row r="151">
          <cell r="F151">
            <v>2649</v>
          </cell>
        </row>
        <row r="161">
          <cell r="B161">
            <v>1348</v>
          </cell>
          <cell r="C161">
            <v>1338</v>
          </cell>
          <cell r="D161">
            <v>1335</v>
          </cell>
          <cell r="E161">
            <v>1330</v>
          </cell>
          <cell r="F161">
            <v>1343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D135-0956-4F04-AF8C-E696D90D72BF}">
  <dimension ref="A1:H111"/>
  <sheetViews>
    <sheetView tabSelected="1" workbookViewId="0">
      <selection activeCell="C2" sqref="C2"/>
    </sheetView>
  </sheetViews>
  <sheetFormatPr defaultRowHeight="14.4" x14ac:dyDescent="0.3"/>
  <cols>
    <col min="1" max="1" width="32.6640625" bestFit="1" customWidth="1"/>
    <col min="2" max="2" width="21.21875" customWidth="1"/>
    <col min="3" max="3" width="30.6640625" customWidth="1"/>
    <col min="4" max="4" width="13.5546875" customWidth="1"/>
    <col min="5" max="5" width="19" bestFit="1" customWidth="1"/>
    <col min="6" max="6" width="13.5546875" customWidth="1"/>
    <col min="7" max="7" width="19.44140625" customWidth="1"/>
    <col min="8" max="8" width="17.33203125" customWidth="1"/>
    <col min="10" max="10" width="19" bestFit="1" customWidth="1"/>
    <col min="11" max="11" width="11.5546875" customWidth="1"/>
    <col min="12" max="12" width="12.88671875" customWidth="1"/>
  </cols>
  <sheetData>
    <row r="1" spans="1:8" ht="15.6" x14ac:dyDescent="0.3">
      <c r="A1" s="1" t="s">
        <v>0</v>
      </c>
      <c r="B1" s="2">
        <v>185.47</v>
      </c>
      <c r="C1" s="3" t="s">
        <v>1</v>
      </c>
    </row>
    <row r="4" spans="1:8" ht="15.6" x14ac:dyDescent="0.3">
      <c r="A4" s="4" t="s">
        <v>2</v>
      </c>
      <c r="B4" s="4"/>
      <c r="C4" s="4"/>
      <c r="D4" s="4"/>
      <c r="E4" s="4"/>
      <c r="F4" s="4"/>
      <c r="G4" s="3"/>
      <c r="H4" s="3"/>
    </row>
    <row r="5" spans="1:8" ht="15.6" x14ac:dyDescent="0.3">
      <c r="A5" s="5"/>
      <c r="B5" s="6">
        <v>2017</v>
      </c>
      <c r="C5" s="6">
        <v>2018</v>
      </c>
      <c r="D5" s="6">
        <v>2019</v>
      </c>
      <c r="E5" s="6">
        <v>2020</v>
      </c>
      <c r="F5" s="6">
        <v>2021</v>
      </c>
      <c r="G5" s="3"/>
      <c r="H5" s="3"/>
    </row>
    <row r="6" spans="1:8" ht="15.6" x14ac:dyDescent="0.3">
      <c r="A6" s="7" t="s">
        <v>3</v>
      </c>
      <c r="B6" s="8">
        <f>'[1]TGT-FS'!B68/'[1]TGT-FS'!B105</f>
        <v>119.30472103004291</v>
      </c>
      <c r="C6" s="8">
        <f>'[1]TGT-FS'!C68/'[1]TGT-FS'!C105</f>
        <v>130.61784481192078</v>
      </c>
      <c r="D6" s="8">
        <f>'[1]TGT-FS'!D68/'[1]TGT-FS'!D105</f>
        <v>141.32783195798947</v>
      </c>
      <c r="E6" s="8">
        <f>'[1]TGT-FS'!E68/'[1]TGT-FS'!E105</f>
        <v>151.49728471683474</v>
      </c>
      <c r="F6" s="8">
        <f>'[1]TGT-FS'!F68/'[1]TGT-FS'!F105</f>
        <v>185.12267510882469</v>
      </c>
      <c r="G6" s="3"/>
      <c r="H6" s="3"/>
    </row>
    <row r="7" spans="1:8" ht="15.6" x14ac:dyDescent="0.3">
      <c r="A7" s="7" t="s">
        <v>4</v>
      </c>
      <c r="B7" s="8">
        <f>'[1]TGT-FS'!B89/'[1]TGT-FS'!B105</f>
        <v>4.698712446351931</v>
      </c>
      <c r="C7" s="8">
        <f>'[1]TGT-FS'!C89/'[1]TGT-FS'!C105</f>
        <v>5.3316372887515904</v>
      </c>
      <c r="D7" s="8">
        <f>'[1]TGT-FS'!D89/'[1]TGT-FS'!D105</f>
        <v>5.5082520630157532</v>
      </c>
      <c r="E7" s="8">
        <f>'[1]TGT-FS'!E89/'[1]TGT-FS'!E105</f>
        <v>6.3634600465477114</v>
      </c>
      <c r="F7" s="8">
        <f>'[1]TGT-FS'!F89/'[1]TGT-FS'!F105</f>
        <v>8.6426592797783943</v>
      </c>
      <c r="G7" s="3"/>
      <c r="H7" s="3"/>
    </row>
    <row r="8" spans="1:8" ht="15.6" x14ac:dyDescent="0.3">
      <c r="A8" s="9" t="s">
        <v>5</v>
      </c>
      <c r="B8" s="8">
        <f>'[1]TGT-FS'!B161/'[1]TGT-FS'!B105</f>
        <v>2.3141630901287553</v>
      </c>
      <c r="C8" s="8">
        <f>'[1]TGT-FS'!C161/'[1]TGT-FS'!C105</f>
        <v>2.4314010539705615</v>
      </c>
      <c r="D8" s="8">
        <f>'[1]TGT-FS'!D161/'[1]TGT-FS'!D105</f>
        <v>2.5037509377344334</v>
      </c>
      <c r="E8" s="8">
        <f>'[1]TGT-FS'!E161/'[1]TGT-FS'!E105</f>
        <v>2.5795190069821565</v>
      </c>
      <c r="F8" s="8">
        <f>'[1]TGT-FS'!F161/'[1]TGT-FS'!F105</f>
        <v>2.6573011476058568</v>
      </c>
      <c r="G8" s="3"/>
      <c r="H8" s="3"/>
    </row>
    <row r="9" spans="1:8" ht="15.6" x14ac:dyDescent="0.3">
      <c r="A9" s="7" t="s">
        <v>6</v>
      </c>
      <c r="B9" s="10">
        <f>B8/B7</f>
        <v>0.4925100474972598</v>
      </c>
      <c r="C9" s="10">
        <f>C8/C7</f>
        <v>0.45603271983640081</v>
      </c>
      <c r="D9" s="10">
        <f>D8/D7</f>
        <v>0.45454545454545459</v>
      </c>
      <c r="E9" s="10">
        <f>E8/E7</f>
        <v>0.40536421822615054</v>
      </c>
      <c r="F9" s="10">
        <f>F8/F7</f>
        <v>0.30746336996336993</v>
      </c>
      <c r="G9" s="3"/>
      <c r="H9" s="3"/>
    </row>
    <row r="10" spans="1:8" ht="15.6" x14ac:dyDescent="0.3">
      <c r="A10" s="7" t="s">
        <v>7</v>
      </c>
      <c r="B10" s="10">
        <f>'[1]TGT-FS'!B89/'[1]TGT-FS'!B60</f>
        <v>0.24988587601570347</v>
      </c>
      <c r="C10" s="10">
        <f>'[1]TGT-FS'!C89/'[1]TGT-FS'!C60</f>
        <v>0.25057647963105306</v>
      </c>
      <c r="D10" s="10">
        <f>'[1]TGT-FS'!D89/'[1]TGT-FS'!D60</f>
        <v>0.2599805258033106</v>
      </c>
      <c r="E10" s="10">
        <f>'[1]TGT-FS'!E89/'[1]TGT-FS'!E60</f>
        <v>0.27727541620890728</v>
      </c>
      <c r="F10" s="10">
        <f>'[1]TGT-FS'!F89/'[1]TGT-FS'!F60</f>
        <v>0.30249307479224374</v>
      </c>
      <c r="G10" s="3"/>
      <c r="H10" s="3"/>
    </row>
    <row r="11" spans="1:8" ht="15.6" x14ac:dyDescent="0.3">
      <c r="A11" s="11" t="s">
        <v>8</v>
      </c>
      <c r="B11" s="12">
        <f>'[1]TGT-FS'!B49/'[1]TGT-FS'!B31</f>
        <v>0.70738158211108437</v>
      </c>
      <c r="C11" s="12">
        <f>'[1]TGT-FS'!C49/'[1]TGT-FS'!C31</f>
        <v>0.69976153234698324</v>
      </c>
      <c r="D11" s="12">
        <f>'[1]TGT-FS'!D49/'[1]TGT-FS'!D31</f>
        <v>0.72639864373940422</v>
      </c>
      <c r="E11" s="12">
        <f>'[1]TGT-FS'!E49/'[1]TGT-FS'!E31</f>
        <v>0.72339231866102527</v>
      </c>
      <c r="F11" s="12">
        <f>'[1]TGT-FS'!F49/'[1]TGT-FS'!F31</f>
        <v>0.7182329066500156</v>
      </c>
    </row>
    <row r="12" spans="1:8" ht="15.6" x14ac:dyDescent="0.3">
      <c r="G12" s="3"/>
      <c r="H12" s="3"/>
    </row>
    <row r="13" spans="1:8" ht="15.6" x14ac:dyDescent="0.3">
      <c r="A13" s="13" t="s">
        <v>9</v>
      </c>
      <c r="B13" s="13"/>
      <c r="C13" s="13"/>
      <c r="D13" s="13"/>
      <c r="E13" s="13"/>
      <c r="F13" s="13"/>
      <c r="G13" s="13"/>
      <c r="H13" s="13"/>
    </row>
    <row r="14" spans="1:8" ht="15.6" x14ac:dyDescent="0.3">
      <c r="A14" s="5"/>
      <c r="B14" s="14"/>
      <c r="C14" s="6">
        <v>2018</v>
      </c>
      <c r="D14" s="6">
        <v>2019</v>
      </c>
      <c r="E14" s="6">
        <v>2020</v>
      </c>
      <c r="F14" s="6">
        <v>2021</v>
      </c>
      <c r="G14" s="15" t="s">
        <v>10</v>
      </c>
      <c r="H14" s="15" t="s">
        <v>11</v>
      </c>
    </row>
    <row r="15" spans="1:8" ht="15.6" x14ac:dyDescent="0.3">
      <c r="A15" s="7" t="s">
        <v>12</v>
      </c>
      <c r="C15" s="16">
        <f>(C6-B6)/B6</f>
        <v>9.4825449355260882E-2</v>
      </c>
      <c r="D15" s="16">
        <f>(D6-C6)/C6</f>
        <v>8.1994823613038642E-2</v>
      </c>
      <c r="E15" s="16">
        <f>(E6-D6)/D6</f>
        <v>7.1956476073787051E-2</v>
      </c>
      <c r="F15" s="16">
        <f>(F6-E6)/E6</f>
        <v>0.22195374956613609</v>
      </c>
      <c r="G15" s="17">
        <f>AVERAGE(C15:F15)</f>
        <v>0.11768262465205567</v>
      </c>
      <c r="H15" s="18">
        <f t="array" ref="H15">PRODUCT(1+C15:F15)^(1/COUNT(C15:F15))-1</f>
        <v>0.11609328952978282</v>
      </c>
    </row>
    <row r="16" spans="1:8" ht="15.6" x14ac:dyDescent="0.3">
      <c r="A16" s="19" t="s">
        <v>13</v>
      </c>
      <c r="C16" s="16">
        <f>(C7-B7)/ABS(B7)</f>
        <v>0.13470176130719827</v>
      </c>
      <c r="D16" s="16">
        <f>(D7-C7)/ABS(C7)</f>
        <v>3.3125804457249081E-2</v>
      </c>
      <c r="E16" s="16">
        <f>(E7-D7)/ABS(D7)</f>
        <v>0.15525941328540693</v>
      </c>
      <c r="F16" s="16">
        <f>(F7-E7)/ABS(E7)</f>
        <v>0.35816980330805859</v>
      </c>
      <c r="G16" s="17">
        <f>AVERAGE(C16:F16)</f>
        <v>0.17031419558947822</v>
      </c>
      <c r="H16" s="18">
        <f t="array" ref="H16">PRODUCT(1+C16:F16)^(1/COUNT(C16:F16))-1</f>
        <v>0.16457411041056247</v>
      </c>
    </row>
    <row r="17" spans="1:8" ht="15.6" x14ac:dyDescent="0.3">
      <c r="A17" s="19" t="s">
        <v>14</v>
      </c>
      <c r="C17" s="16">
        <f>(C8-B8)/B8</f>
        <v>5.0661063752115799E-2</v>
      </c>
      <c r="D17" s="16">
        <f>(D8-C8)/C8</f>
        <v>2.9756458172839076E-2</v>
      </c>
      <c r="E17" s="16">
        <f>(E8-D8)/D8</f>
        <v>3.0261823612648689E-2</v>
      </c>
      <c r="F17" s="16">
        <f>(F8-E8)/E8</f>
        <v>3.0153738124496132E-2</v>
      </c>
      <c r="G17" s="17">
        <f>AVERAGE(C17:F17)</f>
        <v>3.5208270915524927E-2</v>
      </c>
      <c r="H17" s="18">
        <f t="array" ref="H17">PRODUCT(1+C17:F17)^(1/COUNT(C17:F17))-1</f>
        <v>3.5170061537626252E-2</v>
      </c>
    </row>
    <row r="18" spans="1:8" ht="15.6" x14ac:dyDescent="0.3">
      <c r="A18" s="19" t="s">
        <v>15</v>
      </c>
      <c r="C18" s="16">
        <f>C10*(1-C9)</f>
        <v>0.13630540609787345</v>
      </c>
      <c r="D18" s="16">
        <f>D10*(1-D9)</f>
        <v>0.1418075595290785</v>
      </c>
      <c r="E18" s="16">
        <f>E10*(1-E9)</f>
        <v>0.16487788388405306</v>
      </c>
      <c r="F18" s="16">
        <f>F10*(1-F9)</f>
        <v>0.20948753462603875</v>
      </c>
      <c r="G18" s="17">
        <f>AVERAGE(C18:F18)</f>
        <v>0.16311959603426096</v>
      </c>
      <c r="H18" s="18" cm="1">
        <f t="array" ref="H18">PRODUCT(1+C18:F18)^(1/COUNT(C18:F18))-1</f>
        <v>0.1627663256857288</v>
      </c>
    </row>
    <row r="19" spans="1:8" ht="15.6" x14ac:dyDescent="0.3">
      <c r="A19" s="11"/>
      <c r="B19" s="20"/>
      <c r="C19" s="20"/>
      <c r="D19" s="20"/>
      <c r="E19" s="20"/>
      <c r="F19" s="21"/>
      <c r="G19" s="22">
        <f>AVERAGE(G15:G18)</f>
        <v>0.12158117179782994</v>
      </c>
      <c r="H19" s="23">
        <f t="array" ref="H19">PRODUCT(1+H15:H18)^(1/COUNT(H15:H18))-1</f>
        <v>0.11838914778427223</v>
      </c>
    </row>
    <row r="22" spans="1:8" ht="16.2" x14ac:dyDescent="0.3">
      <c r="A22" s="24" t="s">
        <v>16</v>
      </c>
      <c r="B22" s="24"/>
      <c r="C22" s="24"/>
    </row>
    <row r="23" spans="1:8" ht="15.6" x14ac:dyDescent="0.3">
      <c r="A23" s="21"/>
      <c r="B23" s="25" t="s">
        <v>17</v>
      </c>
      <c r="C23" s="26" t="s">
        <v>18</v>
      </c>
      <c r="D23" s="3"/>
    </row>
    <row r="24" spans="1:8" ht="16.2" x14ac:dyDescent="0.3">
      <c r="A24" s="27" t="s">
        <v>19</v>
      </c>
      <c r="B24" s="28">
        <f>H19</f>
        <v>0.11838914778427223</v>
      </c>
      <c r="C24" s="28">
        <f>G19</f>
        <v>0.12158117179782994</v>
      </c>
      <c r="D24" s="3"/>
      <c r="E24" s="29"/>
      <c r="F24" s="29"/>
      <c r="G24" s="29"/>
    </row>
    <row r="25" spans="1:8" ht="15.6" x14ac:dyDescent="0.3">
      <c r="A25" s="27" t="s">
        <v>20</v>
      </c>
      <c r="B25" s="30">
        <v>25</v>
      </c>
      <c r="C25" s="30">
        <v>30</v>
      </c>
      <c r="D25" s="3"/>
    </row>
    <row r="26" spans="1:8" ht="15.6" x14ac:dyDescent="0.3">
      <c r="A26" s="27" t="s">
        <v>21</v>
      </c>
      <c r="B26" s="30">
        <f>$F$7*(1+B24)</f>
        <v>9.6658563465011902</v>
      </c>
      <c r="C26" s="30">
        <f>$F$7*(1+C24)</f>
        <v>9.6934439224632403</v>
      </c>
      <c r="D26" s="3"/>
      <c r="E26" s="3"/>
      <c r="F26" s="3"/>
      <c r="G26" s="3"/>
      <c r="H26" s="3"/>
    </row>
    <row r="27" spans="1:8" ht="15.6" x14ac:dyDescent="0.3">
      <c r="A27" s="27" t="s">
        <v>22</v>
      </c>
      <c r="B27" s="30">
        <f>$B$1/B26</f>
        <v>19.188160195152882</v>
      </c>
      <c r="C27" s="30">
        <f>$B$1/C26</f>
        <v>19.133550622828533</v>
      </c>
      <c r="D27" s="3"/>
      <c r="E27" s="3"/>
      <c r="F27" s="3"/>
      <c r="G27" s="3"/>
      <c r="H27" s="3"/>
    </row>
    <row r="28" spans="1:8" ht="15.6" x14ac:dyDescent="0.3">
      <c r="A28" s="27" t="s">
        <v>23</v>
      </c>
      <c r="B28" s="2">
        <f>B26*B25</f>
        <v>241.64640866252975</v>
      </c>
      <c r="C28" s="2">
        <f>C26*C25</f>
        <v>290.8033176738972</v>
      </c>
      <c r="D28" s="3"/>
      <c r="E28" s="3"/>
      <c r="F28" s="3"/>
      <c r="G28" s="3"/>
      <c r="H28" s="31"/>
    </row>
    <row r="29" spans="1:8" ht="15.6" x14ac:dyDescent="0.3">
      <c r="A29" s="27" t="s">
        <v>24</v>
      </c>
      <c r="B29" s="30">
        <f>B27/(B24*100)</f>
        <v>1.6207701934063581</v>
      </c>
      <c r="C29" s="30">
        <f>C27/(C24*100)</f>
        <v>1.573726452862666</v>
      </c>
      <c r="D29" s="3"/>
      <c r="E29" s="3"/>
      <c r="F29" s="3"/>
      <c r="G29" s="3"/>
      <c r="H29" s="3"/>
    </row>
    <row r="30" spans="1:8" ht="15.6" x14ac:dyDescent="0.3">
      <c r="E30" s="3"/>
      <c r="F30" s="3"/>
      <c r="G30" s="3"/>
      <c r="H30" s="3"/>
    </row>
    <row r="31" spans="1:8" ht="16.2" x14ac:dyDescent="0.3">
      <c r="A31" s="24" t="s">
        <v>25</v>
      </c>
      <c r="B31" s="24"/>
      <c r="C31" s="24"/>
      <c r="D31" s="3"/>
      <c r="E31" s="3"/>
      <c r="F31" s="3"/>
      <c r="G31" s="3"/>
      <c r="H31" s="3"/>
    </row>
    <row r="32" spans="1:8" ht="16.2" x14ac:dyDescent="0.35">
      <c r="A32" s="7" t="s">
        <v>26</v>
      </c>
      <c r="B32" s="32">
        <v>1.06</v>
      </c>
      <c r="C32" s="3" t="s">
        <v>1</v>
      </c>
      <c r="D32" s="3"/>
      <c r="E32" s="33"/>
      <c r="F32" s="34"/>
      <c r="G32" s="34"/>
      <c r="H32" s="3"/>
    </row>
    <row r="33" spans="1:8" ht="15.6" x14ac:dyDescent="0.3">
      <c r="A33" s="7" t="s">
        <v>27</v>
      </c>
      <c r="B33" s="35">
        <v>6.5000000000000002E-2</v>
      </c>
      <c r="C33" s="36"/>
      <c r="D33" s="3"/>
    </row>
    <row r="34" spans="1:8" ht="16.2" x14ac:dyDescent="0.35">
      <c r="A34" s="7" t="s">
        <v>28</v>
      </c>
      <c r="B34" s="35">
        <v>0.01</v>
      </c>
      <c r="C34" s="37"/>
      <c r="D34" s="34"/>
    </row>
    <row r="35" spans="1:8" ht="15.6" x14ac:dyDescent="0.3">
      <c r="A35" s="7" t="s">
        <v>29</v>
      </c>
      <c r="B35" s="38">
        <f>B34+(B32*(B33-B34))</f>
        <v>6.83E-2</v>
      </c>
      <c r="C35" s="7"/>
      <c r="D35" s="3"/>
    </row>
    <row r="36" spans="1:8" ht="15.6" x14ac:dyDescent="0.3">
      <c r="A36" s="7"/>
      <c r="B36" s="39"/>
      <c r="C36" s="7"/>
      <c r="D36" s="3"/>
    </row>
    <row r="37" spans="1:8" ht="15.6" x14ac:dyDescent="0.3">
      <c r="A37" t="s">
        <v>30</v>
      </c>
      <c r="B37" s="40">
        <f>'[1]TGT-FS'!F57</f>
        <v>14440</v>
      </c>
      <c r="C37" s="7"/>
      <c r="D37" s="3"/>
    </row>
    <row r="38" spans="1:8" ht="15.6" x14ac:dyDescent="0.3">
      <c r="A38" t="s">
        <v>31</v>
      </c>
      <c r="B38" s="40">
        <f>B35*B37</f>
        <v>986.25199999999995</v>
      </c>
      <c r="C38" s="7"/>
      <c r="D38" s="3"/>
    </row>
    <row r="39" spans="1:8" ht="15.6" x14ac:dyDescent="0.3">
      <c r="B39" s="41"/>
      <c r="D39" s="3"/>
      <c r="E39" s="7"/>
    </row>
    <row r="40" spans="1:8" ht="15.6" x14ac:dyDescent="0.3">
      <c r="A40" s="3"/>
      <c r="B40" s="42" t="s">
        <v>17</v>
      </c>
      <c r="C40" s="43" t="s">
        <v>18</v>
      </c>
      <c r="D40" s="3"/>
      <c r="E40" s="7"/>
    </row>
    <row r="41" spans="1:8" ht="15.6" x14ac:dyDescent="0.3">
      <c r="A41" s="7" t="s">
        <v>32</v>
      </c>
      <c r="B41" s="44">
        <v>3.5000000000000003E-2</v>
      </c>
      <c r="C41" s="44">
        <v>0.04</v>
      </c>
      <c r="D41" s="7"/>
      <c r="E41" s="7"/>
      <c r="F41" s="45"/>
      <c r="G41" s="7"/>
      <c r="H41" s="3"/>
    </row>
    <row r="42" spans="1:8" ht="15.6" x14ac:dyDescent="0.3">
      <c r="A42" t="s">
        <v>33</v>
      </c>
      <c r="B42" s="40">
        <f>'[1]TGT-FS'!$F$89*(1+B41)</f>
        <v>4520.8799999999992</v>
      </c>
      <c r="C42" s="40">
        <f>'[1]TGT-FS'!$F$89*(1+C41)</f>
        <v>4542.72</v>
      </c>
      <c r="D42" s="7"/>
      <c r="E42" s="7"/>
      <c r="F42" s="45"/>
      <c r="G42" s="7"/>
      <c r="H42" s="3"/>
    </row>
    <row r="43" spans="1:8" ht="15.6" x14ac:dyDescent="0.3">
      <c r="A43" t="s">
        <v>34</v>
      </c>
      <c r="B43" s="40">
        <f>B42-$B$38</f>
        <v>3534.6279999999992</v>
      </c>
      <c r="C43" s="40">
        <f>C42-$B$38</f>
        <v>3556.4680000000003</v>
      </c>
      <c r="E43" s="7"/>
      <c r="F43" s="45"/>
      <c r="G43" s="7"/>
      <c r="H43" s="3"/>
    </row>
    <row r="44" spans="1:8" ht="15.6" x14ac:dyDescent="0.3">
      <c r="A44" t="s">
        <v>35</v>
      </c>
      <c r="B44" s="2">
        <f>($B$37+((B43*(1+B41))/($B$35-B41)))/'[1]TGT-FS'!$F$105</f>
        <v>245.94392453395218</v>
      </c>
      <c r="C44" s="2">
        <f>($B$37+((C43*(1+C41))/($B$35-C41)))/'[1]TGT-FS'!$F$105</f>
        <v>287.17264986904684</v>
      </c>
      <c r="E44" s="46">
        <f>B44/B1</f>
        <v>1.3260577157165698</v>
      </c>
      <c r="F44" s="7"/>
      <c r="G44" s="7"/>
      <c r="H44" s="3"/>
    </row>
    <row r="45" spans="1:8" ht="15.6" x14ac:dyDescent="0.3">
      <c r="E45" s="46"/>
      <c r="F45" s="7"/>
      <c r="G45" s="7"/>
      <c r="H45" s="3"/>
    </row>
    <row r="46" spans="1:8" ht="15.6" x14ac:dyDescent="0.3">
      <c r="E46" s="7"/>
      <c r="F46" s="7"/>
      <c r="G46" s="7"/>
      <c r="H46" s="3"/>
    </row>
    <row r="47" spans="1:8" ht="16.2" x14ac:dyDescent="0.3">
      <c r="A47" s="24" t="s">
        <v>36</v>
      </c>
      <c r="B47" s="24"/>
      <c r="C47" s="24"/>
      <c r="E47" s="7"/>
      <c r="F47" s="7"/>
      <c r="G47" s="7"/>
      <c r="H47" s="3"/>
    </row>
    <row r="48" spans="1:8" ht="15.6" x14ac:dyDescent="0.3">
      <c r="A48" s="7" t="s">
        <v>26</v>
      </c>
      <c r="B48" s="32">
        <v>1.06</v>
      </c>
      <c r="C48" s="3" t="s">
        <v>1</v>
      </c>
      <c r="E48" s="7"/>
      <c r="F48" s="7"/>
      <c r="G48" s="7"/>
      <c r="H48" s="3"/>
    </row>
    <row r="49" spans="1:8" ht="15.6" x14ac:dyDescent="0.3">
      <c r="A49" s="7" t="s">
        <v>27</v>
      </c>
      <c r="B49" s="35">
        <v>6.5000000000000002E-2</v>
      </c>
      <c r="C49" s="36"/>
      <c r="E49" s="47"/>
      <c r="F49" s="48"/>
      <c r="G49" s="48"/>
      <c r="H49" s="3"/>
    </row>
    <row r="50" spans="1:8" ht="15.6" x14ac:dyDescent="0.3">
      <c r="A50" s="7" t="s">
        <v>28</v>
      </c>
      <c r="B50" s="35">
        <v>0.01</v>
      </c>
      <c r="C50" s="37"/>
      <c r="D50" s="49"/>
      <c r="E50" s="50"/>
      <c r="F50" s="48"/>
      <c r="G50" s="48"/>
      <c r="H50" s="3"/>
    </row>
    <row r="51" spans="1:8" ht="15.6" x14ac:dyDescent="0.3">
      <c r="A51" s="7" t="s">
        <v>29</v>
      </c>
      <c r="B51" s="38">
        <f>B50+(B48*(B49-B50))</f>
        <v>6.83E-2</v>
      </c>
      <c r="C51" s="7"/>
      <c r="D51" s="47"/>
      <c r="E51" s="51"/>
      <c r="F51" s="48"/>
      <c r="G51" s="48"/>
      <c r="H51" s="3"/>
    </row>
    <row r="52" spans="1:8" ht="15.6" x14ac:dyDescent="0.3">
      <c r="A52" s="7"/>
      <c r="B52" s="7"/>
      <c r="C52" s="7"/>
      <c r="D52" s="50"/>
      <c r="E52" s="52"/>
      <c r="F52" s="7"/>
      <c r="G52" s="7"/>
      <c r="H52" s="3"/>
    </row>
    <row r="53" spans="1:8" ht="15.6" x14ac:dyDescent="0.3">
      <c r="A53" s="7" t="s">
        <v>37</v>
      </c>
      <c r="B53" s="53">
        <v>3.6</v>
      </c>
      <c r="C53" s="3" t="s">
        <v>1</v>
      </c>
      <c r="D53" s="50"/>
      <c r="E53" s="52"/>
      <c r="F53" s="7"/>
      <c r="G53" s="7"/>
      <c r="H53" s="3"/>
    </row>
    <row r="54" spans="1:8" ht="15.6" x14ac:dyDescent="0.3">
      <c r="D54" s="51"/>
      <c r="E54" s="3"/>
      <c r="F54" s="3"/>
      <c r="G54" s="3"/>
      <c r="H54" s="3"/>
    </row>
    <row r="55" spans="1:8" ht="15.6" x14ac:dyDescent="0.3">
      <c r="B55" s="54" t="s">
        <v>17</v>
      </c>
      <c r="C55" s="55" t="s">
        <v>18</v>
      </c>
      <c r="D55" s="52"/>
      <c r="E55" s="3"/>
      <c r="F55" s="3"/>
      <c r="G55" s="3"/>
      <c r="H55" s="3"/>
    </row>
    <row r="56" spans="1:8" ht="15.6" x14ac:dyDescent="0.3">
      <c r="A56" s="27" t="s">
        <v>32</v>
      </c>
      <c r="B56" s="28">
        <v>3.5000000000000003E-2</v>
      </c>
      <c r="C56" s="28">
        <v>0.04</v>
      </c>
      <c r="D56" s="3"/>
    </row>
    <row r="57" spans="1:8" ht="15.6" x14ac:dyDescent="0.3">
      <c r="A57" s="27" t="s">
        <v>38</v>
      </c>
      <c r="B57" s="2">
        <f>($B$53*(1+B56))/($B$51-B56)</f>
        <v>111.8918918918919</v>
      </c>
      <c r="C57" s="2">
        <f>($B$53*(1+C56))/($B$51-C56)</f>
        <v>132.29681978798587</v>
      </c>
      <c r="D57" s="3"/>
    </row>
    <row r="59" spans="1:8" ht="15.6" x14ac:dyDescent="0.3">
      <c r="E59" s="7"/>
      <c r="F59" s="7"/>
      <c r="G59" s="7"/>
      <c r="H59" s="3"/>
    </row>
    <row r="60" spans="1:8" ht="16.2" x14ac:dyDescent="0.35">
      <c r="A60" s="56" t="s">
        <v>39</v>
      </c>
      <c r="B60" s="57"/>
      <c r="E60" s="7"/>
      <c r="F60" s="7"/>
      <c r="G60" s="7"/>
      <c r="H60" s="3"/>
    </row>
    <row r="61" spans="1:8" ht="15.6" x14ac:dyDescent="0.3">
      <c r="A61" s="7"/>
      <c r="B61" s="58">
        <v>2021</v>
      </c>
      <c r="C61" s="7"/>
      <c r="D61" s="7"/>
      <c r="E61" s="7"/>
      <c r="F61" s="7"/>
      <c r="G61" s="7"/>
      <c r="H61" s="3"/>
    </row>
    <row r="62" spans="1:8" ht="15.6" x14ac:dyDescent="0.3">
      <c r="A62" s="7" t="s">
        <v>40</v>
      </c>
      <c r="B62" s="59">
        <f>'[1]TGT-FS'!F77</f>
        <v>6765</v>
      </c>
      <c r="C62" s="3"/>
      <c r="D62" s="7"/>
      <c r="E62" s="7"/>
      <c r="F62" s="7"/>
      <c r="G62" s="7"/>
      <c r="H62" s="3"/>
    </row>
    <row r="63" spans="1:8" ht="15.6" x14ac:dyDescent="0.3">
      <c r="A63" s="7" t="s">
        <v>41</v>
      </c>
      <c r="B63" s="38">
        <f>'[1]TGT-FS'!F83/'[1]TGT-FS'!F82</f>
        <v>0.2124053371799495</v>
      </c>
      <c r="C63" s="7"/>
      <c r="D63" s="7"/>
      <c r="E63" s="7"/>
      <c r="F63" s="7"/>
      <c r="G63" s="7"/>
      <c r="H63" s="3"/>
    </row>
    <row r="64" spans="1:8" ht="15.6" x14ac:dyDescent="0.3">
      <c r="A64" s="7" t="s">
        <v>42</v>
      </c>
      <c r="B64" s="59">
        <f>'[1]TGT-FS'!F75</f>
        <v>2485</v>
      </c>
      <c r="C64" s="19"/>
      <c r="D64" s="7"/>
      <c r="E64" s="60"/>
      <c r="F64" s="60"/>
      <c r="G64" s="60"/>
      <c r="H64" s="3"/>
    </row>
    <row r="65" spans="1:8" ht="15.6" x14ac:dyDescent="0.3">
      <c r="A65" s="7" t="s">
        <v>43</v>
      </c>
      <c r="B65" s="59">
        <f>'[1]TGT-FS'!F151</f>
        <v>2649</v>
      </c>
      <c r="C65" s="7"/>
      <c r="D65" s="7"/>
      <c r="E65" s="7"/>
      <c r="F65" s="7"/>
      <c r="G65" s="7"/>
      <c r="H65" s="3"/>
    </row>
    <row r="66" spans="1:8" ht="15.6" x14ac:dyDescent="0.3">
      <c r="A66" s="7" t="s">
        <v>44</v>
      </c>
      <c r="B66" s="59">
        <f>('[1]TGT-FS'!F18-'[1]TGT-FS'!F41)-('[1]TGT-FS'!E18-'[1]TGT-FS'!E41)</f>
        <v>2216</v>
      </c>
      <c r="C66" s="3"/>
      <c r="D66" s="60"/>
      <c r="E66" s="7"/>
      <c r="F66" s="7"/>
      <c r="G66" s="61"/>
      <c r="H66" s="3"/>
    </row>
    <row r="67" spans="1:8" ht="15.6" x14ac:dyDescent="0.3">
      <c r="A67" s="7" t="s">
        <v>45</v>
      </c>
      <c r="B67" s="59">
        <f>((B62*(1-B63))+B64)-(B65+B66)</f>
        <v>2948.0778939776419</v>
      </c>
      <c r="C67" s="3"/>
      <c r="D67" s="7"/>
      <c r="E67" s="7"/>
      <c r="F67" s="7"/>
      <c r="G67" s="7"/>
      <c r="H67" s="3"/>
    </row>
    <row r="68" spans="1:8" ht="15.6" x14ac:dyDescent="0.3">
      <c r="C68" s="3"/>
      <c r="D68" s="62"/>
      <c r="E68" s="7"/>
      <c r="F68" s="7"/>
      <c r="G68" s="7"/>
      <c r="H68" s="3"/>
    </row>
    <row r="69" spans="1:8" ht="15.6" x14ac:dyDescent="0.3">
      <c r="A69" s="7" t="s">
        <v>46</v>
      </c>
      <c r="B69" s="59">
        <f>B1*'[1]TGT-FS'!F105</f>
        <v>93736.538</v>
      </c>
      <c r="C69" s="3"/>
      <c r="E69" s="7"/>
      <c r="F69" s="7"/>
      <c r="G69" s="7"/>
      <c r="H69" s="3"/>
    </row>
    <row r="70" spans="1:8" ht="15.6" x14ac:dyDescent="0.3">
      <c r="A70" s="7" t="s">
        <v>47</v>
      </c>
      <c r="B70" s="59">
        <f>'[1]TGT-FS'!F49</f>
        <v>36808</v>
      </c>
      <c r="C70" s="3"/>
      <c r="E70" s="7"/>
      <c r="F70" s="7"/>
      <c r="G70" s="7"/>
      <c r="H70" s="3"/>
    </row>
    <row r="71" spans="1:8" ht="15.6" x14ac:dyDescent="0.3">
      <c r="A71" s="7" t="s">
        <v>48</v>
      </c>
      <c r="B71" s="38">
        <f>B69/SUM($B$69:$B$70)</f>
        <v>0.71804258865277071</v>
      </c>
      <c r="C71" s="7"/>
      <c r="E71" s="7"/>
      <c r="F71" s="7"/>
      <c r="G71" s="7"/>
      <c r="H71" s="3"/>
    </row>
    <row r="72" spans="1:8" ht="18" x14ac:dyDescent="0.4">
      <c r="A72" s="7" t="s">
        <v>49</v>
      </c>
      <c r="B72" s="38">
        <f>B70/SUM($B$69:$B$70)</f>
        <v>0.28195741134722924</v>
      </c>
      <c r="C72" s="7"/>
      <c r="E72" s="7"/>
      <c r="F72" s="7"/>
      <c r="G72" s="7"/>
      <c r="H72" s="3"/>
    </row>
    <row r="73" spans="1:8" ht="15.6" x14ac:dyDescent="0.3">
      <c r="A73" s="7" t="s">
        <v>50</v>
      </c>
      <c r="B73" s="63">
        <f>B51</f>
        <v>6.83E-2</v>
      </c>
      <c r="C73" s="7"/>
      <c r="E73" s="7"/>
      <c r="F73" s="7"/>
      <c r="G73" s="7"/>
      <c r="H73" s="3"/>
    </row>
    <row r="74" spans="1:8" ht="15.6" x14ac:dyDescent="0.3">
      <c r="A74" s="7" t="s">
        <v>51</v>
      </c>
      <c r="B74" s="38">
        <f>'[1]TGT-FS'!F78/'[1]Stocks-1-7'!B70</f>
        <v>1.2633123234079549E-2</v>
      </c>
      <c r="C74" s="7"/>
      <c r="E74" s="7"/>
      <c r="F74" s="7"/>
      <c r="G74" s="7"/>
      <c r="H74" s="3"/>
    </row>
    <row r="75" spans="1:8" ht="15.6" x14ac:dyDescent="0.3">
      <c r="A75" s="7" t="s">
        <v>52</v>
      </c>
      <c r="B75" s="38">
        <f>B63</f>
        <v>0.2124053371799495</v>
      </c>
      <c r="C75" s="7"/>
      <c r="E75" s="7"/>
      <c r="F75" s="7"/>
      <c r="G75" s="7"/>
      <c r="H75" s="3"/>
    </row>
    <row r="76" spans="1:8" ht="15.6" x14ac:dyDescent="0.3">
      <c r="A76" s="7" t="s">
        <v>53</v>
      </c>
      <c r="B76" s="38">
        <f>(B71*B73)+(B72*B74*(1-B75))</f>
        <v>5.1847723139602536E-2</v>
      </c>
      <c r="C76" s="60"/>
      <c r="F76" s="7"/>
      <c r="G76" s="7"/>
      <c r="H76" s="3"/>
    </row>
    <row r="77" spans="1:8" ht="15.6" x14ac:dyDescent="0.3">
      <c r="A77" s="7"/>
      <c r="B77" s="7"/>
      <c r="C77" s="7"/>
      <c r="D77" s="3"/>
      <c r="F77" s="7"/>
      <c r="G77" s="7"/>
      <c r="H77" s="3"/>
    </row>
    <row r="78" spans="1:8" ht="15.6" x14ac:dyDescent="0.3">
      <c r="A78" s="3"/>
      <c r="B78" s="42" t="s">
        <v>17</v>
      </c>
      <c r="C78" s="43" t="s">
        <v>18</v>
      </c>
      <c r="F78" s="7"/>
      <c r="G78" s="7"/>
      <c r="H78" s="3"/>
    </row>
    <row r="79" spans="1:8" ht="15.6" x14ac:dyDescent="0.3">
      <c r="A79" s="7" t="s">
        <v>32</v>
      </c>
      <c r="B79" s="44">
        <v>3.5000000000000003E-2</v>
      </c>
      <c r="C79" s="44">
        <v>0.04</v>
      </c>
      <c r="F79" s="7"/>
      <c r="G79" s="7"/>
      <c r="H79" s="3"/>
    </row>
    <row r="80" spans="1:8" ht="15.6" x14ac:dyDescent="0.3">
      <c r="A80" s="7" t="s">
        <v>54</v>
      </c>
      <c r="B80" s="59">
        <f>($B$67*(1+B79))/($B$76-B79)</f>
        <v>181108.18862487809</v>
      </c>
      <c r="C80" s="59">
        <f>($B$67*(1+C79))/($B$76-C79)</f>
        <v>258783.9852104786</v>
      </c>
      <c r="F80" s="3"/>
      <c r="G80" s="3"/>
      <c r="H80" s="3"/>
    </row>
    <row r="81" spans="1:8" ht="15.6" x14ac:dyDescent="0.3">
      <c r="A81" s="7" t="s">
        <v>55</v>
      </c>
      <c r="B81" s="2">
        <f>(B80-$B$70)/'[1]TGT-FS'!$F$105</f>
        <v>285.51679585452729</v>
      </c>
      <c r="C81" s="2">
        <f>(C80-$B$70)/'[1]TGT-FS'!$F$105</f>
        <v>439.2085184219996</v>
      </c>
      <c r="E81" s="64"/>
      <c r="F81" s="3"/>
      <c r="G81" s="3"/>
      <c r="H81" s="3"/>
    </row>
    <row r="82" spans="1:8" ht="15.6" x14ac:dyDescent="0.3">
      <c r="D82" s="3"/>
      <c r="E82" s="3"/>
      <c r="F82" s="3"/>
      <c r="G82" s="3"/>
      <c r="H82" s="3"/>
    </row>
    <row r="83" spans="1:8" ht="15.6" x14ac:dyDescent="0.3">
      <c r="D83" s="3"/>
      <c r="E83" s="3"/>
      <c r="F83" s="3"/>
      <c r="G83" s="3"/>
      <c r="H83" s="3"/>
    </row>
    <row r="84" spans="1:8" ht="15.6" x14ac:dyDescent="0.3">
      <c r="D84" s="3"/>
      <c r="E84" s="3"/>
      <c r="F84" s="3"/>
      <c r="G84" s="3"/>
      <c r="H84" s="3"/>
    </row>
    <row r="85" spans="1:8" ht="15.6" x14ac:dyDescent="0.3">
      <c r="A85" s="3" t="s">
        <v>56</v>
      </c>
      <c r="B85" s="3" t="s">
        <v>17</v>
      </c>
      <c r="C85" s="3" t="s">
        <v>18</v>
      </c>
      <c r="D85" s="3"/>
      <c r="E85" s="3"/>
      <c r="F85" s="3"/>
      <c r="G85" s="3"/>
      <c r="H85" s="3"/>
    </row>
    <row r="86" spans="1:8" ht="15.6" x14ac:dyDescent="0.3">
      <c r="A86" s="3" t="s">
        <v>57</v>
      </c>
      <c r="B86" s="65">
        <f>B28</f>
        <v>241.64640866252975</v>
      </c>
      <c r="C86" s="65">
        <f>C28</f>
        <v>290.8033176738972</v>
      </c>
      <c r="D86" s="3"/>
      <c r="E86" s="3"/>
      <c r="F86" s="3"/>
      <c r="G86" s="3"/>
      <c r="H86" s="3"/>
    </row>
    <row r="87" spans="1:8" ht="15.6" x14ac:dyDescent="0.3">
      <c r="A87" t="s">
        <v>58</v>
      </c>
      <c r="B87" s="66">
        <f>B44</f>
        <v>245.94392453395218</v>
      </c>
      <c r="C87" s="66">
        <f>C44</f>
        <v>287.17264986904684</v>
      </c>
      <c r="D87" s="3"/>
      <c r="E87" s="3"/>
      <c r="F87" s="3"/>
      <c r="G87" s="3"/>
      <c r="H87" s="3"/>
    </row>
    <row r="88" spans="1:8" ht="15.6" x14ac:dyDescent="0.3">
      <c r="A88" s="3" t="s">
        <v>59</v>
      </c>
      <c r="B88" s="65">
        <f>B57</f>
        <v>111.8918918918919</v>
      </c>
      <c r="C88" s="65">
        <f>C57</f>
        <v>132.29681978798587</v>
      </c>
      <c r="D88" s="3"/>
      <c r="E88" s="3"/>
      <c r="F88" s="3"/>
      <c r="G88" s="3"/>
      <c r="H88" s="3"/>
    </row>
    <row r="89" spans="1:8" ht="15.6" x14ac:dyDescent="0.3">
      <c r="A89" s="3" t="s">
        <v>60</v>
      </c>
      <c r="B89" s="65">
        <f>B81</f>
        <v>285.51679585452729</v>
      </c>
      <c r="C89" s="65">
        <f>C81</f>
        <v>439.2085184219996</v>
      </c>
      <c r="D89" s="3"/>
      <c r="E89" s="3"/>
      <c r="F89" s="3"/>
      <c r="G89" s="3"/>
      <c r="H89" s="3"/>
    </row>
    <row r="90" spans="1:8" ht="15.6" x14ac:dyDescent="0.3">
      <c r="A90" s="3" t="s">
        <v>61</v>
      </c>
      <c r="B90" s="65">
        <v>184</v>
      </c>
      <c r="C90" s="65">
        <v>269.98</v>
      </c>
      <c r="D90" s="3"/>
      <c r="E90" s="3"/>
      <c r="F90" s="3"/>
      <c r="G90" s="3"/>
      <c r="H90" s="3"/>
    </row>
    <row r="91" spans="1:8" ht="15.6" x14ac:dyDescent="0.3">
      <c r="A91" s="3"/>
      <c r="B91" s="3"/>
      <c r="C91" s="3"/>
      <c r="D91" s="3"/>
      <c r="E91" s="3"/>
      <c r="F91" s="3"/>
      <c r="G91" s="3"/>
      <c r="H91" s="3"/>
    </row>
    <row r="92" spans="1:8" ht="15.6" x14ac:dyDescent="0.3">
      <c r="A92" s="3" t="s">
        <v>56</v>
      </c>
      <c r="B92" s="3" t="s">
        <v>17</v>
      </c>
      <c r="C92" s="3" t="s">
        <v>18</v>
      </c>
      <c r="D92" s="3"/>
      <c r="E92" s="3"/>
      <c r="F92" s="3"/>
      <c r="G92" s="3"/>
      <c r="H92" s="3"/>
    </row>
    <row r="93" spans="1:8" ht="15.6" x14ac:dyDescent="0.3">
      <c r="A93" s="3" t="s">
        <v>57</v>
      </c>
      <c r="B93" s="65">
        <f>B86</f>
        <v>241.64640866252975</v>
      </c>
      <c r="C93" s="65">
        <f>C86-B93</f>
        <v>49.156909011367446</v>
      </c>
      <c r="D93" s="3"/>
      <c r="E93" s="3"/>
      <c r="F93" s="3"/>
      <c r="G93" s="3"/>
      <c r="H93" s="3"/>
    </row>
    <row r="94" spans="1:8" ht="15.6" x14ac:dyDescent="0.3">
      <c r="A94" t="s">
        <v>58</v>
      </c>
      <c r="B94" s="65">
        <f t="shared" ref="B94:B97" si="0">B87</f>
        <v>245.94392453395218</v>
      </c>
      <c r="C94" s="65">
        <f t="shared" ref="C94:C97" si="1">C87-B94</f>
        <v>41.228725335094651</v>
      </c>
      <c r="D94" s="3"/>
      <c r="E94" s="64"/>
      <c r="F94" s="3"/>
      <c r="G94" s="3"/>
      <c r="H94" s="3"/>
    </row>
    <row r="95" spans="1:8" ht="15.6" x14ac:dyDescent="0.3">
      <c r="A95" s="3" t="s">
        <v>59</v>
      </c>
      <c r="B95" s="65">
        <f t="shared" si="0"/>
        <v>111.8918918918919</v>
      </c>
      <c r="C95" s="65">
        <f t="shared" si="1"/>
        <v>20.404927896093966</v>
      </c>
      <c r="D95" s="3"/>
      <c r="E95" s="64"/>
      <c r="F95" s="3"/>
      <c r="G95" s="3"/>
      <c r="H95" s="3"/>
    </row>
    <row r="96" spans="1:8" ht="15.6" x14ac:dyDescent="0.3">
      <c r="A96" s="3" t="s">
        <v>60</v>
      </c>
      <c r="B96" s="65">
        <f t="shared" si="0"/>
        <v>285.51679585452729</v>
      </c>
      <c r="C96" s="65">
        <f t="shared" si="1"/>
        <v>153.69172256747231</v>
      </c>
      <c r="D96" s="3"/>
      <c r="E96" s="64"/>
      <c r="F96" s="3"/>
      <c r="G96" s="3"/>
      <c r="H96" s="3"/>
    </row>
    <row r="97" spans="1:8" ht="15.6" x14ac:dyDescent="0.3">
      <c r="A97" s="3" t="s">
        <v>61</v>
      </c>
      <c r="B97" s="65">
        <f t="shared" si="0"/>
        <v>184</v>
      </c>
      <c r="C97" s="65">
        <f t="shared" si="1"/>
        <v>85.980000000000018</v>
      </c>
      <c r="D97" s="67" t="s">
        <v>1</v>
      </c>
      <c r="E97" s="64"/>
      <c r="F97" s="3"/>
      <c r="G97" s="3"/>
      <c r="H97" s="3"/>
    </row>
    <row r="98" spans="1:8" ht="15.6" x14ac:dyDescent="0.3">
      <c r="A98" s="3"/>
      <c r="B98" s="3"/>
      <c r="C98" s="3"/>
      <c r="D98" s="3"/>
      <c r="E98" s="3"/>
      <c r="F98" s="3"/>
      <c r="G98" s="3"/>
      <c r="H98" s="3"/>
    </row>
    <row r="99" spans="1:8" ht="15.6" x14ac:dyDescent="0.3">
      <c r="A99" s="3"/>
      <c r="B99" s="3"/>
      <c r="C99" s="3"/>
      <c r="D99" s="3"/>
      <c r="E99" s="3"/>
      <c r="F99" s="3"/>
      <c r="G99" s="3"/>
      <c r="H99" s="3"/>
    </row>
    <row r="100" spans="1:8" ht="15.6" x14ac:dyDescent="0.3">
      <c r="A100" t="s">
        <v>62</v>
      </c>
      <c r="B100" t="s">
        <v>63</v>
      </c>
      <c r="C100" t="s">
        <v>64</v>
      </c>
      <c r="D100" s="3"/>
      <c r="E100" s="3"/>
      <c r="F100" s="3"/>
      <c r="G100" s="3"/>
      <c r="H100" s="3"/>
    </row>
    <row r="101" spans="1:8" ht="15.6" x14ac:dyDescent="0.3">
      <c r="A101" t="s">
        <v>57</v>
      </c>
      <c r="B101" s="68">
        <v>0.3</v>
      </c>
      <c r="C101" s="66">
        <f>AVERAGE(B86:C86)</f>
        <v>266.22486316821346</v>
      </c>
      <c r="D101" s="3"/>
      <c r="E101" s="3"/>
      <c r="F101" s="3"/>
      <c r="G101" s="3"/>
      <c r="H101" s="3"/>
    </row>
    <row r="102" spans="1:8" ht="15.6" x14ac:dyDescent="0.3">
      <c r="A102" t="s">
        <v>58</v>
      </c>
      <c r="B102" s="68">
        <v>0.3</v>
      </c>
      <c r="C102" s="66">
        <f t="shared" ref="C102:C104" si="2">AVERAGE(B87:C87)</f>
        <v>266.55828720149952</v>
      </c>
      <c r="D102" s="3"/>
      <c r="E102" s="3"/>
      <c r="F102" s="3"/>
      <c r="G102" s="3"/>
      <c r="H102" s="3"/>
    </row>
    <row r="103" spans="1:8" ht="15.6" x14ac:dyDescent="0.3">
      <c r="A103" t="s">
        <v>59</v>
      </c>
      <c r="B103" s="68">
        <v>0.1</v>
      </c>
      <c r="C103" s="66">
        <f t="shared" si="2"/>
        <v>122.09435583993888</v>
      </c>
      <c r="D103" s="3"/>
      <c r="E103" s="3"/>
      <c r="F103" s="3"/>
      <c r="G103" s="3"/>
      <c r="H103" s="3"/>
    </row>
    <row r="104" spans="1:8" ht="15.6" x14ac:dyDescent="0.3">
      <c r="A104" t="s">
        <v>60</v>
      </c>
      <c r="B104" s="68">
        <v>0.3</v>
      </c>
      <c r="C104" s="66">
        <f t="shared" si="2"/>
        <v>362.36265713826344</v>
      </c>
      <c r="D104" s="3"/>
      <c r="E104" s="3"/>
      <c r="F104" s="3"/>
      <c r="G104" s="3"/>
      <c r="H104" s="3"/>
    </row>
    <row r="105" spans="1:8" ht="16.2" thickBot="1" x14ac:dyDescent="0.35">
      <c r="D105" s="3"/>
      <c r="E105" s="3"/>
      <c r="F105" s="3"/>
      <c r="G105" s="3"/>
      <c r="H105" s="3"/>
    </row>
    <row r="106" spans="1:8" ht="21" thickBot="1" x14ac:dyDescent="0.4">
      <c r="B106" t="s">
        <v>65</v>
      </c>
      <c r="C106" s="69">
        <f>SUMPRODUCT(B101:B104,C101:C104)</f>
        <v>280.75317783638684</v>
      </c>
      <c r="D106" s="3"/>
      <c r="E106" s="3"/>
      <c r="F106" s="3"/>
      <c r="G106" s="3"/>
      <c r="H106" s="3"/>
    </row>
    <row r="107" spans="1:8" ht="21.6" thickBot="1" x14ac:dyDescent="0.45">
      <c r="B107" t="s">
        <v>66</v>
      </c>
      <c r="C107" s="70">
        <f>B1</f>
        <v>185.47</v>
      </c>
      <c r="D107" s="67"/>
      <c r="E107" s="3"/>
      <c r="F107" s="3"/>
      <c r="G107" s="3"/>
      <c r="H107" s="3"/>
    </row>
    <row r="108" spans="1:8" ht="21" thickBot="1" x14ac:dyDescent="0.4">
      <c r="B108" t="s">
        <v>67</v>
      </c>
      <c r="C108" s="71">
        <f>(C106-C107)/C107</f>
        <v>0.51373902968882756</v>
      </c>
      <c r="D108" s="67"/>
      <c r="E108" s="3"/>
      <c r="F108" s="3"/>
      <c r="G108" s="3"/>
      <c r="H108" s="3"/>
    </row>
    <row r="109" spans="1:8" ht="15.6" x14ac:dyDescent="0.3">
      <c r="F109" s="3"/>
      <c r="G109" s="3"/>
      <c r="H109" s="3"/>
    </row>
    <row r="110" spans="1:8" ht="15.6" x14ac:dyDescent="0.3">
      <c r="F110" s="3"/>
      <c r="G110" s="3"/>
      <c r="H110" s="3"/>
    </row>
    <row r="111" spans="1:8" ht="15.6" x14ac:dyDescent="0.3">
      <c r="F111" s="3"/>
      <c r="G111" s="3"/>
      <c r="H111" s="3"/>
    </row>
  </sheetData>
  <mergeCells count="5">
    <mergeCell ref="A4:F4"/>
    <mergeCell ref="A13:H13"/>
    <mergeCell ref="A22:C22"/>
    <mergeCell ref="A31:C31"/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</dc:creator>
  <cp:lastModifiedBy>brigh</cp:lastModifiedBy>
  <dcterms:created xsi:type="dcterms:W3CDTF">2022-04-30T20:30:48Z</dcterms:created>
  <dcterms:modified xsi:type="dcterms:W3CDTF">2022-04-30T21:09:53Z</dcterms:modified>
</cp:coreProperties>
</file>